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18195" windowHeight="8265" tabRatio="845" activeTab="3"/>
  </bookViews>
  <sheets>
    <sheet name="Conf." sheetId="1" r:id="rId1"/>
    <sheet name="Calculo" sheetId="2" r:id="rId2"/>
    <sheet name="Calculo Antigo" sheetId="36" state="hidden" r:id="rId3"/>
    <sheet name="Demolição" sheetId="31" r:id="rId4"/>
    <sheet name="Fundação" sheetId="21" r:id="rId5"/>
    <sheet name="Estrutura" sheetId="22" r:id="rId6"/>
    <sheet name="Alvenaria" sheetId="20" r:id="rId7"/>
    <sheet name="Regularização" sheetId="7" r:id="rId8"/>
    <sheet name="Revestimentos" sheetId="28" r:id="rId9"/>
    <sheet name="Esquadrilhas" sheetId="30" r:id="rId10"/>
    <sheet name="Pinturas" sheetId="8" r:id="rId11"/>
  </sheets>
  <externalReferences>
    <externalReference r:id="rId12"/>
  </externalReferences>
  <calcPr calcId="145621"/>
</workbook>
</file>

<file path=xl/calcChain.xml><?xml version="1.0" encoding="utf-8"?>
<calcChain xmlns="http://schemas.openxmlformats.org/spreadsheetml/2006/main">
  <c r="H24" i="1" l="1"/>
  <c r="H25" i="1"/>
  <c r="H26" i="1"/>
  <c r="H27" i="1"/>
  <c r="H15" i="1"/>
  <c r="H16" i="1"/>
  <c r="H17" i="1"/>
  <c r="H18" i="1"/>
  <c r="H19" i="1"/>
  <c r="H20" i="1"/>
  <c r="H21" i="1"/>
  <c r="H22" i="1"/>
  <c r="H23" i="1"/>
  <c r="H14" i="1"/>
  <c r="H13" i="1"/>
  <c r="H12" i="1"/>
  <c r="H7" i="1"/>
  <c r="H8" i="1"/>
  <c r="H9" i="1"/>
  <c r="H10" i="1"/>
  <c r="H11" i="1"/>
  <c r="H6" i="1"/>
  <c r="C120" i="1" l="1"/>
  <c r="C123" i="1" s="1"/>
  <c r="C113" i="1"/>
  <c r="C116" i="1" s="1"/>
  <c r="B124" i="1"/>
  <c r="B123" i="1"/>
  <c r="B122" i="1"/>
  <c r="B117" i="1"/>
  <c r="B116" i="1"/>
  <c r="B115" i="1"/>
  <c r="D124" i="1"/>
  <c r="D123" i="1"/>
  <c r="D122" i="1"/>
  <c r="D117" i="1"/>
  <c r="D116" i="1"/>
  <c r="D115" i="1"/>
  <c r="I42" i="7"/>
  <c r="I43" i="7"/>
  <c r="I44" i="7"/>
  <c r="I41" i="7"/>
  <c r="I26" i="7"/>
  <c r="I25" i="7"/>
  <c r="I24" i="7"/>
  <c r="I23" i="7"/>
  <c r="I9" i="7"/>
  <c r="I8" i="7"/>
  <c r="I7" i="7"/>
  <c r="I6" i="7"/>
  <c r="B109" i="1"/>
  <c r="B108" i="1"/>
  <c r="B107" i="1"/>
  <c r="B106" i="1"/>
  <c r="B102" i="1"/>
  <c r="B103" i="1"/>
  <c r="B104" i="1"/>
  <c r="B101" i="1"/>
  <c r="B97" i="1"/>
  <c r="B98" i="1"/>
  <c r="B99" i="1"/>
  <c r="B96" i="1"/>
  <c r="D107" i="1"/>
  <c r="D108" i="1"/>
  <c r="D109" i="1"/>
  <c r="D106" i="1"/>
  <c r="D102" i="1"/>
  <c r="D103" i="1"/>
  <c r="D104" i="1"/>
  <c r="D101" i="1"/>
  <c r="D97" i="1"/>
  <c r="D98" i="1"/>
  <c r="D99" i="1"/>
  <c r="D96" i="1"/>
  <c r="C117" i="1" l="1"/>
  <c r="C122" i="1"/>
  <c r="C115" i="1"/>
  <c r="E123" i="1"/>
  <c r="K24" i="28" s="1"/>
  <c r="C124" i="1"/>
  <c r="E124" i="1"/>
  <c r="K25" i="28" s="1"/>
  <c r="E122" i="1"/>
  <c r="K23" i="28" s="1"/>
  <c r="G7" i="7"/>
  <c r="G8" i="7"/>
  <c r="G9" i="7"/>
  <c r="G10" i="7"/>
  <c r="G11" i="7"/>
  <c r="G12" i="7"/>
  <c r="G13" i="7"/>
  <c r="G14" i="7"/>
  <c r="G15" i="7"/>
  <c r="G16" i="7"/>
  <c r="G17" i="7"/>
  <c r="G18" i="7"/>
  <c r="G6" i="7"/>
  <c r="D94" i="1"/>
  <c r="C94" i="1"/>
  <c r="C104" i="1" l="1"/>
  <c r="E104" i="1" s="1"/>
  <c r="L26" i="7" s="1"/>
  <c r="C102" i="1"/>
  <c r="E102" i="1" s="1"/>
  <c r="L24" i="7" s="1"/>
  <c r="C101" i="1"/>
  <c r="E101" i="1" s="1"/>
  <c r="L23" i="7" s="1"/>
  <c r="C103" i="1"/>
  <c r="E103" i="1" s="1"/>
  <c r="L25" i="7" s="1"/>
  <c r="C107" i="1"/>
  <c r="E107" i="1" s="1"/>
  <c r="L42" i="7" s="1"/>
  <c r="C108" i="1"/>
  <c r="E108" i="1" s="1"/>
  <c r="L43" i="7" s="1"/>
  <c r="C106" i="1"/>
  <c r="E106" i="1" s="1"/>
  <c r="L41" i="7" s="1"/>
  <c r="C109" i="1"/>
  <c r="E109" i="1" s="1"/>
  <c r="L44" i="7" s="1"/>
  <c r="D76" i="1"/>
  <c r="D75" i="1"/>
  <c r="D74" i="1"/>
  <c r="D73" i="1"/>
  <c r="D72" i="1"/>
  <c r="D71" i="1"/>
  <c r="D68" i="1"/>
  <c r="C68" i="1"/>
  <c r="B68" i="1"/>
  <c r="B76" i="1"/>
  <c r="B75" i="1"/>
  <c r="B74" i="1"/>
  <c r="B72" i="1"/>
  <c r="B73" i="1"/>
  <c r="B71" i="1"/>
  <c r="J14" i="20"/>
  <c r="J15" i="20"/>
  <c r="D69" i="1" s="1"/>
  <c r="C73" i="1" s="1"/>
  <c r="J13" i="20"/>
  <c r="D90" i="1"/>
  <c r="D83" i="1"/>
  <c r="D84" i="1"/>
  <c r="D85" i="1"/>
  <c r="D86" i="1"/>
  <c r="D87" i="1"/>
  <c r="D88" i="1"/>
  <c r="D89" i="1"/>
  <c r="D82" i="1"/>
  <c r="D80" i="1"/>
  <c r="C87" i="1" s="1"/>
  <c r="E87" i="1" s="1"/>
  <c r="L30" i="20" s="1"/>
  <c r="C80" i="1"/>
  <c r="C84" i="1" s="1"/>
  <c r="E84" i="1" s="1"/>
  <c r="L27" i="20" s="1"/>
  <c r="D79" i="1"/>
  <c r="C79" i="1"/>
  <c r="B79" i="1"/>
  <c r="B90" i="1"/>
  <c r="B89" i="1"/>
  <c r="B88" i="1"/>
  <c r="B83" i="1"/>
  <c r="B84" i="1"/>
  <c r="B85" i="1"/>
  <c r="B86" i="1"/>
  <c r="B87" i="1"/>
  <c r="B82" i="1"/>
  <c r="J36" i="20"/>
  <c r="J35" i="20"/>
  <c r="B80" i="1" s="1"/>
  <c r="C82" i="1" s="1"/>
  <c r="E82" i="1" s="1"/>
  <c r="L25" i="20" s="1"/>
  <c r="I33" i="20"/>
  <c r="I32" i="20"/>
  <c r="I31" i="20"/>
  <c r="I26" i="20"/>
  <c r="I27" i="20"/>
  <c r="I28" i="20"/>
  <c r="I29" i="20"/>
  <c r="I30" i="20"/>
  <c r="I25" i="20"/>
  <c r="I11" i="20"/>
  <c r="I10" i="20"/>
  <c r="I9" i="20"/>
  <c r="I7" i="20"/>
  <c r="I8" i="20"/>
  <c r="I6" i="20"/>
  <c r="J51" i="22"/>
  <c r="J50" i="22"/>
  <c r="J49" i="22"/>
  <c r="J37" i="22"/>
  <c r="J36" i="22"/>
  <c r="J35" i="22"/>
  <c r="J34" i="22"/>
  <c r="J33" i="22"/>
  <c r="J32" i="22"/>
  <c r="J31" i="22"/>
  <c r="J30" i="22"/>
  <c r="J10" i="22"/>
  <c r="J9" i="22"/>
  <c r="J8" i="22"/>
  <c r="J7" i="22"/>
  <c r="J6" i="22"/>
  <c r="J41" i="21"/>
  <c r="J40" i="21"/>
  <c r="J39" i="21"/>
  <c r="J38" i="21"/>
  <c r="J37" i="21"/>
  <c r="J36" i="21"/>
  <c r="B69" i="1" l="1"/>
  <c r="C71" i="1" s="1"/>
  <c r="E71" i="1" s="1"/>
  <c r="L6" i="20" s="1"/>
  <c r="C69" i="1"/>
  <c r="C72" i="1" s="1"/>
  <c r="E72" i="1" s="1"/>
  <c r="L7" i="20" s="1"/>
  <c r="E73" i="1"/>
  <c r="L8" i="20" s="1"/>
  <c r="C83" i="1"/>
  <c r="E83" i="1" s="1"/>
  <c r="L26" i="20" s="1"/>
  <c r="C86" i="1"/>
  <c r="E86" i="1" s="1"/>
  <c r="L29" i="20" s="1"/>
  <c r="C85" i="1"/>
  <c r="E85" i="1" s="1"/>
  <c r="L28" i="20" s="1"/>
  <c r="J26" i="21"/>
  <c r="J25" i="21"/>
  <c r="J24" i="21"/>
  <c r="J23" i="21"/>
  <c r="J22" i="21"/>
  <c r="J21" i="21"/>
  <c r="J12" i="21"/>
  <c r="J11" i="21"/>
  <c r="J10" i="21"/>
  <c r="J9" i="21"/>
  <c r="J8" i="21"/>
  <c r="J7" i="21"/>
  <c r="K55" i="22"/>
  <c r="K54" i="22"/>
  <c r="K53" i="22"/>
  <c r="K52" i="22"/>
  <c r="M55" i="22"/>
  <c r="M54" i="22"/>
  <c r="M53" i="22"/>
  <c r="M52" i="22"/>
  <c r="D65" i="1"/>
  <c r="D64" i="1"/>
  <c r="D63" i="1"/>
  <c r="B61" i="1"/>
  <c r="C65" i="1" s="1"/>
  <c r="H51" i="22"/>
  <c r="H52" i="22"/>
  <c r="H53" i="22"/>
  <c r="H54" i="22"/>
  <c r="H55" i="22"/>
  <c r="H56" i="22"/>
  <c r="H57" i="22"/>
  <c r="H58" i="22"/>
  <c r="H59" i="22"/>
  <c r="H60" i="22"/>
  <c r="H61" i="22"/>
  <c r="H62" i="22"/>
  <c r="H50" i="22"/>
  <c r="G51" i="22"/>
  <c r="G52" i="22"/>
  <c r="G53" i="22"/>
  <c r="G54" i="22"/>
  <c r="G55" i="22"/>
  <c r="G56" i="22"/>
  <c r="G57" i="22"/>
  <c r="G58" i="22"/>
  <c r="G59" i="22"/>
  <c r="G60" i="22"/>
  <c r="G61" i="22"/>
  <c r="G62" i="22"/>
  <c r="G50" i="22"/>
  <c r="F54" i="22"/>
  <c r="F55" i="22"/>
  <c r="F56" i="22"/>
  <c r="F57" i="22"/>
  <c r="F58" i="22"/>
  <c r="F59" i="22"/>
  <c r="F60" i="22"/>
  <c r="F61" i="22"/>
  <c r="F62" i="22"/>
  <c r="F51" i="22"/>
  <c r="F52" i="22"/>
  <c r="F53" i="22"/>
  <c r="F50" i="22"/>
  <c r="E48" i="1"/>
  <c r="D48" i="1"/>
  <c r="C57" i="1" s="1"/>
  <c r="C48" i="1"/>
  <c r="H6" i="22"/>
  <c r="G6" i="22"/>
  <c r="G7" i="22"/>
  <c r="G8" i="22"/>
  <c r="G9" i="22"/>
  <c r="G10" i="22"/>
  <c r="G11" i="22"/>
  <c r="G12" i="22"/>
  <c r="G13" i="22"/>
  <c r="G14" i="22"/>
  <c r="G15" i="22"/>
  <c r="G16" i="22"/>
  <c r="G17" i="22"/>
  <c r="G18" i="22"/>
  <c r="G19" i="22"/>
  <c r="G20" i="22"/>
  <c r="G21" i="22"/>
  <c r="G22" i="22"/>
  <c r="G23" i="22"/>
  <c r="H30" i="22"/>
  <c r="H32" i="22"/>
  <c r="H33" i="22"/>
  <c r="H34" i="22"/>
  <c r="H35" i="22"/>
  <c r="H36" i="22"/>
  <c r="H37" i="22"/>
  <c r="H38" i="22"/>
  <c r="H39" i="22"/>
  <c r="H40" i="22"/>
  <c r="H41" i="22"/>
  <c r="H42" i="22"/>
  <c r="H31" i="22"/>
  <c r="G31" i="22"/>
  <c r="G30" i="22"/>
  <c r="B48" i="1"/>
  <c r="B27" i="1"/>
  <c r="D27" i="1"/>
  <c r="C34" i="1" s="1"/>
  <c r="C27" i="1"/>
  <c r="E27" i="1"/>
  <c r="E69" i="1" l="1"/>
  <c r="D57" i="1"/>
  <c r="D56" i="1"/>
  <c r="D55" i="1"/>
  <c r="D54" i="1"/>
  <c r="D53" i="1"/>
  <c r="D52" i="1"/>
  <c r="D51" i="1"/>
  <c r="D50" i="1"/>
  <c r="E57" i="1"/>
  <c r="M37" i="22" s="1"/>
  <c r="C56" i="1"/>
  <c r="E56" i="1" s="1"/>
  <c r="M36" i="22" s="1"/>
  <c r="C55" i="1"/>
  <c r="E55" i="1" s="1"/>
  <c r="M35" i="22" s="1"/>
  <c r="C54" i="1"/>
  <c r="E54" i="1" s="1"/>
  <c r="M34" i="22" s="1"/>
  <c r="C53" i="1"/>
  <c r="E53" i="1" s="1"/>
  <c r="M33" i="22" s="1"/>
  <c r="C52" i="1"/>
  <c r="E52" i="1" s="1"/>
  <c r="M32" i="22" s="1"/>
  <c r="C51" i="1"/>
  <c r="E51" i="1" s="1"/>
  <c r="M31" i="22" s="1"/>
  <c r="C50" i="1"/>
  <c r="D44" i="1"/>
  <c r="D43" i="1"/>
  <c r="D42" i="1"/>
  <c r="D41" i="1"/>
  <c r="D40" i="1"/>
  <c r="D34" i="1"/>
  <c r="D33" i="1"/>
  <c r="D32" i="1"/>
  <c r="D31" i="1"/>
  <c r="D30" i="1"/>
  <c r="D29" i="1"/>
  <c r="G11" i="31"/>
  <c r="H11" i="31"/>
  <c r="G12" i="31"/>
  <c r="H12" i="31"/>
  <c r="G13" i="31"/>
  <c r="H13" i="31"/>
  <c r="G14" i="31"/>
  <c r="H14" i="31"/>
  <c r="G15" i="31"/>
  <c r="H15" i="31"/>
  <c r="G16" i="31"/>
  <c r="H16" i="31"/>
  <c r="G17" i="31"/>
  <c r="H17" i="31"/>
  <c r="G18" i="31"/>
  <c r="H18" i="31"/>
  <c r="L13" i="31"/>
  <c r="L12" i="31"/>
  <c r="L11" i="31"/>
  <c r="L10" i="31"/>
  <c r="L9" i="31"/>
  <c r="L8" i="31"/>
  <c r="L7" i="31"/>
  <c r="L6" i="31"/>
  <c r="L5" i="31"/>
  <c r="F23" i="31"/>
  <c r="E23" i="31"/>
  <c r="D23" i="31"/>
  <c r="H22" i="31"/>
  <c r="G22" i="31"/>
  <c r="H21" i="31"/>
  <c r="G21" i="31"/>
  <c r="H20" i="31"/>
  <c r="G20" i="31"/>
  <c r="H19" i="31"/>
  <c r="G19" i="31"/>
  <c r="H10" i="31"/>
  <c r="G10" i="31"/>
  <c r="H9" i="31"/>
  <c r="G9" i="31"/>
  <c r="H8" i="31"/>
  <c r="G8" i="31"/>
  <c r="H7" i="31"/>
  <c r="G7" i="31"/>
  <c r="H6" i="31"/>
  <c r="G6" i="31"/>
  <c r="Z12" i="2"/>
  <c r="Q13" i="2"/>
  <c r="Q19" i="2" s="1"/>
  <c r="Q14" i="2"/>
  <c r="Q20" i="2" s="1"/>
  <c r="Q12" i="2"/>
  <c r="P15" i="2"/>
  <c r="P13" i="2"/>
  <c r="P19" i="2" s="1"/>
  <c r="P14" i="2"/>
  <c r="P20" i="2" s="1"/>
  <c r="P12" i="2"/>
  <c r="P18" i="2" s="1"/>
  <c r="O13" i="2"/>
  <c r="O19" i="2" s="1"/>
  <c r="O14" i="2"/>
  <c r="O20" i="2" s="1"/>
  <c r="O12" i="2"/>
  <c r="O18" i="2" s="1"/>
  <c r="C74" i="1" l="1"/>
  <c r="E74" i="1" s="1"/>
  <c r="L9" i="20" s="1"/>
  <c r="C76" i="1"/>
  <c r="E76" i="1" s="1"/>
  <c r="L11" i="20" s="1"/>
  <c r="C75" i="1"/>
  <c r="E75" i="1" s="1"/>
  <c r="L10" i="20" s="1"/>
  <c r="H23" i="31"/>
  <c r="G23" i="31"/>
  <c r="T37" i="36"/>
  <c r="C11" i="2"/>
  <c r="H29" i="36" l="1"/>
  <c r="D29" i="36"/>
  <c r="AD12" i="36"/>
  <c r="P11" i="36"/>
  <c r="D6" i="36"/>
  <c r="D23" i="1"/>
  <c r="D22" i="1"/>
  <c r="D21" i="1"/>
  <c r="D20" i="1"/>
  <c r="D19" i="1"/>
  <c r="D18" i="1"/>
  <c r="E16" i="1"/>
  <c r="C21" i="1" s="1"/>
  <c r="D12" i="1"/>
  <c r="D11" i="1"/>
  <c r="D10" i="1"/>
  <c r="D9" i="1"/>
  <c r="D8" i="1"/>
  <c r="D7" i="1"/>
  <c r="F35" i="28"/>
  <c r="F34" i="28"/>
  <c r="F33" i="28"/>
  <c r="F32" i="28"/>
  <c r="F31" i="28"/>
  <c r="F30" i="28"/>
  <c r="F29" i="28"/>
  <c r="F28" i="28"/>
  <c r="F27" i="28"/>
  <c r="F26" i="28"/>
  <c r="F25" i="28"/>
  <c r="F24" i="28"/>
  <c r="F23" i="28"/>
  <c r="F18" i="28"/>
  <c r="F17" i="28"/>
  <c r="F16" i="28"/>
  <c r="F15" i="28"/>
  <c r="F14" i="28"/>
  <c r="F13" i="28"/>
  <c r="F12" i="28"/>
  <c r="F11" i="28"/>
  <c r="F10" i="28"/>
  <c r="F9" i="28"/>
  <c r="F8" i="28"/>
  <c r="F7" i="28"/>
  <c r="F6" i="28"/>
  <c r="E54" i="7"/>
  <c r="G53" i="7"/>
  <c r="G52" i="7"/>
  <c r="G51" i="7"/>
  <c r="G50" i="7"/>
  <c r="G49" i="7"/>
  <c r="G48" i="7"/>
  <c r="G47" i="7"/>
  <c r="G46" i="7"/>
  <c r="G45" i="7"/>
  <c r="G44" i="7"/>
  <c r="G43" i="7"/>
  <c r="G42" i="7"/>
  <c r="G41" i="7"/>
  <c r="G24" i="7"/>
  <c r="G25" i="7"/>
  <c r="G26" i="7"/>
  <c r="G27" i="7"/>
  <c r="G28" i="7"/>
  <c r="G29" i="7"/>
  <c r="G30" i="7"/>
  <c r="G31" i="7"/>
  <c r="G32" i="7"/>
  <c r="G33" i="7"/>
  <c r="G34" i="7"/>
  <c r="G35" i="7"/>
  <c r="G23" i="7"/>
  <c r="E36" i="7"/>
  <c r="K11" i="20"/>
  <c r="K10" i="20"/>
  <c r="L49" i="22"/>
  <c r="M48" i="22"/>
  <c r="L48" i="22"/>
  <c r="K48" i="22"/>
  <c r="J48" i="22"/>
  <c r="L30" i="22"/>
  <c r="M29" i="22"/>
  <c r="L29" i="22"/>
  <c r="K29" i="22"/>
  <c r="J29" i="22"/>
  <c r="G37" i="21"/>
  <c r="G38" i="21"/>
  <c r="G39" i="21"/>
  <c r="G40" i="21"/>
  <c r="G41" i="21"/>
  <c r="G42" i="21"/>
  <c r="G43" i="21"/>
  <c r="G44" i="21"/>
  <c r="C15" i="21"/>
  <c r="F14" i="21"/>
  <c r="F13" i="21"/>
  <c r="F12" i="21"/>
  <c r="F11" i="21"/>
  <c r="F10" i="21"/>
  <c r="F9" i="21"/>
  <c r="F8" i="21"/>
  <c r="F38" i="20"/>
  <c r="E38" i="20"/>
  <c r="G37" i="20"/>
  <c r="G36" i="20"/>
  <c r="G35" i="20"/>
  <c r="G34" i="20"/>
  <c r="G33" i="20"/>
  <c r="G32" i="20"/>
  <c r="G31" i="20"/>
  <c r="G30" i="20"/>
  <c r="G29" i="20"/>
  <c r="G28" i="20"/>
  <c r="G27" i="20"/>
  <c r="G26" i="20"/>
  <c r="J37" i="20" s="1"/>
  <c r="E80" i="1" s="1"/>
  <c r="G25" i="20"/>
  <c r="G6" i="20"/>
  <c r="G7" i="20"/>
  <c r="G8" i="20"/>
  <c r="G9" i="20"/>
  <c r="G10" i="20"/>
  <c r="G11" i="20"/>
  <c r="G12" i="20"/>
  <c r="G13" i="20"/>
  <c r="G14" i="20"/>
  <c r="G15" i="20"/>
  <c r="G16" i="20"/>
  <c r="G17" i="20"/>
  <c r="G18" i="20"/>
  <c r="F19" i="20"/>
  <c r="E19" i="20"/>
  <c r="G43" i="22"/>
  <c r="E43" i="22"/>
  <c r="D43" i="22"/>
  <c r="C43" i="22"/>
  <c r="H29" i="22"/>
  <c r="E24" i="22"/>
  <c r="D24" i="22"/>
  <c r="C24" i="22"/>
  <c r="H23" i="22"/>
  <c r="H22" i="22"/>
  <c r="H21" i="22"/>
  <c r="H20" i="22"/>
  <c r="H19" i="22"/>
  <c r="H18" i="22"/>
  <c r="H17" i="22"/>
  <c r="H16" i="22"/>
  <c r="H15" i="22"/>
  <c r="H14" i="22"/>
  <c r="H13" i="22"/>
  <c r="H12" i="22"/>
  <c r="H11" i="22"/>
  <c r="H10" i="22"/>
  <c r="H9" i="22"/>
  <c r="H8" i="22"/>
  <c r="L6" i="22"/>
  <c r="H7" i="22"/>
  <c r="M5" i="22"/>
  <c r="L5" i="22"/>
  <c r="K5" i="22"/>
  <c r="J5" i="22"/>
  <c r="F7" i="21"/>
  <c r="E45" i="21"/>
  <c r="D45" i="21"/>
  <c r="C45" i="21"/>
  <c r="F44" i="21"/>
  <c r="F43" i="21"/>
  <c r="F42" i="21"/>
  <c r="F41" i="21"/>
  <c r="F40" i="21"/>
  <c r="F39" i="21"/>
  <c r="F38" i="21"/>
  <c r="L37" i="21"/>
  <c r="F37" i="21"/>
  <c r="G36" i="21"/>
  <c r="F36" i="21"/>
  <c r="F30" i="21"/>
  <c r="E30" i="21"/>
  <c r="D30" i="21"/>
  <c r="H29" i="21"/>
  <c r="G29" i="21"/>
  <c r="H28" i="21"/>
  <c r="G28" i="21"/>
  <c r="H27" i="21"/>
  <c r="G27" i="21"/>
  <c r="H26" i="21"/>
  <c r="G26" i="21"/>
  <c r="H25" i="21"/>
  <c r="G25" i="21"/>
  <c r="H24" i="21"/>
  <c r="G24" i="21"/>
  <c r="H23" i="21"/>
  <c r="G23" i="21"/>
  <c r="L22" i="21"/>
  <c r="H22" i="21"/>
  <c r="G22" i="21"/>
  <c r="H21" i="21"/>
  <c r="G21" i="21"/>
  <c r="E15" i="21"/>
  <c r="D15" i="21"/>
  <c r="C88" i="1" l="1"/>
  <c r="E88" i="1" s="1"/>
  <c r="L31" i="20" s="1"/>
  <c r="C89" i="1"/>
  <c r="E89" i="1" s="1"/>
  <c r="L32" i="20" s="1"/>
  <c r="C90" i="1"/>
  <c r="E90" i="1" s="1"/>
  <c r="L33" i="20" s="1"/>
  <c r="G24" i="22"/>
  <c r="D38" i="1"/>
  <c r="C44" i="1" s="1"/>
  <c r="B38" i="1"/>
  <c r="C38" i="1"/>
  <c r="C18" i="1"/>
  <c r="E18" i="1" s="1"/>
  <c r="M21" i="21" s="1"/>
  <c r="C19" i="1"/>
  <c r="E19" i="1" s="1"/>
  <c r="M22" i="21" s="1"/>
  <c r="C22" i="1"/>
  <c r="E22" i="1" s="1"/>
  <c r="M25" i="21" s="1"/>
  <c r="C20" i="1"/>
  <c r="E20" i="1" s="1"/>
  <c r="M23" i="21" s="1"/>
  <c r="C23" i="1"/>
  <c r="E23" i="1" s="1"/>
  <c r="M26" i="21" s="1"/>
  <c r="G54" i="7"/>
  <c r="E21" i="1"/>
  <c r="M24" i="21" s="1"/>
  <c r="G36" i="7"/>
  <c r="G63" i="22"/>
  <c r="H24" i="22"/>
  <c r="E38" i="1" s="1"/>
  <c r="H43" i="22"/>
  <c r="G45" i="21"/>
  <c r="G19" i="20"/>
  <c r="G38" i="20"/>
  <c r="H63" i="22"/>
  <c r="E61" i="1" s="1"/>
  <c r="G30" i="21"/>
  <c r="F45" i="21"/>
  <c r="H30" i="21"/>
  <c r="F15" i="21"/>
  <c r="E5" i="1" s="1"/>
  <c r="C64" i="1" l="1"/>
  <c r="C63" i="1"/>
  <c r="C41" i="1"/>
  <c r="C42" i="1"/>
  <c r="C40" i="1"/>
  <c r="E40" i="1" s="1"/>
  <c r="M6" i="22" s="1"/>
  <c r="C43" i="1"/>
  <c r="C33" i="1"/>
  <c r="E33" i="1" s="1"/>
  <c r="M40" i="21" s="1"/>
  <c r="C31" i="1"/>
  <c r="E31" i="1" s="1"/>
  <c r="M38" i="21" s="1"/>
  <c r="C30" i="1"/>
  <c r="E30" i="1" s="1"/>
  <c r="M37" i="21" s="1"/>
  <c r="C32" i="1"/>
  <c r="E32" i="1" s="1"/>
  <c r="M39" i="21" s="1"/>
  <c r="E34" i="1"/>
  <c r="M41" i="21" s="1"/>
  <c r="L9" i="21"/>
  <c r="B5" i="1"/>
  <c r="L8" i="21"/>
  <c r="C11" i="1" l="1"/>
  <c r="E11" i="1" s="1"/>
  <c r="M11" i="21" s="1"/>
  <c r="C8" i="1"/>
  <c r="E8" i="1" s="1"/>
  <c r="M8" i="21" s="1"/>
  <c r="C10" i="1"/>
  <c r="E10" i="1" s="1"/>
  <c r="M10" i="21" s="1"/>
  <c r="C9" i="1"/>
  <c r="E9" i="1" s="1"/>
  <c r="M9" i="21" s="1"/>
  <c r="C12" i="1"/>
  <c r="E12" i="1" s="1"/>
  <c r="M12" i="21" s="1"/>
  <c r="D132" i="1" l="1"/>
  <c r="D133" i="1"/>
  <c r="D131" i="1"/>
  <c r="E8" i="8"/>
  <c r="E9" i="8"/>
  <c r="E10" i="8"/>
  <c r="E11" i="8"/>
  <c r="E12" i="8"/>
  <c r="E13" i="8"/>
  <c r="E14" i="8"/>
  <c r="E15" i="8"/>
  <c r="E16" i="8"/>
  <c r="E17" i="8"/>
  <c r="E18" i="8"/>
  <c r="E19" i="8"/>
  <c r="E20" i="8"/>
  <c r="E21" i="8"/>
  <c r="E7" i="8"/>
  <c r="B6" i="8"/>
  <c r="C6" i="8"/>
  <c r="C19" i="7" l="1"/>
  <c r="D19" i="7"/>
  <c r="E19" i="7"/>
  <c r="E22" i="8" l="1"/>
  <c r="C128" i="1" s="1"/>
  <c r="G19" i="7"/>
  <c r="B94" i="1" l="1"/>
  <c r="C97" i="1" l="1"/>
  <c r="E97" i="1" s="1"/>
  <c r="L7" i="7" s="1"/>
  <c r="C98" i="1"/>
  <c r="E98" i="1" s="1"/>
  <c r="L8" i="7" s="1"/>
  <c r="C99" i="1"/>
  <c r="E99" i="1" s="1"/>
  <c r="L9" i="7" s="1"/>
  <c r="C96" i="1"/>
  <c r="E96" i="1" s="1"/>
  <c r="L6" i="7" s="1"/>
  <c r="C95" i="1"/>
  <c r="C7" i="1"/>
  <c r="E7" i="1" s="1"/>
  <c r="M7" i="21" s="1"/>
  <c r="J11" i="8" l="1"/>
  <c r="B5" i="8"/>
  <c r="E44" i="1" l="1"/>
  <c r="M10" i="22" s="1"/>
  <c r="E43" i="1"/>
  <c r="M9" i="22" s="1"/>
  <c r="B133" i="1"/>
  <c r="C133" i="1" s="1"/>
  <c r="B132" i="1"/>
  <c r="C132" i="1" s="1"/>
  <c r="B131" i="1"/>
  <c r="C131" i="1" s="1"/>
  <c r="B126" i="1"/>
  <c r="I11" i="8" l="1"/>
  <c r="E126" i="1"/>
  <c r="E117" i="1" l="1"/>
  <c r="K8" i="28" s="1"/>
  <c r="E116" i="1"/>
  <c r="K7" i="28" s="1"/>
  <c r="E115" i="1"/>
  <c r="K6" i="28" s="1"/>
  <c r="E42" i="1" l="1"/>
  <c r="E41" i="1"/>
  <c r="M7" i="22" s="1"/>
  <c r="E50" i="1"/>
  <c r="M30" i="22" s="1"/>
  <c r="M8" i="22" l="1"/>
  <c r="E63" i="1" l="1"/>
  <c r="M49" i="22" s="1"/>
  <c r="E64" i="1"/>
  <c r="M50" i="22" s="1"/>
  <c r="E65" i="1"/>
  <c r="M51" i="22" s="1"/>
  <c r="C29" i="1" l="1"/>
  <c r="E29" i="1" l="1"/>
  <c r="M36" i="21" s="1"/>
  <c r="F36" i="28" l="1"/>
</calcChain>
</file>

<file path=xl/sharedStrings.xml><?xml version="1.0" encoding="utf-8"?>
<sst xmlns="http://schemas.openxmlformats.org/spreadsheetml/2006/main" count="1116" uniqueCount="322">
  <si>
    <t>Módulo Estaca</t>
  </si>
  <si>
    <t>Cimento</t>
  </si>
  <si>
    <t>Mt</t>
  </si>
  <si>
    <t>Diametro</t>
  </si>
  <si>
    <t>M3</t>
  </si>
  <si>
    <t>Areia</t>
  </si>
  <si>
    <t>Pedra</t>
  </si>
  <si>
    <t>%</t>
  </si>
  <si>
    <t>Cal</t>
  </si>
  <si>
    <t>Ferro</t>
  </si>
  <si>
    <t>Estrivo</t>
  </si>
  <si>
    <t>Módulo Viga Baldrame</t>
  </si>
  <si>
    <t>M2</t>
  </si>
  <si>
    <t>Quantidade</t>
  </si>
  <si>
    <t>Em Pé</t>
  </si>
  <si>
    <t>Deitada</t>
  </si>
  <si>
    <t>Módulo Pilar</t>
  </si>
  <si>
    <t>Piso</t>
  </si>
  <si>
    <t>Regularização</t>
  </si>
  <si>
    <t>m3</t>
  </si>
  <si>
    <t>Reboco</t>
  </si>
  <si>
    <t>Lados</t>
  </si>
  <si>
    <t>Total</t>
  </si>
  <si>
    <t>Módulo Piso</t>
  </si>
  <si>
    <t>Rejunte</t>
  </si>
  <si>
    <t>Tipo de Tinta</t>
  </si>
  <si>
    <t>PILAR</t>
  </si>
  <si>
    <t>Qt.</t>
  </si>
  <si>
    <t>Sc</t>
  </si>
  <si>
    <t>Base de Calculos</t>
  </si>
  <si>
    <t>ESTACA</t>
  </si>
  <si>
    <t>VIGA .BALDRAME</t>
  </si>
  <si>
    <t>PISO</t>
  </si>
  <si>
    <t>REGULARIZAÇÃO</t>
  </si>
  <si>
    <t>Esp.Conc.</t>
  </si>
  <si>
    <t>REBOCO</t>
  </si>
  <si>
    <t>ASSENTAMENTO</t>
  </si>
  <si>
    <t>LAJOTA</t>
  </si>
  <si>
    <t>Esp.Reb.</t>
  </si>
  <si>
    <t>Esp.Ass.</t>
  </si>
  <si>
    <t>LAJE</t>
  </si>
  <si>
    <t>Esp.Conc</t>
  </si>
  <si>
    <t xml:space="preserve">Total M3 </t>
  </si>
  <si>
    <t>Dimenções da viga</t>
  </si>
  <si>
    <t>Largura</t>
  </si>
  <si>
    <t>Altura</t>
  </si>
  <si>
    <t>Módulo - Viga Baldrame</t>
  </si>
  <si>
    <t>Lado A</t>
  </si>
  <si>
    <t>Lado B</t>
  </si>
  <si>
    <t>Metro</t>
  </si>
  <si>
    <t>Produtos</t>
  </si>
  <si>
    <t>Ud</t>
  </si>
  <si>
    <t>CALCULO DE TINTAS</t>
  </si>
  <si>
    <t>Linear</t>
  </si>
  <si>
    <t>Tinta Acrílica</t>
  </si>
  <si>
    <t>Tinta Esmalte</t>
  </si>
  <si>
    <t>Tinta Óleo</t>
  </si>
  <si>
    <t>Medida</t>
  </si>
  <si>
    <t>Material</t>
  </si>
  <si>
    <t>Perda</t>
  </si>
  <si>
    <t>Quantidade + Perda</t>
  </si>
  <si>
    <t>Escolha a laje</t>
  </si>
  <si>
    <t>Laje Treliça</t>
  </si>
  <si>
    <t>Laje Nervura</t>
  </si>
  <si>
    <t>Vão</t>
  </si>
  <si>
    <t>Compr.</t>
  </si>
  <si>
    <t>Rodapé</t>
  </si>
  <si>
    <t>Tipo de Argamassa</t>
  </si>
  <si>
    <t>Argamassa ACIII Piso sobre Piso 20KG</t>
  </si>
  <si>
    <t>Argamassa</t>
  </si>
  <si>
    <t>Módulo Laje</t>
  </si>
  <si>
    <t>Argamassa ACI Interna 20Kg</t>
  </si>
  <si>
    <t>Argamassa ACII Externa 20Kg</t>
  </si>
  <si>
    <t>Comprimento</t>
  </si>
  <si>
    <t>2,44x50</t>
  </si>
  <si>
    <t>1,53x1,10</t>
  </si>
  <si>
    <t>1,83x1,10</t>
  </si>
  <si>
    <t>2,13x1,10</t>
  </si>
  <si>
    <t>2,44x1,10</t>
  </si>
  <si>
    <t>M</t>
  </si>
  <si>
    <t>Unid.</t>
  </si>
  <si>
    <t>Kilo/m2</t>
  </si>
  <si>
    <t>m2</t>
  </si>
  <si>
    <t>m</t>
  </si>
  <si>
    <t>Rend.</t>
  </si>
  <si>
    <t>Tinta Latex</t>
  </si>
  <si>
    <t>Demões</t>
  </si>
  <si>
    <t>Volume (M3)</t>
  </si>
  <si>
    <t>Metro Total (m)</t>
  </si>
  <si>
    <t>Perda (%)</t>
  </si>
  <si>
    <t>Volume</t>
  </si>
  <si>
    <t>Concreto</t>
  </si>
  <si>
    <t>Brita Fundo</t>
  </si>
  <si>
    <t>Lista Materiais</t>
  </si>
  <si>
    <t>Taboa</t>
  </si>
  <si>
    <t>Módulo - Vigas</t>
  </si>
  <si>
    <t>Perda(%)</t>
  </si>
  <si>
    <t>Quant.</t>
  </si>
  <si>
    <t>Volume das Estacas</t>
  </si>
  <si>
    <t>Diametro Calc.</t>
  </si>
  <si>
    <t>Descrição</t>
  </si>
  <si>
    <t>Dimenções do Pilar</t>
  </si>
  <si>
    <t>Módulo - Pilar</t>
  </si>
  <si>
    <t>Referencia</t>
  </si>
  <si>
    <t>P1</t>
  </si>
  <si>
    <t>Media/Total</t>
  </si>
  <si>
    <t>P2</t>
  </si>
  <si>
    <t>Módulo Regularização</t>
  </si>
  <si>
    <t>Tipos de Lajes</t>
  </si>
  <si>
    <t>Distancia entre os trilhos</t>
  </si>
  <si>
    <t>Módulo - Laje</t>
  </si>
  <si>
    <t>Tipo de Laje</t>
  </si>
  <si>
    <t>H8+5</t>
  </si>
  <si>
    <t>Volume Concreto</t>
  </si>
  <si>
    <t>H12+5</t>
  </si>
  <si>
    <t>H16+5</t>
  </si>
  <si>
    <t>H20+5</t>
  </si>
  <si>
    <t>H25+5</t>
  </si>
  <si>
    <t>Área (M2)</t>
  </si>
  <si>
    <t>Kilos</t>
  </si>
  <si>
    <t>Tintas</t>
  </si>
  <si>
    <t>Área Total</t>
  </si>
  <si>
    <t>Unidade</t>
  </si>
  <si>
    <t>Modulo - TINTA</t>
  </si>
  <si>
    <t>Diametro a +(%)</t>
  </si>
  <si>
    <t>Kg/m3</t>
  </si>
  <si>
    <t>kg</t>
  </si>
  <si>
    <t>Kg</t>
  </si>
  <si>
    <t>Módulo Viga</t>
  </si>
  <si>
    <t>Sacos</t>
  </si>
  <si>
    <t>Quilos</t>
  </si>
  <si>
    <t>Resumo</t>
  </si>
  <si>
    <t>Traço</t>
  </si>
  <si>
    <t>Densidade</t>
  </si>
  <si>
    <t>Kg /M3</t>
  </si>
  <si>
    <t>Taboa 15 Cm</t>
  </si>
  <si>
    <t>Taboa 20 Cm</t>
  </si>
  <si>
    <t>Taboa 25 Cm</t>
  </si>
  <si>
    <t>Taboa 30 Cm</t>
  </si>
  <si>
    <t>Rejunt</t>
  </si>
  <si>
    <t>Tamanho Telha</t>
  </si>
  <si>
    <t>Bloco de Fundação</t>
  </si>
  <si>
    <t>Bloco</t>
  </si>
  <si>
    <t>Módulo - Bloco de Fundação</t>
  </si>
  <si>
    <t>Módulo Bloco</t>
  </si>
  <si>
    <t>Area</t>
  </si>
  <si>
    <t>Maderit</t>
  </si>
  <si>
    <t>B1</t>
  </si>
  <si>
    <t>B2</t>
  </si>
  <si>
    <t>B3</t>
  </si>
  <si>
    <t>Cálculo do consumos de materiais em estrutura de concreto.</t>
  </si>
  <si>
    <t>10g de arame recozido / Kg de ferro estrutural</t>
  </si>
  <si>
    <t>80kg de ferro estrutural / m3 de concreto</t>
  </si>
  <si>
    <t>18 a 20kg de ferro estrutural / m2 construção</t>
  </si>
  <si>
    <t>Madeira   </t>
  </si>
  <si>
    <t>12 m2 de fôrma de madeira / m3 concreto</t>
  </si>
  <si>
    <t>2,5 m2 fôrma de madeira / m2 construção</t>
  </si>
  <si>
    <t>180g de pregos / m2 de forma de madeira</t>
  </si>
  <si>
    <t>Reaproveitamento </t>
  </si>
  <si>
    <t>Tábuas 60 %</t>
  </si>
  <si>
    <t>Fôrmas</t>
  </si>
  <si>
    <t>Caibros 70 a 80 %</t>
  </si>
  <si>
    <t>Consumo de materiais na construção civil</t>
  </si>
  <si>
    <t>cola( tipo para colar laminado melamínico)</t>
  </si>
  <si>
    <t>1 galão 3,6 l / 25 m2 de carpet</t>
  </si>
  <si>
    <t>1 galão 3,6 l / 20 m2 de tapete</t>
  </si>
  <si>
    <t>1 galão 3,6 l / 30 m2 de Vulvatex ou Paviflex</t>
  </si>
  <si>
    <t>cola (tipo para colar tacos (fixa-fix) preta)</t>
  </si>
  <si>
    <t>cola (tipo para colar tacos (flexo-fix) preta)</t>
  </si>
  <si>
    <t>1 balde 18 l / 150 a 160 m2 de Paviflex</t>
  </si>
  <si>
    <t>cola ( tipo para colar laminado melamínico)</t>
  </si>
  <si>
    <t>1 galão 3,6 l / chapa de laminado melamínico</t>
  </si>
  <si>
    <t>cola tipo para colar papel de parede</t>
  </si>
  <si>
    <t>200 g / 100 m2 de papel de parede (20 rolos)</t>
  </si>
  <si>
    <t>(1/2 galão) 1,8 l / 1 m2 de chapa de cortiça</t>
  </si>
  <si>
    <t>cola tipo para colar cerâmicas</t>
  </si>
  <si>
    <t>4 Kg de cimentcola / m2 de Azulejo</t>
  </si>
  <si>
    <t>6 Kg de cimentcola / m2 de outras cerâmicas</t>
  </si>
  <si>
    <t>Argamassa pronta para acentar blocos celulares de e=10cm</t>
  </si>
  <si>
    <t>(6 kg / m2) - e=20cm (12kg / m2)</t>
  </si>
  <si>
    <t>Proteção de pisos prontos com gesso</t>
  </si>
  <si>
    <t>200 g de sisal / m2 de piso</t>
  </si>
  <si>
    <t>5 kg de gesso / m2 de piso</t>
  </si>
  <si>
    <t>1 m2 de lona preta de terreiro / m2 de piso</t>
  </si>
  <si>
    <t>placas de gesso</t>
  </si>
  <si>
    <t>2 Kg de gesso / m2 de teto</t>
  </si>
  <si>
    <t>Revestimento de superfícies com esp = 3 mm de gesso</t>
  </si>
  <si>
    <t>1 saco de 40 Kg / 6m2</t>
  </si>
  <si>
    <t>pisos cimentados para receber pisos colados</t>
  </si>
  <si>
    <t>3,5 litros de cola branca (cascorez) misturados com 20 kg de cimento cp32 rende 50 m2</t>
  </si>
  <si>
    <t>Preparo de pisos cimentados ou superfícies azulejadas para colagem de laminado melaminico</t>
  </si>
  <si>
    <t>1 balde (6Kg) de cimento cp32 juntar a 1 litro de cola branca (cascorez) e água rende 4</t>
  </si>
  <si>
    <t>Equivalência material granel X ensacado:</t>
  </si>
  <si>
    <t>1 m3 de areia ou saibro em geral deve ser considerado aproximadamente de 137 sc comuns</t>
  </si>
  <si>
    <t>1 m3 de brita a  granel em geral deve ser considerado aproximadamente de 129 sc comuns</t>
  </si>
  <si>
    <t>1 carrinho de mão dá aproximadamente 5 ou 6 sacos de areia</t>
  </si>
  <si>
    <t>1 carrinho de mão dá aproximadamente 3 ou 4  sacos de brita</t>
  </si>
  <si>
    <t>1 carrinho de mão tem um volume de 40 litros (confortável) ou 45 litros cheio (vaza ao mover)</t>
  </si>
  <si>
    <t>Dosagem :</t>
  </si>
  <si>
    <t>Traço para assentar mármores em pisos:</t>
  </si>
  <si>
    <t>60 sc de areia</t>
  </si>
  <si>
    <t>4   sc de cimento branco estrutural de 25 Kg / sc</t>
  </si>
  <si>
    <t>2   sc de cal  hidratada (supercal SC igual a 20 Kg)</t>
  </si>
  <si>
    <r>
      <t>Obs:</t>
    </r>
    <r>
      <rPr>
        <sz val="8"/>
        <color rgb="FF333333"/>
        <rFont val="Verdana"/>
        <family val="2"/>
      </rPr>
      <t xml:space="preserve"> </t>
    </r>
    <r>
      <rPr>
        <sz val="10"/>
        <color rgb="FF333333"/>
        <rFont val="Arial"/>
        <family val="2"/>
      </rPr>
      <t>assentamento em paredes devem misturar cal, para obter mais liga. O cal substitui o saibro/ barro,  pois este mancha as pedras claras.</t>
    </r>
  </si>
  <si>
    <t>Revestimento espessura = 1 cm, consome:16 kg de qualimassa / 1 m2</t>
  </si>
  <si>
    <t>Rejuntamento de azulejos 15x15, consome:1 kg de cim branco / 4 m2</t>
  </si>
  <si>
    <t>Arrame</t>
  </si>
  <si>
    <t>SC</t>
  </si>
  <si>
    <t xml:space="preserve">Sc </t>
  </si>
  <si>
    <t>50 KG</t>
  </si>
  <si>
    <t>20 KG</t>
  </si>
  <si>
    <t>2,2X1,1</t>
  </si>
  <si>
    <t>Maciça</t>
  </si>
  <si>
    <t>Área da Cerâmica:</t>
  </si>
  <si>
    <r>
      <t>Até 400cm² =</t>
    </r>
    <r>
      <rPr>
        <sz val="11"/>
        <color theme="1"/>
        <rFont val="Calibri"/>
        <family val="2"/>
        <scheme val="minor"/>
      </rPr>
      <t xml:space="preserve"> ± 4,0kg/m²</t>
    </r>
  </si>
  <si>
    <r>
      <t>De 400 até 900cm² =</t>
    </r>
    <r>
      <rPr>
        <sz val="11"/>
        <color theme="1"/>
        <rFont val="Calibri"/>
        <family val="2"/>
        <scheme val="minor"/>
      </rPr>
      <t xml:space="preserve"> ± 4,5kg/m²</t>
    </r>
  </si>
  <si>
    <r>
      <t>Maior que 900cm² =</t>
    </r>
    <r>
      <rPr>
        <sz val="11"/>
        <color theme="1"/>
        <rFont val="Calibri"/>
        <family val="2"/>
        <scheme val="minor"/>
      </rPr>
      <t xml:space="preserve"> ± 8,5kg/m²</t>
    </r>
  </si>
  <si>
    <t>Consumo de Argamassa</t>
  </si>
  <si>
    <t>Tipo de Rejunt</t>
  </si>
  <si>
    <t>Rejunt Porcelanato</t>
  </si>
  <si>
    <t>Rejunt Flexível</t>
  </si>
  <si>
    <t>Rejunt Epóxi</t>
  </si>
  <si>
    <t>Viga Baldrame</t>
  </si>
  <si>
    <t>Laje</t>
  </si>
  <si>
    <t>Módulo - Estacas</t>
  </si>
  <si>
    <t>Localização</t>
  </si>
  <si>
    <t>Quarto</t>
  </si>
  <si>
    <t>Alvenaria - Bloco de Concreto</t>
  </si>
  <si>
    <t>Repetição</t>
  </si>
  <si>
    <t>Bloco Cerâmico</t>
  </si>
  <si>
    <t>Bloco Concreto</t>
  </si>
  <si>
    <t>Unid</t>
  </si>
  <si>
    <t>Contra Piso</t>
  </si>
  <si>
    <t>Espessura</t>
  </si>
  <si>
    <t>Modelo</t>
  </si>
  <si>
    <t>E 1 a E5</t>
  </si>
  <si>
    <t>E10 a E11</t>
  </si>
  <si>
    <t>Quant.
(unid.)</t>
  </si>
  <si>
    <t>Metros
(M)</t>
  </si>
  <si>
    <t>Diametro
(M)</t>
  </si>
  <si>
    <t>Volume
(M3)</t>
  </si>
  <si>
    <t>B1- 30 T</t>
  </si>
  <si>
    <t>VB - 1</t>
  </si>
  <si>
    <t>VB - 2</t>
  </si>
  <si>
    <t>Brita</t>
  </si>
  <si>
    <t>Forma</t>
  </si>
  <si>
    <t>Quantitativo de Estacas</t>
  </si>
  <si>
    <t>Quantitativo de Materiais</t>
  </si>
  <si>
    <t>Descrição Lajes</t>
  </si>
  <si>
    <t>Módulo - Bloco Cerâmico</t>
  </si>
  <si>
    <t>Módulo - Bloco Concreto</t>
  </si>
  <si>
    <t>Alvenaria - Bloco Cerâmico</t>
  </si>
  <si>
    <t>Banheiro</t>
  </si>
  <si>
    <t>largura</t>
  </si>
  <si>
    <t>Quantitativo de Material</t>
  </si>
  <si>
    <t>Gesso</t>
  </si>
  <si>
    <t>Azulejo</t>
  </si>
  <si>
    <t>Quantidade de Material</t>
  </si>
  <si>
    <t>Módulo - Revestimento</t>
  </si>
  <si>
    <t>Fundação</t>
  </si>
  <si>
    <t>Estrutura</t>
  </si>
  <si>
    <t>KG</t>
  </si>
  <si>
    <t>Tamanho</t>
  </si>
  <si>
    <t>Cozinha</t>
  </si>
  <si>
    <t>Porta Lista2,8X0,8</t>
  </si>
  <si>
    <t>Módulo -Portas</t>
  </si>
  <si>
    <t>Módulo -Janelas</t>
  </si>
  <si>
    <t>Alvenaria</t>
  </si>
  <si>
    <t>Alvenaria Ceramica</t>
  </si>
  <si>
    <t>Alvenaria Bloco</t>
  </si>
  <si>
    <t>Revestimento</t>
  </si>
  <si>
    <t>M2/m3</t>
  </si>
  <si>
    <t>VIGA</t>
  </si>
  <si>
    <t>ok</t>
  </si>
  <si>
    <t>Gesso (3 mm)</t>
  </si>
  <si>
    <t>REBOCO (Gafisa)</t>
  </si>
  <si>
    <t>Aditivo</t>
  </si>
  <si>
    <t>Cimento (KG)</t>
  </si>
  <si>
    <t>Cal (KG)</t>
  </si>
  <si>
    <t>Areia (M3)</t>
  </si>
  <si>
    <t>Cimento (SC)</t>
  </si>
  <si>
    <t>Cal (SC)</t>
  </si>
  <si>
    <t>Areia (SC)</t>
  </si>
  <si>
    <t>Contra-Piso</t>
  </si>
  <si>
    <t>Chapisco</t>
  </si>
  <si>
    <t xml:space="preserve">(1:6) </t>
  </si>
  <si>
    <t>De Agua</t>
  </si>
  <si>
    <t>Agua</t>
  </si>
  <si>
    <t>Azulejos</t>
  </si>
  <si>
    <t>Pisos Cerâmicos</t>
  </si>
  <si>
    <t>Telhas Cerâmicas</t>
  </si>
  <si>
    <t>Telhas de Fibro Cimento</t>
  </si>
  <si>
    <t>Estrutura de Madeira</t>
  </si>
  <si>
    <t>Revestimento de Argamassa</t>
  </si>
  <si>
    <t>Concreto Simples</t>
  </si>
  <si>
    <t>Concreto Armado</t>
  </si>
  <si>
    <t>Demolições</t>
  </si>
  <si>
    <t>Módulo - Demolições</t>
  </si>
  <si>
    <t>-</t>
  </si>
  <si>
    <t>M2/M3</t>
  </si>
  <si>
    <t>Viga Media</t>
  </si>
  <si>
    <t>Area (m2)</t>
  </si>
  <si>
    <t>Pilar Medio</t>
  </si>
  <si>
    <t>Altura Media</t>
  </si>
  <si>
    <t>Laje Treliçada</t>
  </si>
  <si>
    <t>Comp.</t>
  </si>
  <si>
    <t>Quantidade Trilho</t>
  </si>
  <si>
    <t>Tijolo</t>
  </si>
  <si>
    <t xml:space="preserve">19X19X39 </t>
  </si>
  <si>
    <t>14X19X39</t>
  </si>
  <si>
    <t>9X19X39</t>
  </si>
  <si>
    <t xml:space="preserve">T -19X19X39 </t>
  </si>
  <si>
    <t>T -14X19X39</t>
  </si>
  <si>
    <t>T -9X19X39</t>
  </si>
  <si>
    <t>B- 19X19X39</t>
  </si>
  <si>
    <t>B- 19X19X19</t>
  </si>
  <si>
    <t>B- 14X19X39</t>
  </si>
  <si>
    <t>B- 14X19X19</t>
  </si>
  <si>
    <t>B- 9X19X39</t>
  </si>
  <si>
    <t>B- 9X19X19</t>
  </si>
  <si>
    <t>Rebocco</t>
  </si>
  <si>
    <t>Módulo Azulejo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</si>
</sst>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00"/>
    <numFmt numFmtId="165" formatCode="0.00\P\ç"/>
    <numFmt numFmtId="169" formatCode="_(* #,##0_);_(* \(#,##0\);_(* &quot;-&quot;??_);_(@_)"/>
    <numFmt numFmtId="170" formatCode="0.0000"/>
  </numFmts>
  <fonts count="38" x14ac:knownFonts="1">
    <font>
      <sz val="11"/>
      <color theme="1"/>
      <name val="Calibri"/>
      <family val="2"/>
      <scheme val="minor"/>
    </font>
    <font>
      <sz val="11"/>
      <color theme="1"/>
      <name val="Calibri"/>
      <family val="2"/>
      <scheme val="minor"/>
    </font>
    <font>
      <sz val="11"/>
      <color theme="0"/>
      <name val="Calibri"/>
      <family val="2"/>
      <scheme val="minor"/>
    </font>
    <font>
      <sz val="10"/>
      <name val="Verdana"/>
      <family val="2"/>
    </font>
    <font>
      <b/>
      <sz val="12"/>
      <name val="Verdana"/>
      <family val="2"/>
    </font>
    <font>
      <b/>
      <sz val="12"/>
      <color indexed="10"/>
      <name val="Verdana"/>
      <family val="2"/>
    </font>
    <font>
      <b/>
      <sz val="10"/>
      <name val="Verdana"/>
      <family val="2"/>
    </font>
    <font>
      <b/>
      <sz val="10"/>
      <color indexed="12"/>
      <name val="Verdana"/>
      <family val="2"/>
    </font>
    <font>
      <b/>
      <sz val="10"/>
      <color indexed="10"/>
      <name val="Verdana"/>
      <family val="2"/>
    </font>
    <font>
      <sz val="10"/>
      <color theme="0"/>
      <name val="Verdana"/>
      <family val="2"/>
    </font>
    <font>
      <b/>
      <sz val="10"/>
      <color theme="0"/>
      <name val="Verdana"/>
      <family val="2"/>
    </font>
    <font>
      <sz val="12"/>
      <name val="Verdana"/>
      <family val="2"/>
    </font>
    <font>
      <sz val="11"/>
      <name val="Calibri"/>
      <family val="2"/>
      <scheme val="minor"/>
    </font>
    <font>
      <b/>
      <sz val="16"/>
      <name val="Verdana"/>
      <family val="2"/>
    </font>
    <font>
      <b/>
      <u/>
      <sz val="10"/>
      <name val="Verdana"/>
      <family val="2"/>
    </font>
    <font>
      <b/>
      <sz val="11"/>
      <name val="Calibri"/>
      <family val="2"/>
      <scheme val="minor"/>
    </font>
    <font>
      <b/>
      <sz val="10"/>
      <color rgb="FF0070C0"/>
      <name val="Verdana"/>
      <family val="2"/>
    </font>
    <font>
      <sz val="10"/>
      <color indexed="10"/>
      <name val="Arial"/>
      <family val="2"/>
    </font>
    <font>
      <b/>
      <sz val="10"/>
      <name val="Arial"/>
      <family val="2"/>
    </font>
    <font>
      <b/>
      <sz val="10"/>
      <color rgb="FF0070C0"/>
      <name val="Arial"/>
      <family val="2"/>
    </font>
    <font>
      <b/>
      <sz val="10"/>
      <color rgb="FFFF0000"/>
      <name val="Arial"/>
      <family val="2"/>
    </font>
    <font>
      <sz val="10"/>
      <name val="Arial"/>
      <family val="2"/>
    </font>
    <font>
      <sz val="10"/>
      <color theme="1"/>
      <name val="Arial"/>
      <family val="2"/>
    </font>
    <font>
      <sz val="10"/>
      <color rgb="FF0070C0"/>
      <name val="Arial"/>
      <family val="2"/>
    </font>
    <font>
      <b/>
      <sz val="10"/>
      <color theme="1"/>
      <name val="Arial"/>
      <family val="2"/>
    </font>
    <font>
      <b/>
      <sz val="18"/>
      <name val="Arial"/>
      <family val="2"/>
    </font>
    <font>
      <sz val="8"/>
      <color rgb="FF333333"/>
      <name val="Verdana"/>
      <family val="2"/>
    </font>
    <font>
      <b/>
      <sz val="10"/>
      <color rgb="FF000000"/>
      <name val="Tahoma"/>
      <family val="2"/>
    </font>
    <font>
      <sz val="10"/>
      <color rgb="FF333333"/>
      <name val="Arial"/>
      <family val="2"/>
    </font>
    <font>
      <b/>
      <sz val="10"/>
      <color rgb="FF333333"/>
      <name val="Tahoma"/>
      <family val="2"/>
    </font>
    <font>
      <sz val="7.5"/>
      <color rgb="FF333333"/>
      <name val="Tahoma"/>
      <family val="2"/>
    </font>
    <font>
      <b/>
      <sz val="11"/>
      <color theme="1"/>
      <name val="Calibri"/>
      <family val="2"/>
      <scheme val="minor"/>
    </font>
    <font>
      <b/>
      <sz val="10"/>
      <color theme="3"/>
      <name val="Verdana"/>
      <family val="2"/>
    </font>
    <font>
      <b/>
      <sz val="10"/>
      <color theme="4"/>
      <name val="Verdana"/>
      <family val="2"/>
    </font>
    <font>
      <b/>
      <sz val="11"/>
      <color theme="4"/>
      <name val="Calibri"/>
      <family val="2"/>
      <scheme val="minor"/>
    </font>
    <font>
      <sz val="11"/>
      <color theme="4"/>
      <name val="Calibri"/>
      <family val="2"/>
      <scheme val="minor"/>
    </font>
    <font>
      <b/>
      <sz val="11"/>
      <name val="Arial"/>
      <family val="2"/>
    </font>
    <font>
      <b/>
      <sz val="10"/>
      <color theme="0"/>
      <name val="Arial"/>
      <family val="2"/>
    </font>
  </fonts>
  <fills count="13">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999999"/>
        <bgColor indexed="64"/>
      </patternFill>
    </fill>
    <fill>
      <patternFill patternType="solid">
        <fgColor rgb="FFD1D1D1"/>
        <bgColor indexed="64"/>
      </patternFill>
    </fill>
    <fill>
      <patternFill patternType="solid">
        <fgColor rgb="FFEEEEEE"/>
        <bgColor indexed="64"/>
      </patternFill>
    </fill>
    <fill>
      <patternFill patternType="solid">
        <fgColor rgb="FFEBEBEB"/>
        <bgColor indexed="64"/>
      </patternFill>
    </fill>
    <fill>
      <patternFill patternType="solid">
        <fgColor rgb="FFF5F5F5"/>
        <bgColor indexed="64"/>
      </patternFill>
    </fill>
    <fill>
      <patternFill patternType="solid">
        <fgColor theme="4"/>
        <bgColor indexed="64"/>
      </patternFill>
    </fill>
  </fills>
  <borders count="6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n">
        <color indexed="64"/>
      </right>
      <top style="thin">
        <color auto="1"/>
      </top>
      <bottom style="thin">
        <color indexed="64"/>
      </bottom>
      <diagonal/>
    </border>
    <border>
      <left style="thick">
        <color auto="1"/>
      </left>
      <right/>
      <top/>
      <bottom style="thick">
        <color auto="1"/>
      </bottom>
      <diagonal/>
    </border>
    <border>
      <left style="thin">
        <color indexed="64"/>
      </left>
      <right/>
      <top style="thin">
        <color indexed="64"/>
      </top>
      <bottom style="thin">
        <color indexed="64"/>
      </bottom>
      <diagonal/>
    </border>
    <border>
      <left/>
      <right style="thick">
        <color auto="1"/>
      </right>
      <top/>
      <bottom style="thin">
        <color auto="1"/>
      </bottom>
      <diagonal/>
    </border>
    <border>
      <left/>
      <right/>
      <top/>
      <bottom style="thick">
        <color auto="1"/>
      </bottom>
      <diagonal/>
    </border>
    <border>
      <left style="thin">
        <color indexed="64"/>
      </left>
      <right style="thin">
        <color indexed="64"/>
      </right>
      <top style="thin">
        <color indexed="64"/>
      </top>
      <bottom/>
      <diagonal/>
    </border>
    <border>
      <left/>
      <right style="thick">
        <color auto="1"/>
      </right>
      <top/>
      <bottom/>
      <diagonal/>
    </border>
    <border>
      <left/>
      <right style="thick">
        <color auto="1"/>
      </right>
      <top/>
      <bottom style="thick">
        <color auto="1"/>
      </bottom>
      <diagonal/>
    </border>
    <border>
      <left/>
      <right/>
      <top style="thin">
        <color auto="1"/>
      </top>
      <bottom/>
      <diagonal/>
    </border>
    <border>
      <left style="thick">
        <color auto="1"/>
      </left>
      <right/>
      <top style="thin">
        <color auto="1"/>
      </top>
      <bottom style="thin">
        <color auto="1"/>
      </bottom>
      <diagonal/>
    </border>
    <border>
      <left/>
      <right/>
      <top style="thin">
        <color auto="1"/>
      </top>
      <bottom style="thin">
        <color indexed="64"/>
      </bottom>
      <diagonal/>
    </border>
    <border>
      <left/>
      <right style="thick">
        <color auto="1"/>
      </right>
      <top style="thin">
        <color auto="1"/>
      </top>
      <bottom style="thin">
        <color auto="1"/>
      </bottom>
      <diagonal/>
    </border>
    <border>
      <left style="thin">
        <color indexed="64"/>
      </left>
      <right style="thin">
        <color indexed="64"/>
      </right>
      <top/>
      <bottom/>
      <diagonal/>
    </border>
    <border>
      <left/>
      <right style="thin">
        <color indexed="64"/>
      </right>
      <top/>
      <bottom/>
      <diagonal/>
    </border>
    <border>
      <left style="thin">
        <color indexed="64"/>
      </left>
      <right style="thick">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diagonal/>
    </border>
    <border>
      <left style="thick">
        <color indexed="64"/>
      </left>
      <right/>
      <top/>
      <bottom style="thin">
        <color indexed="64"/>
      </bottom>
      <diagonal/>
    </border>
    <border>
      <left style="thick">
        <color auto="1"/>
      </left>
      <right style="thin">
        <color auto="1"/>
      </right>
      <top style="thin">
        <color auto="1"/>
      </top>
      <bottom/>
      <diagonal/>
    </border>
    <border>
      <left/>
      <right style="thin">
        <color auto="1"/>
      </right>
      <top style="thin">
        <color auto="1"/>
      </top>
      <bottom style="thick">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hair">
        <color auto="1"/>
      </left>
      <right style="medium">
        <color auto="1"/>
      </right>
      <top style="hair">
        <color auto="1"/>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46">
    <xf numFmtId="0" fontId="0" fillId="0" borderId="0" xfId="0"/>
    <xf numFmtId="0" fontId="3" fillId="0" borderId="0" xfId="0" applyFont="1" applyFill="1" applyBorder="1"/>
    <xf numFmtId="2" fontId="3" fillId="0" borderId="0" xfId="0" applyNumberFormat="1" applyFont="1" applyFill="1" applyBorder="1"/>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9" fontId="3" fillId="0" borderId="0" xfId="0" applyNumberFormat="1" applyFont="1" applyFill="1" applyBorder="1" applyAlignment="1">
      <alignment horizontal="left"/>
    </xf>
    <xf numFmtId="165" fontId="3" fillId="0" borderId="0" xfId="0" applyNumberFormat="1" applyFont="1" applyFill="1" applyBorder="1" applyAlignment="1">
      <alignment horizontal="center"/>
    </xf>
    <xf numFmtId="0" fontId="0" fillId="0" borderId="0" xfId="0" applyFill="1"/>
    <xf numFmtId="12" fontId="3" fillId="0" borderId="0" xfId="0" applyNumberFormat="1" applyFont="1" applyFill="1" applyBorder="1" applyAlignment="1">
      <alignment horizontal="center" vertical="center"/>
    </xf>
    <xf numFmtId="43" fontId="3" fillId="0" borderId="0" xfId="1" applyFont="1" applyFill="1" applyBorder="1"/>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0" fontId="12" fillId="0" borderId="0" xfId="0" applyFont="1"/>
    <xf numFmtId="0" fontId="12" fillId="0" borderId="0" xfId="0" applyFont="1" applyFill="1"/>
    <xf numFmtId="0" fontId="3" fillId="0" borderId="0" xfId="0" applyFont="1" applyFill="1"/>
    <xf numFmtId="2" fontId="3" fillId="0" borderId="0" xfId="0" applyNumberFormat="1" applyFont="1" applyFill="1"/>
    <xf numFmtId="2" fontId="12" fillId="0" borderId="0" xfId="0" applyNumberFormat="1" applyFont="1" applyFill="1"/>
    <xf numFmtId="0" fontId="12" fillId="0" borderId="0" xfId="0" applyFont="1" applyBorder="1"/>
    <xf numFmtId="0" fontId="6" fillId="0" borderId="0" xfId="0" applyFont="1" applyBorder="1"/>
    <xf numFmtId="0" fontId="3" fillId="0" borderId="0" xfId="0" applyFont="1" applyBorder="1"/>
    <xf numFmtId="0" fontId="12" fillId="0" borderId="0" xfId="0" applyFont="1" applyFill="1" applyBorder="1"/>
    <xf numFmtId="0" fontId="12" fillId="0" borderId="0" xfId="0" applyFont="1" applyFill="1" applyBorder="1" applyAlignment="1"/>
    <xf numFmtId="0" fontId="3" fillId="0" borderId="0" xfId="0" applyFont="1" applyFill="1" applyBorder="1" applyAlignment="1"/>
    <xf numFmtId="0" fontId="12" fillId="0" borderId="0" xfId="0" applyFont="1" applyFill="1" applyBorder="1" applyAlignment="1">
      <alignment horizontal="left"/>
    </xf>
    <xf numFmtId="0" fontId="12" fillId="0" borderId="0" xfId="0" applyFont="1" applyFill="1" applyBorder="1" applyAlignment="1">
      <alignment horizontal="center"/>
    </xf>
    <xf numFmtId="0" fontId="9" fillId="0" borderId="0" xfId="0" applyFont="1" applyFill="1" applyBorder="1" applyAlignment="1"/>
    <xf numFmtId="0" fontId="6" fillId="0" borderId="0" xfId="0" applyFont="1" applyFill="1" applyAlignment="1">
      <alignment horizontal="center"/>
    </xf>
    <xf numFmtId="0" fontId="6" fillId="0" borderId="0" xfId="0" applyFont="1" applyFill="1"/>
    <xf numFmtId="0" fontId="6" fillId="0" borderId="0" xfId="0" applyFont="1" applyFill="1" applyBorder="1"/>
    <xf numFmtId="2" fontId="6" fillId="0" borderId="0" xfId="0" applyNumberFormat="1" applyFont="1" applyFill="1" applyBorder="1" applyAlignment="1">
      <alignment horizontal="center"/>
    </xf>
    <xf numFmtId="43" fontId="3" fillId="0" borderId="35" xfId="1" applyFont="1" applyFill="1" applyBorder="1" applyAlignment="1">
      <alignment horizontal="center"/>
    </xf>
    <xf numFmtId="0" fontId="3" fillId="0" borderId="29" xfId="0" applyFont="1" applyFill="1" applyBorder="1"/>
    <xf numFmtId="2" fontId="3" fillId="0" borderId="31" xfId="0" applyNumberFormat="1" applyFont="1" applyFill="1" applyBorder="1" applyAlignment="1">
      <alignment horizontal="center"/>
    </xf>
    <xf numFmtId="0" fontId="3" fillId="0" borderId="31" xfId="0" applyFont="1" applyFill="1" applyBorder="1"/>
    <xf numFmtId="43" fontId="3" fillId="0" borderId="31" xfId="1" applyFont="1" applyFill="1" applyBorder="1"/>
    <xf numFmtId="0" fontId="3" fillId="0" borderId="30" xfId="0" applyFont="1" applyFill="1" applyBorder="1"/>
    <xf numFmtId="0" fontId="3" fillId="0" borderId="29" xfId="0" applyFont="1" applyFill="1" applyBorder="1" applyAlignment="1">
      <alignment horizontal="center"/>
    </xf>
    <xf numFmtId="0" fontId="3" fillId="0" borderId="31" xfId="0" applyFont="1" applyFill="1" applyBorder="1" applyAlignment="1">
      <alignment horizontal="center"/>
    </xf>
    <xf numFmtId="43" fontId="3" fillId="0" borderId="31" xfId="1" applyFont="1" applyFill="1" applyBorder="1" applyAlignment="1">
      <alignment horizontal="center"/>
    </xf>
    <xf numFmtId="0" fontId="3" fillId="0" borderId="30" xfId="0" applyFont="1" applyFill="1" applyBorder="1" applyAlignment="1">
      <alignment horizontal="center"/>
    </xf>
    <xf numFmtId="0" fontId="6" fillId="0" borderId="0" xfId="0" applyFont="1" applyFill="1" applyBorder="1" applyAlignment="1">
      <alignment horizontal="center"/>
    </xf>
    <xf numFmtId="9" fontId="6" fillId="0" borderId="0" xfId="3" applyFont="1" applyFill="1" applyBorder="1" applyAlignment="1">
      <alignment horizontal="center"/>
    </xf>
    <xf numFmtId="43" fontId="3" fillId="0" borderId="0" xfId="0" applyNumberFormat="1" applyFont="1" applyFill="1" applyBorder="1"/>
    <xf numFmtId="0" fontId="11" fillId="3" borderId="0" xfId="0" applyFont="1" applyFill="1" applyBorder="1" applyAlignment="1">
      <alignment horizontal="center" vertical="center"/>
    </xf>
    <xf numFmtId="43" fontId="0" fillId="0" borderId="0" xfId="1" applyFont="1" applyFill="1" applyAlignment="1">
      <alignment horizontal="center" vertical="center"/>
    </xf>
    <xf numFmtId="43" fontId="0" fillId="0" borderId="0" xfId="1" applyFont="1" applyFill="1" applyBorder="1" applyAlignment="1">
      <alignment horizontal="center" vertical="center"/>
    </xf>
    <xf numFmtId="169" fontId="0" fillId="0" borderId="0" xfId="1" applyNumberFormat="1" applyFont="1" applyFill="1" applyAlignment="1">
      <alignment horizontal="center" vertic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0" fontId="0" fillId="0" borderId="0" xfId="0" applyBorder="1"/>
    <xf numFmtId="0" fontId="5" fillId="0" borderId="0" xfId="0" applyFont="1" applyBorder="1"/>
    <xf numFmtId="9" fontId="1" fillId="0" borderId="0" xfId="3" applyBorder="1"/>
    <xf numFmtId="0" fontId="0" fillId="0" borderId="31" xfId="0" applyBorder="1"/>
    <xf numFmtId="43" fontId="3" fillId="0" borderId="29" xfId="1" applyFont="1" applyFill="1" applyBorder="1" applyAlignment="1">
      <alignment horizontal="center"/>
    </xf>
    <xf numFmtId="2" fontId="3" fillId="0" borderId="30" xfId="0" applyNumberFormat="1" applyFont="1" applyFill="1" applyBorder="1" applyAlignment="1">
      <alignment horizontal="center"/>
    </xf>
    <xf numFmtId="2" fontId="9" fillId="2" borderId="30" xfId="0" applyNumberFormat="1" applyFont="1" applyFill="1" applyBorder="1" applyAlignment="1">
      <alignment horizontal="center"/>
    </xf>
    <xf numFmtId="2" fontId="9" fillId="2" borderId="31" xfId="0" applyNumberFormat="1" applyFont="1" applyFill="1" applyBorder="1" applyAlignment="1">
      <alignment horizontal="center"/>
    </xf>
    <xf numFmtId="43" fontId="9" fillId="2" borderId="29" xfId="1" applyFont="1" applyFill="1" applyBorder="1" applyAlignment="1">
      <alignment horizontal="center"/>
    </xf>
    <xf numFmtId="9" fontId="3" fillId="0" borderId="31" xfId="0" applyNumberFormat="1" applyFont="1" applyFill="1" applyBorder="1" applyAlignment="1">
      <alignment horizontal="center"/>
    </xf>
    <xf numFmtId="0" fontId="3" fillId="0" borderId="34" xfId="0" applyFont="1" applyFill="1" applyBorder="1"/>
    <xf numFmtId="43" fontId="3" fillId="0" borderId="32" xfId="1" applyFont="1" applyFill="1" applyBorder="1"/>
    <xf numFmtId="43" fontId="3" fillId="0" borderId="33" xfId="1" applyFont="1" applyFill="1" applyBorder="1"/>
    <xf numFmtId="9" fontId="6" fillId="0" borderId="0" xfId="3" applyFont="1" applyFill="1" applyAlignment="1">
      <alignment horizontal="center"/>
    </xf>
    <xf numFmtId="1" fontId="6" fillId="0" borderId="0" xfId="0" applyNumberFormat="1" applyFont="1" applyFill="1" applyBorder="1" applyAlignment="1">
      <alignment horizontal="center" vertical="top"/>
    </xf>
    <xf numFmtId="9" fontId="12" fillId="0" borderId="0" xfId="3" applyFont="1" applyFill="1" applyBorder="1"/>
    <xf numFmtId="0" fontId="6" fillId="0" borderId="0" xfId="0" applyFont="1" applyFill="1" applyBorder="1" applyAlignment="1" applyProtection="1">
      <alignment horizontal="center"/>
      <protection locked="0" hidden="1"/>
    </xf>
    <xf numFmtId="0" fontId="6" fillId="0" borderId="0" xfId="0" applyFont="1" applyFill="1" applyBorder="1" applyAlignment="1">
      <alignment horizontal="justify" vertical="top"/>
    </xf>
    <xf numFmtId="9" fontId="3" fillId="0" borderId="31" xfId="3" applyFont="1" applyFill="1" applyBorder="1" applyAlignment="1">
      <alignment horizontal="center"/>
    </xf>
    <xf numFmtId="2" fontId="3" fillId="0" borderId="30" xfId="0" applyNumberFormat="1" applyFont="1" applyFill="1" applyBorder="1" applyAlignment="1">
      <alignment horizontal="left"/>
    </xf>
    <xf numFmtId="43" fontId="12" fillId="0" borderId="0" xfId="1" applyFont="1" applyFill="1"/>
    <xf numFmtId="43" fontId="6" fillId="0" borderId="0" xfId="1" applyFont="1" applyFill="1"/>
    <xf numFmtId="43" fontId="12" fillId="0" borderId="0" xfId="1" applyFont="1"/>
    <xf numFmtId="43" fontId="6" fillId="0" borderId="0" xfId="1" applyFont="1" applyFill="1" applyAlignment="1">
      <alignment horizontal="center"/>
    </xf>
    <xf numFmtId="43" fontId="4" fillId="0" borderId="0" xfId="1" applyFont="1" applyBorder="1"/>
    <xf numFmtId="0" fontId="4" fillId="0" borderId="0" xfId="0" applyFont="1" applyBorder="1"/>
    <xf numFmtId="0" fontId="6" fillId="0" borderId="0" xfId="0" applyFont="1" applyBorder="1" applyAlignment="1">
      <alignment horizontal="center"/>
    </xf>
    <xf numFmtId="1" fontId="6" fillId="0" borderId="0" xfId="0" applyNumberFormat="1" applyFont="1" applyBorder="1" applyAlignment="1">
      <alignment horizontal="center" vertical="top"/>
    </xf>
    <xf numFmtId="9" fontId="12" fillId="0" borderId="0" xfId="3" applyFont="1" applyBorder="1" applyProtection="1">
      <protection locked="0" hidden="1"/>
    </xf>
    <xf numFmtId="2" fontId="6" fillId="0" borderId="0" xfId="0" applyNumberFormat="1" applyFont="1" applyBorder="1" applyAlignment="1">
      <alignment horizontal="center"/>
    </xf>
    <xf numFmtId="0" fontId="6" fillId="0" borderId="0" xfId="0" applyFont="1" applyBorder="1" applyAlignment="1">
      <alignment horizontal="justify" vertical="top"/>
    </xf>
    <xf numFmtId="0" fontId="9" fillId="2" borderId="30" xfId="0" applyFont="1" applyFill="1" applyBorder="1"/>
    <xf numFmtId="43" fontId="3" fillId="0" borderId="32" xfId="1" applyFont="1" applyFill="1" applyBorder="1" applyAlignment="1">
      <alignment horizontal="center"/>
    </xf>
    <xf numFmtId="9" fontId="3" fillId="0" borderId="32" xfId="0" applyNumberFormat="1" applyFont="1" applyFill="1" applyBorder="1" applyAlignment="1">
      <alignment horizontal="center"/>
    </xf>
    <xf numFmtId="43" fontId="3" fillId="0" borderId="0" xfId="1" applyFont="1" applyFill="1" applyBorder="1" applyAlignment="1">
      <alignment horizontal="center"/>
    </xf>
    <xf numFmtId="2" fontId="9" fillId="2" borderId="29" xfId="0" applyNumberFormat="1" applyFont="1" applyFill="1" applyBorder="1" applyAlignment="1">
      <alignment horizontal="center"/>
    </xf>
    <xf numFmtId="43" fontId="3" fillId="0" borderId="29" xfId="1" applyFont="1" applyFill="1" applyBorder="1"/>
    <xf numFmtId="43" fontId="9" fillId="0" borderId="0" xfId="1" applyFont="1" applyFill="1" applyBorder="1" applyAlignment="1">
      <alignment horizontal="center"/>
    </xf>
    <xf numFmtId="0" fontId="3" fillId="0" borderId="11" xfId="0" applyFont="1" applyFill="1" applyBorder="1"/>
    <xf numFmtId="0" fontId="9" fillId="0" borderId="11" xfId="0" applyFont="1" applyFill="1" applyBorder="1" applyAlignment="1"/>
    <xf numFmtId="2"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center" vertical="center"/>
    </xf>
    <xf numFmtId="0" fontId="3" fillId="0" borderId="0" xfId="0" applyFont="1" applyFill="1" applyBorder="1" applyAlignment="1">
      <alignment horizontal="center" vertical="center"/>
    </xf>
    <xf numFmtId="0" fontId="3" fillId="0" borderId="34" xfId="0" applyFont="1" applyFill="1" applyBorder="1" applyAlignment="1">
      <alignment horizontal="center"/>
    </xf>
    <xf numFmtId="43" fontId="3" fillId="0" borderId="33" xfId="1" applyFont="1" applyFill="1" applyBorder="1" applyAlignment="1">
      <alignment horizontal="center"/>
    </xf>
    <xf numFmtId="0" fontId="3" fillId="0" borderId="0" xfId="0" applyFont="1" applyFill="1" applyAlignment="1">
      <alignment horizontal="center" vertical="center"/>
    </xf>
    <xf numFmtId="0" fontId="4" fillId="0" borderId="0" xfId="0" applyFont="1" applyFill="1" applyBorder="1" applyAlignment="1">
      <alignment horizontal="center" vertical="center"/>
    </xf>
    <xf numFmtId="1" fontId="3" fillId="0" borderId="31" xfId="0" applyNumberFormat="1" applyFont="1" applyFill="1" applyBorder="1" applyAlignment="1">
      <alignment horizontal="center"/>
    </xf>
    <xf numFmtId="0" fontId="6" fillId="0" borderId="0" xfId="0" applyFont="1" applyFill="1" applyBorder="1" applyAlignment="1"/>
    <xf numFmtId="2" fontId="12" fillId="0" borderId="33" xfId="0" applyNumberFormat="1" applyFont="1" applyFill="1" applyBorder="1" applyAlignment="1"/>
    <xf numFmtId="0" fontId="12" fillId="0" borderId="38" xfId="0" applyFont="1" applyFill="1" applyBorder="1" applyAlignment="1"/>
    <xf numFmtId="0" fontId="12" fillId="0" borderId="13" xfId="0" applyFont="1" applyFill="1" applyBorder="1" applyAlignment="1"/>
    <xf numFmtId="0" fontId="12" fillId="0" borderId="14" xfId="0" applyFont="1" applyFill="1" applyBorder="1" applyAlignment="1"/>
    <xf numFmtId="0" fontId="3" fillId="0" borderId="32" xfId="0" applyFont="1" applyFill="1" applyBorder="1"/>
    <xf numFmtId="0" fontId="3" fillId="0" borderId="33" xfId="0" applyFont="1" applyFill="1" applyBorder="1" applyAlignment="1">
      <alignment horizontal="center"/>
    </xf>
    <xf numFmtId="0" fontId="9" fillId="2" borderId="29" xfId="0" applyFont="1" applyFill="1" applyBorder="1"/>
    <xf numFmtId="0" fontId="3" fillId="0" borderId="30" xfId="0" applyFont="1" applyFill="1" applyBorder="1" applyAlignment="1">
      <alignment horizontal="left"/>
    </xf>
    <xf numFmtId="0" fontId="3" fillId="0" borderId="34" xfId="0" applyFont="1" applyFill="1" applyBorder="1" applyAlignment="1">
      <alignment horizontal="left"/>
    </xf>
    <xf numFmtId="0" fontId="6" fillId="0" borderId="0" xfId="0" applyFont="1" applyFill="1" applyBorder="1" applyAlignment="1" applyProtection="1">
      <protection locked="0" hidden="1"/>
    </xf>
    <xf numFmtId="12" fontId="18" fillId="0" borderId="31" xfId="0" applyNumberFormat="1" applyFont="1" applyFill="1" applyBorder="1" applyAlignment="1">
      <alignment horizontal="center" vertical="center"/>
    </xf>
    <xf numFmtId="12" fontId="18" fillId="0" borderId="29" xfId="0" applyNumberFormat="1" applyFont="1" applyFill="1" applyBorder="1" applyAlignment="1">
      <alignment horizontal="center" vertical="center"/>
    </xf>
    <xf numFmtId="12" fontId="18" fillId="0" borderId="27" xfId="0" applyNumberFormat="1" applyFont="1" applyFill="1" applyBorder="1" applyAlignment="1">
      <alignment horizontal="center" vertical="center"/>
    </xf>
    <xf numFmtId="12" fontId="18" fillId="0" borderId="23" xfId="0" applyNumberFormat="1" applyFont="1" applyFill="1" applyBorder="1" applyAlignment="1">
      <alignment horizontal="center" vertical="center"/>
    </xf>
    <xf numFmtId="12" fontId="18" fillId="0" borderId="28" xfId="0" applyNumberFormat="1" applyFont="1" applyFill="1" applyBorder="1" applyAlignment="1">
      <alignment horizontal="center" vertical="center"/>
    </xf>
    <xf numFmtId="0" fontId="2" fillId="3" borderId="0" xfId="0" applyFont="1" applyFill="1"/>
    <xf numFmtId="0" fontId="28" fillId="8" borderId="0" xfId="0" applyFont="1" applyFill="1" applyAlignment="1">
      <alignment horizontal="center" vertical="center" wrapText="1"/>
    </xf>
    <xf numFmtId="0" fontId="28" fillId="9" borderId="0" xfId="0" applyFont="1" applyFill="1" applyAlignment="1">
      <alignment horizontal="center" vertical="center" wrapText="1"/>
    </xf>
    <xf numFmtId="0" fontId="18" fillId="0" borderId="30" xfId="0" applyFont="1" applyFill="1" applyBorder="1" applyAlignment="1">
      <alignment horizontal="center" vertical="center"/>
    </xf>
    <xf numFmtId="0" fontId="18" fillId="0" borderId="31" xfId="0" applyFont="1" applyFill="1" applyBorder="1" applyAlignment="1">
      <alignment horizontal="center" vertical="center"/>
    </xf>
    <xf numFmtId="0" fontId="22" fillId="0" borderId="0" xfId="0" applyFont="1" applyFill="1" applyBorder="1" applyAlignment="1">
      <alignment horizontal="center" vertical="center"/>
    </xf>
    <xf numFmtId="2" fontId="20" fillId="0" borderId="31" xfId="0" applyNumberFormat="1" applyFont="1" applyFill="1" applyBorder="1" applyAlignment="1" applyProtection="1">
      <alignment horizontal="center" vertical="center"/>
      <protection locked="0" hidden="1"/>
    </xf>
    <xf numFmtId="2" fontId="20" fillId="0" borderId="31" xfId="0" applyNumberFormat="1" applyFont="1" applyFill="1" applyBorder="1" applyAlignment="1">
      <alignment horizontal="center" vertical="center"/>
    </xf>
    <xf numFmtId="2" fontId="21" fillId="0" borderId="0" xfId="0" applyNumberFormat="1" applyFont="1" applyFill="1" applyAlignment="1">
      <alignment horizontal="center" vertical="center"/>
    </xf>
    <xf numFmtId="43" fontId="20" fillId="0" borderId="31" xfId="1" applyFont="1" applyFill="1" applyBorder="1" applyAlignment="1" applyProtection="1">
      <alignment horizontal="center" vertical="center"/>
      <protection locked="0" hidden="1"/>
    </xf>
    <xf numFmtId="43" fontId="20" fillId="0" borderId="31" xfId="0" applyNumberFormat="1" applyFont="1" applyFill="1" applyBorder="1" applyAlignment="1">
      <alignment horizontal="center" vertical="center"/>
    </xf>
    <xf numFmtId="0" fontId="20" fillId="0" borderId="31" xfId="0" applyFont="1" applyFill="1" applyBorder="1" applyAlignment="1">
      <alignment horizontal="center" vertical="center"/>
    </xf>
    <xf numFmtId="0" fontId="20" fillId="0" borderId="3" xfId="0" applyFont="1" applyFill="1" applyBorder="1" applyAlignment="1">
      <alignment horizontal="center" vertical="center"/>
    </xf>
    <xf numFmtId="164" fontId="20" fillId="0" borderId="31" xfId="0" applyNumberFormat="1" applyFont="1" applyFill="1" applyBorder="1" applyAlignment="1">
      <alignment horizontal="center" vertical="center"/>
    </xf>
    <xf numFmtId="2" fontId="20" fillId="0" borderId="23" xfId="0" applyNumberFormat="1" applyFont="1" applyFill="1" applyBorder="1" applyAlignment="1">
      <alignment horizontal="center" vertical="center"/>
    </xf>
    <xf numFmtId="0" fontId="23"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24" fillId="0" borderId="28" xfId="0" applyFont="1" applyFill="1" applyBorder="1" applyAlignment="1">
      <alignment horizontal="center" vertical="center"/>
    </xf>
    <xf numFmtId="0" fontId="24" fillId="0" borderId="4"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31" xfId="0" applyFont="1" applyFill="1" applyBorder="1" applyAlignment="1">
      <alignment horizontal="center" vertical="center"/>
    </xf>
    <xf numFmtId="0" fontId="21" fillId="0" borderId="0" xfId="0" applyFont="1" applyFill="1" applyAlignment="1">
      <alignment horizontal="center" vertical="center"/>
    </xf>
    <xf numFmtId="0" fontId="24" fillId="0" borderId="0" xfId="0" applyFont="1" applyFill="1" applyBorder="1" applyAlignment="1">
      <alignment horizontal="center" vertical="center"/>
    </xf>
    <xf numFmtId="0" fontId="19" fillId="0" borderId="36" xfId="0" applyFont="1" applyFill="1" applyBorder="1" applyAlignment="1">
      <alignment horizontal="center" vertical="center"/>
    </xf>
    <xf numFmtId="0" fontId="18" fillId="0" borderId="3" xfId="0" applyFont="1" applyFill="1" applyBorder="1" applyAlignment="1">
      <alignment horizontal="center" vertical="center"/>
    </xf>
    <xf numFmtId="0" fontId="19" fillId="0" borderId="25" xfId="0" applyFont="1" applyFill="1" applyBorder="1" applyAlignment="1">
      <alignment horizontal="center" vertical="center"/>
    </xf>
    <xf numFmtId="0" fontId="20" fillId="0" borderId="25" xfId="0" applyFont="1" applyFill="1" applyBorder="1" applyAlignment="1">
      <alignment horizontal="center" vertical="center"/>
    </xf>
    <xf numFmtId="0" fontId="19" fillId="0" borderId="3" xfId="0" applyFont="1" applyFill="1" applyBorder="1" applyAlignment="1">
      <alignment horizontal="center" vertical="center"/>
    </xf>
    <xf numFmtId="0" fontId="18" fillId="0" borderId="18" xfId="0" applyFont="1" applyFill="1" applyBorder="1" applyAlignment="1">
      <alignment horizontal="center" vertical="center"/>
    </xf>
    <xf numFmtId="0" fontId="24" fillId="0" borderId="27" xfId="0" applyFont="1" applyFill="1" applyBorder="1" applyAlignment="1">
      <alignment horizontal="center" vertical="center"/>
    </xf>
    <xf numFmtId="0" fontId="21" fillId="0" borderId="0" xfId="0" applyFont="1" applyFill="1" applyBorder="1" applyAlignment="1">
      <alignment horizontal="center" vertical="center"/>
    </xf>
    <xf numFmtId="2" fontId="21" fillId="0" borderId="0" xfId="0" applyNumberFormat="1" applyFont="1" applyFill="1" applyBorder="1" applyAlignment="1">
      <alignment horizontal="center" vertical="center"/>
    </xf>
    <xf numFmtId="0" fontId="18" fillId="0" borderId="29" xfId="0" applyFont="1" applyFill="1" applyBorder="1" applyAlignment="1">
      <alignment horizontal="center" vertical="center"/>
    </xf>
    <xf numFmtId="0" fontId="19" fillId="0" borderId="24" xfId="0" applyFont="1" applyFill="1" applyBorder="1" applyAlignment="1">
      <alignment horizontal="center" vertical="center"/>
    </xf>
    <xf numFmtId="0" fontId="30" fillId="8" borderId="0" xfId="0" applyFont="1" applyFill="1" applyAlignment="1">
      <alignment horizontal="center" vertical="center" wrapText="1"/>
    </xf>
    <xf numFmtId="0" fontId="19" fillId="0" borderId="0" xfId="0" applyFont="1" applyFill="1" applyBorder="1" applyAlignment="1">
      <alignment horizontal="center" vertical="center"/>
    </xf>
    <xf numFmtId="0" fontId="18" fillId="0" borderId="21" xfId="0" applyFont="1" applyFill="1" applyBorder="1" applyAlignment="1">
      <alignment horizontal="center" vertical="center"/>
    </xf>
    <xf numFmtId="0" fontId="22" fillId="0" borderId="0" xfId="0" quotePrefix="1" applyFont="1" applyFill="1" applyBorder="1" applyAlignment="1">
      <alignment horizontal="center" vertical="center"/>
    </xf>
    <xf numFmtId="0" fontId="19" fillId="0" borderId="11"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16" xfId="0" applyFont="1" applyFill="1" applyBorder="1" applyAlignment="1">
      <alignment horizontal="center" vertical="center"/>
    </xf>
    <xf numFmtId="0" fontId="20" fillId="0" borderId="19" xfId="0" applyFont="1" applyFill="1" applyBorder="1" applyAlignment="1">
      <alignment horizontal="center" vertical="center"/>
    </xf>
    <xf numFmtId="0" fontId="18" fillId="0" borderId="19" xfId="0" applyFont="1" applyFill="1" applyBorder="1" applyAlignment="1">
      <alignment horizontal="center" vertical="center"/>
    </xf>
    <xf numFmtId="0" fontId="24" fillId="0" borderId="19" xfId="0" applyFont="1" applyFill="1" applyBorder="1" applyAlignment="1">
      <alignment horizontal="center" vertical="center"/>
    </xf>
    <xf numFmtId="0" fontId="19" fillId="0" borderId="19" xfId="0" applyFont="1" applyFill="1" applyBorder="1" applyAlignment="1">
      <alignment horizontal="center" vertical="center"/>
    </xf>
    <xf numFmtId="0" fontId="18" fillId="0" borderId="22" xfId="0" applyFont="1" applyFill="1" applyBorder="1" applyAlignment="1">
      <alignment horizontal="center" vertical="center"/>
    </xf>
    <xf numFmtId="43" fontId="22" fillId="0" borderId="0" xfId="0" applyNumberFormat="1" applyFont="1" applyFill="1" applyBorder="1" applyAlignment="1">
      <alignment horizontal="center" vertical="center"/>
    </xf>
    <xf numFmtId="43" fontId="20" fillId="0" borderId="0" xfId="0" applyNumberFormat="1" applyFont="1" applyFill="1" applyBorder="1" applyAlignment="1">
      <alignment horizontal="center" vertical="center"/>
    </xf>
    <xf numFmtId="12" fontId="18" fillId="0" borderId="0" xfId="0" applyNumberFormat="1" applyFont="1" applyFill="1" applyBorder="1" applyAlignment="1">
      <alignment horizontal="center" vertical="center"/>
    </xf>
    <xf numFmtId="0" fontId="2" fillId="0" borderId="0" xfId="0" applyFont="1" applyFill="1"/>
    <xf numFmtId="43" fontId="22" fillId="0" borderId="0" xfId="1" applyFont="1" applyFill="1" applyBorder="1" applyAlignment="1">
      <alignment horizontal="center" vertical="center"/>
    </xf>
    <xf numFmtId="43" fontId="21" fillId="0" borderId="30" xfId="1" applyFont="1" applyFill="1" applyBorder="1" applyAlignment="1" applyProtection="1">
      <alignment horizontal="center"/>
      <protection locked="0" hidden="1"/>
    </xf>
    <xf numFmtId="43" fontId="21" fillId="0" borderId="31" xfId="1" applyFont="1" applyFill="1" applyBorder="1" applyAlignment="1" applyProtection="1">
      <alignment horizontal="center"/>
      <protection locked="0" hidden="1"/>
    </xf>
    <xf numFmtId="43" fontId="21" fillId="0" borderId="31" xfId="1" applyFont="1" applyFill="1" applyBorder="1" applyAlignment="1">
      <alignment horizontal="center"/>
    </xf>
    <xf numFmtId="43" fontId="21" fillId="0" borderId="29" xfId="1" applyFont="1" applyFill="1" applyBorder="1" applyAlignment="1">
      <alignment horizontal="center"/>
    </xf>
    <xf numFmtId="43" fontId="21" fillId="0" borderId="30" xfId="1" applyFont="1" applyFill="1" applyBorder="1" applyAlignment="1"/>
    <xf numFmtId="43" fontId="21" fillId="0" borderId="31" xfId="1" applyFont="1" applyFill="1" applyBorder="1" applyAlignment="1"/>
    <xf numFmtId="43" fontId="21" fillId="0" borderId="37" xfId="1" applyFont="1" applyFill="1" applyBorder="1" applyAlignment="1"/>
    <xf numFmtId="43" fontId="21" fillId="0" borderId="20" xfId="1" applyFont="1" applyFill="1" applyBorder="1" applyAlignment="1"/>
    <xf numFmtId="0" fontId="31" fillId="0" borderId="0" xfId="0" applyFont="1"/>
    <xf numFmtId="0" fontId="6" fillId="0" borderId="0" xfId="0" applyFont="1" applyFill="1" applyBorder="1" applyAlignment="1">
      <alignment horizontal="center"/>
    </xf>
    <xf numFmtId="0" fontId="18" fillId="0" borderId="25" xfId="0" applyFont="1" applyFill="1" applyBorder="1" applyAlignment="1">
      <alignment horizontal="center" vertical="center"/>
    </xf>
    <xf numFmtId="0" fontId="18" fillId="0" borderId="26" xfId="0" applyFont="1" applyFill="1" applyBorder="1" applyAlignment="1">
      <alignment horizontal="center" vertical="center"/>
    </xf>
    <xf numFmtId="0" fontId="22" fillId="0" borderId="0" xfId="0" applyFont="1" applyFill="1" applyBorder="1" applyAlignment="1">
      <alignment horizontal="center" vertical="center"/>
    </xf>
    <xf numFmtId="0" fontId="18" fillId="0" borderId="30" xfId="0" applyFont="1" applyFill="1" applyBorder="1" applyAlignment="1">
      <alignment horizontal="center" vertical="center"/>
    </xf>
    <xf numFmtId="0" fontId="18" fillId="0" borderId="31" xfId="0" applyFont="1" applyFill="1" applyBorder="1" applyAlignment="1">
      <alignment horizontal="center" vertical="center"/>
    </xf>
    <xf numFmtId="0" fontId="18" fillId="0" borderId="29" xfId="0" applyFont="1" applyFill="1" applyBorder="1" applyAlignment="1">
      <alignment horizontal="center" vertical="center"/>
    </xf>
    <xf numFmtId="0" fontId="26" fillId="6" borderId="0" xfId="0" applyFont="1" applyFill="1" applyAlignment="1">
      <alignment horizontal="center" vertical="center" wrapText="1"/>
    </xf>
    <xf numFmtId="0" fontId="29" fillId="7" borderId="0" xfId="0" applyFont="1" applyFill="1" applyAlignment="1">
      <alignment horizontal="center" vertical="center" wrapText="1"/>
    </xf>
    <xf numFmtId="0" fontId="30" fillId="10" borderId="0" xfId="0" applyFont="1" applyFill="1" applyAlignment="1">
      <alignment horizontal="center" vertical="center" wrapText="1"/>
    </xf>
    <xf numFmtId="0" fontId="4" fillId="0" borderId="0" xfId="0" applyFont="1" applyBorder="1" applyAlignment="1">
      <alignment horizontal="center" vertical="center"/>
    </xf>
    <xf numFmtId="0" fontId="4" fillId="0" borderId="0" xfId="0" applyFont="1" applyFill="1" applyBorder="1" applyAlignment="1">
      <alignment horizontal="center"/>
    </xf>
    <xf numFmtId="0" fontId="6" fillId="0" borderId="0" xfId="0" applyFont="1" applyFill="1" applyBorder="1" applyAlignment="1" applyProtection="1">
      <alignment horizontal="center"/>
      <protection locked="0" hidden="1"/>
    </xf>
    <xf numFmtId="0" fontId="14" fillId="0" borderId="0" xfId="0" applyFont="1" applyFill="1" applyBorder="1" applyAlignment="1">
      <alignment horizontal="center" vertical="top"/>
    </xf>
    <xf numFmtId="0" fontId="6"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18" fillId="0" borderId="30" xfId="0" applyFont="1" applyFill="1" applyBorder="1" applyAlignment="1">
      <alignment horizontal="center" vertical="center"/>
    </xf>
    <xf numFmtId="0" fontId="18" fillId="0" borderId="31" xfId="0" applyFont="1" applyFill="1" applyBorder="1" applyAlignment="1">
      <alignment horizontal="center" vertical="center"/>
    </xf>
    <xf numFmtId="43" fontId="3" fillId="0" borderId="42" xfId="1" applyFont="1" applyFill="1" applyBorder="1" applyAlignment="1" applyProtection="1">
      <alignment horizontal="center" vertical="center"/>
      <protection locked="0" hidden="1"/>
    </xf>
    <xf numFmtId="43" fontId="3" fillId="0" borderId="43" xfId="1" applyFont="1" applyFill="1" applyBorder="1" applyAlignment="1" applyProtection="1">
      <alignment horizontal="center" vertical="center"/>
      <protection locked="0" hidden="1"/>
    </xf>
    <xf numFmtId="43" fontId="3" fillId="0" borderId="44" xfId="1" applyFont="1" applyFill="1" applyBorder="1" applyAlignment="1">
      <alignment horizontal="center" vertical="center"/>
    </xf>
    <xf numFmtId="43" fontId="32" fillId="4" borderId="45" xfId="1" applyFont="1" applyFill="1" applyBorder="1" applyAlignment="1">
      <alignment horizontal="center"/>
    </xf>
    <xf numFmtId="43" fontId="32" fillId="4" borderId="46" xfId="1" applyFont="1" applyFill="1" applyBorder="1" applyAlignment="1">
      <alignment horizontal="center"/>
    </xf>
    <xf numFmtId="43" fontId="32" fillId="4" borderId="47" xfId="1" applyFont="1" applyFill="1" applyBorder="1" applyAlignment="1">
      <alignment horizontal="center"/>
    </xf>
    <xf numFmtId="0" fontId="15" fillId="0" borderId="0" xfId="0" applyFont="1" applyFill="1" applyBorder="1" applyAlignment="1">
      <alignment horizontal="center" vertical="center"/>
    </xf>
    <xf numFmtId="43" fontId="6" fillId="0" borderId="0" xfId="1" applyFont="1" applyFill="1" applyBorder="1" applyAlignment="1">
      <alignment horizontal="center" vertical="center"/>
    </xf>
    <xf numFmtId="43" fontId="32" fillId="4" borderId="42" xfId="1" applyFont="1" applyFill="1" applyBorder="1" applyAlignment="1">
      <alignment horizontal="center"/>
    </xf>
    <xf numFmtId="43" fontId="32" fillId="4" borderId="43" xfId="1" applyFont="1" applyFill="1" applyBorder="1" applyAlignment="1">
      <alignment horizontal="center"/>
    </xf>
    <xf numFmtId="43" fontId="32" fillId="4" borderId="44" xfId="1" applyFont="1" applyFill="1" applyBorder="1" applyAlignment="1">
      <alignment horizontal="center"/>
    </xf>
    <xf numFmtId="43" fontId="21" fillId="0" borderId="42" xfId="1" applyFont="1" applyBorder="1" applyAlignment="1">
      <alignment vertical="top"/>
    </xf>
    <xf numFmtId="43" fontId="21" fillId="0" borderId="43" xfId="1" applyFont="1" applyBorder="1" applyAlignment="1">
      <alignment vertical="top"/>
    </xf>
    <xf numFmtId="43" fontId="3" fillId="0" borderId="43" xfId="1" applyFont="1" applyBorder="1" applyAlignment="1">
      <alignment horizontal="center"/>
    </xf>
    <xf numFmtId="43" fontId="3" fillId="0" borderId="44" xfId="1" applyFont="1" applyBorder="1" applyAlignment="1">
      <alignment horizontal="center"/>
    </xf>
    <xf numFmtId="43" fontId="12" fillId="0" borderId="43" xfId="1" applyFont="1" applyBorder="1"/>
    <xf numFmtId="43" fontId="12" fillId="0" borderId="42" xfId="1" applyFont="1" applyBorder="1"/>
    <xf numFmtId="43" fontId="3" fillId="0" borderId="43" xfId="1" applyNumberFormat="1" applyFont="1" applyBorder="1" applyAlignment="1">
      <alignment horizontal="center"/>
    </xf>
    <xf numFmtId="2" fontId="3" fillId="0" borderId="43" xfId="0" applyNumberFormat="1" applyFont="1" applyBorder="1" applyAlignment="1">
      <alignment horizontal="center"/>
    </xf>
    <xf numFmtId="2" fontId="3" fillId="0" borderId="44" xfId="0" applyNumberFormat="1" applyFont="1" applyBorder="1" applyAlignment="1">
      <alignment horizontal="center"/>
    </xf>
    <xf numFmtId="43" fontId="12" fillId="0" borderId="43" xfId="1" applyNumberFormat="1" applyFont="1" applyBorder="1"/>
    <xf numFmtId="43" fontId="3" fillId="0" borderId="42" xfId="1" applyNumberFormat="1" applyFont="1" applyBorder="1" applyAlignment="1">
      <alignment horizontal="left"/>
    </xf>
    <xf numFmtId="43" fontId="12" fillId="0" borderId="42" xfId="1" applyNumberFormat="1" applyFont="1" applyBorder="1" applyAlignment="1">
      <alignment horizontal="left"/>
    </xf>
    <xf numFmtId="9" fontId="6" fillId="0" borderId="43" xfId="0" applyNumberFormat="1" applyFont="1" applyFill="1" applyBorder="1" applyAlignment="1" applyProtection="1">
      <alignment horizontal="center" vertical="center"/>
      <protection locked="0" hidden="1"/>
    </xf>
    <xf numFmtId="12" fontId="6" fillId="5" borderId="43" xfId="0" applyNumberFormat="1" applyFont="1" applyFill="1" applyBorder="1" applyAlignment="1">
      <alignment horizontal="center" vertical="center"/>
    </xf>
    <xf numFmtId="169" fontId="6" fillId="5" borderId="44" xfId="1" applyNumberFormat="1" applyFont="1" applyFill="1" applyBorder="1" applyAlignment="1">
      <alignment horizontal="center" vertical="center"/>
    </xf>
    <xf numFmtId="9" fontId="6" fillId="0" borderId="46" xfId="0" applyNumberFormat="1" applyFont="1" applyFill="1" applyBorder="1" applyAlignment="1" applyProtection="1">
      <alignment horizontal="center" vertical="center"/>
      <protection locked="0" hidden="1"/>
    </xf>
    <xf numFmtId="12" fontId="6" fillId="5" borderId="46" xfId="0" applyNumberFormat="1" applyFont="1" applyFill="1" applyBorder="1" applyAlignment="1">
      <alignment horizontal="center" vertical="center"/>
    </xf>
    <xf numFmtId="169" fontId="6" fillId="5" borderId="47" xfId="1" applyNumberFormat="1" applyFont="1" applyFill="1" applyBorder="1" applyAlignment="1">
      <alignment horizontal="center" vertical="center"/>
    </xf>
    <xf numFmtId="12" fontId="6" fillId="3" borderId="42" xfId="0" applyNumberFormat="1" applyFont="1" applyFill="1" applyBorder="1" applyAlignment="1">
      <alignment horizontal="left" vertical="center"/>
    </xf>
    <xf numFmtId="12" fontId="6" fillId="3" borderId="45" xfId="0" applyNumberFormat="1" applyFont="1" applyFill="1" applyBorder="1" applyAlignment="1">
      <alignment horizontal="left" vertical="center"/>
    </xf>
    <xf numFmtId="43" fontId="32" fillId="4" borderId="43" xfId="1" applyFont="1" applyFill="1" applyBorder="1" applyAlignment="1">
      <alignment horizontal="center" wrapText="1"/>
    </xf>
    <xf numFmtId="43" fontId="32" fillId="4" borderId="44" xfId="1" applyFont="1" applyFill="1" applyBorder="1" applyAlignment="1">
      <alignment horizontal="center" wrapText="1"/>
    </xf>
    <xf numFmtId="43" fontId="0" fillId="0" borderId="42" xfId="1" applyFont="1" applyFill="1" applyBorder="1" applyAlignment="1">
      <alignment horizontal="center" vertical="center"/>
    </xf>
    <xf numFmtId="43" fontId="32" fillId="4" borderId="42" xfId="1" applyFont="1" applyFill="1" applyBorder="1" applyAlignment="1">
      <alignment horizontal="center" wrapText="1"/>
    </xf>
    <xf numFmtId="2" fontId="16" fillId="3" borderId="43" xfId="0" applyNumberFormat="1" applyFont="1" applyFill="1" applyBorder="1" applyAlignment="1" applyProtection="1">
      <alignment horizontal="center" vertical="center"/>
      <protection locked="0" hidden="1"/>
    </xf>
    <xf numFmtId="2" fontId="16" fillId="3" borderId="43" xfId="0" applyNumberFormat="1" applyFont="1" applyFill="1" applyBorder="1" applyAlignment="1">
      <alignment horizontal="center" vertical="center"/>
    </xf>
    <xf numFmtId="2" fontId="10" fillId="2" borderId="46" xfId="0" applyNumberFormat="1" applyFont="1" applyFill="1" applyBorder="1"/>
    <xf numFmtId="0" fontId="12" fillId="0" borderId="42" xfId="0" applyFont="1" applyFill="1" applyBorder="1"/>
    <xf numFmtId="43" fontId="3" fillId="0" borderId="44" xfId="1" applyFont="1" applyFill="1" applyBorder="1" applyAlignment="1">
      <alignment horizontal="center"/>
    </xf>
    <xf numFmtId="43" fontId="12" fillId="0" borderId="44" xfId="1" applyFont="1" applyFill="1" applyBorder="1"/>
    <xf numFmtId="2" fontId="33" fillId="4" borderId="42" xfId="0" applyNumberFormat="1" applyFont="1" applyFill="1" applyBorder="1" applyAlignment="1">
      <alignment horizontal="center"/>
    </xf>
    <xf numFmtId="2" fontId="33" fillId="4" borderId="43" xfId="0" applyNumberFormat="1" applyFont="1" applyFill="1" applyBorder="1" applyAlignment="1">
      <alignment horizontal="center"/>
    </xf>
    <xf numFmtId="2" fontId="33" fillId="4" borderId="44" xfId="0" applyNumberFormat="1" applyFont="1" applyFill="1" applyBorder="1" applyAlignment="1">
      <alignment horizontal="center"/>
    </xf>
    <xf numFmtId="0" fontId="35" fillId="2" borderId="45" xfId="0" applyFont="1" applyFill="1" applyBorder="1"/>
    <xf numFmtId="2" fontId="33" fillId="2" borderId="46" xfId="0" applyNumberFormat="1" applyFont="1" applyFill="1" applyBorder="1"/>
    <xf numFmtId="43" fontId="33" fillId="2" borderId="46" xfId="1" applyFont="1" applyFill="1" applyBorder="1" applyAlignment="1">
      <alignment horizontal="center"/>
    </xf>
    <xf numFmtId="43" fontId="33" fillId="2" borderId="47" xfId="1" applyFont="1" applyFill="1" applyBorder="1" applyAlignment="1">
      <alignment horizontal="center"/>
    </xf>
    <xf numFmtId="0" fontId="10" fillId="2" borderId="41" xfId="0" applyFont="1" applyFill="1" applyBorder="1" applyAlignment="1">
      <alignment horizontal="center"/>
    </xf>
    <xf numFmtId="0" fontId="33" fillId="4" borderId="43" xfId="0" applyFont="1" applyFill="1" applyBorder="1" applyAlignment="1">
      <alignment horizontal="center"/>
    </xf>
    <xf numFmtId="43" fontId="3" fillId="0" borderId="42" xfId="1" applyFont="1" applyFill="1" applyBorder="1" applyAlignment="1" applyProtection="1">
      <alignment horizontal="center"/>
      <protection locked="0" hidden="1"/>
    </xf>
    <xf numFmtId="43" fontId="3" fillId="5" borderId="43" xfId="1" applyFont="1" applyFill="1" applyBorder="1" applyAlignment="1">
      <alignment horizontal="center"/>
    </xf>
    <xf numFmtId="43" fontId="3" fillId="0" borderId="43" xfId="1" applyFont="1" applyFill="1" applyBorder="1" applyAlignment="1" applyProtection="1">
      <alignment horizontal="center"/>
      <protection locked="0" hidden="1"/>
    </xf>
    <xf numFmtId="43" fontId="3" fillId="5" borderId="44" xfId="1" applyFont="1" applyFill="1" applyBorder="1" applyAlignment="1">
      <alignment horizontal="center"/>
    </xf>
    <xf numFmtId="43" fontId="3" fillId="0" borderId="42" xfId="1" applyFont="1" applyFill="1" applyBorder="1" applyAlignment="1">
      <alignment horizontal="center"/>
    </xf>
    <xf numFmtId="43" fontId="3" fillId="0" borderId="43" xfId="1" applyFont="1" applyFill="1" applyBorder="1" applyAlignment="1">
      <alignment horizontal="center"/>
    </xf>
    <xf numFmtId="2" fontId="33" fillId="4" borderId="45" xfId="0" applyNumberFormat="1" applyFont="1" applyFill="1" applyBorder="1" applyAlignment="1">
      <alignment horizontal="center"/>
    </xf>
    <xf numFmtId="2" fontId="33" fillId="4" borderId="46" xfId="0" applyNumberFormat="1" applyFont="1" applyFill="1" applyBorder="1" applyAlignment="1">
      <alignment horizontal="center"/>
    </xf>
    <xf numFmtId="0" fontId="33" fillId="4" borderId="46" xfId="0" applyFont="1" applyFill="1" applyBorder="1" applyAlignment="1">
      <alignment horizontal="center"/>
    </xf>
    <xf numFmtId="2" fontId="33" fillId="4" borderId="47" xfId="0" applyNumberFormat="1" applyFont="1" applyFill="1" applyBorder="1" applyAlignment="1">
      <alignment horizontal="center"/>
    </xf>
    <xf numFmtId="0" fontId="33" fillId="4" borderId="42" xfId="0" applyFont="1" applyFill="1" applyBorder="1" applyAlignment="1">
      <alignment horizontal="center"/>
    </xf>
    <xf numFmtId="0" fontId="33" fillId="4" borderId="44" xfId="0" applyFont="1" applyFill="1" applyBorder="1" applyAlignment="1">
      <alignment horizontal="center"/>
    </xf>
    <xf numFmtId="2" fontId="3" fillId="0" borderId="42" xfId="0" applyNumberFormat="1" applyFont="1" applyFill="1" applyBorder="1"/>
    <xf numFmtId="43" fontId="3" fillId="0" borderId="29" xfId="0" applyNumberFormat="1" applyFont="1" applyFill="1" applyBorder="1"/>
    <xf numFmtId="12" fontId="18" fillId="0" borderId="3" xfId="0" applyNumberFormat="1" applyFont="1" applyFill="1" applyBorder="1" applyAlignment="1">
      <alignment horizontal="center" vertical="center"/>
    </xf>
    <xf numFmtId="2" fontId="20" fillId="0" borderId="25" xfId="0" applyNumberFormat="1" applyFont="1" applyFill="1" applyBorder="1" applyAlignment="1">
      <alignment horizontal="center" vertical="center"/>
    </xf>
    <xf numFmtId="12" fontId="18" fillId="0" borderId="25" xfId="0" applyNumberFormat="1" applyFont="1" applyFill="1" applyBorder="1" applyAlignment="1">
      <alignment horizontal="center" vertical="center"/>
    </xf>
    <xf numFmtId="2" fontId="20" fillId="0" borderId="3" xfId="0" applyNumberFormat="1" applyFont="1" applyFill="1" applyBorder="1" applyAlignment="1">
      <alignment horizontal="center" vertical="center"/>
    </xf>
    <xf numFmtId="2" fontId="33" fillId="4" borderId="48" xfId="0" applyNumberFormat="1" applyFont="1" applyFill="1" applyBorder="1" applyAlignment="1">
      <alignment horizontal="center"/>
    </xf>
    <xf numFmtId="2" fontId="33" fillId="4" borderId="49" xfId="0" applyNumberFormat="1" applyFont="1" applyFill="1" applyBorder="1" applyAlignment="1">
      <alignment horizontal="center"/>
    </xf>
    <xf numFmtId="2" fontId="33" fillId="4" borderId="50" xfId="0" applyNumberFormat="1" applyFont="1" applyFill="1" applyBorder="1" applyAlignment="1">
      <alignment horizontal="center"/>
    </xf>
    <xf numFmtId="0" fontId="0" fillId="0" borderId="1" xfId="0" applyBorder="1"/>
    <xf numFmtId="0" fontId="0" fillId="0" borderId="2" xfId="0" applyBorder="1"/>
    <xf numFmtId="0" fontId="0" fillId="0" borderId="51" xfId="0" applyBorder="1"/>
    <xf numFmtId="0" fontId="0" fillId="0" borderId="52" xfId="0" applyBorder="1"/>
    <xf numFmtId="0" fontId="0" fillId="0" borderId="53" xfId="0" applyBorder="1"/>
    <xf numFmtId="0" fontId="22" fillId="0" borderId="0" xfId="0" applyFont="1" applyFill="1" applyBorder="1" applyAlignment="1">
      <alignment horizontal="center" vertical="center"/>
    </xf>
    <xf numFmtId="0" fontId="22" fillId="0" borderId="0" xfId="0" applyFont="1" applyFill="1" applyBorder="1" applyAlignment="1">
      <alignment vertical="center"/>
    </xf>
    <xf numFmtId="170" fontId="22" fillId="0" borderId="0" xfId="0" applyNumberFormat="1" applyFont="1" applyFill="1" applyBorder="1" applyAlignment="1">
      <alignment horizontal="center" vertical="center"/>
    </xf>
    <xf numFmtId="2" fontId="33" fillId="4" borderId="55" xfId="0" applyNumberFormat="1" applyFont="1" applyFill="1" applyBorder="1" applyAlignment="1">
      <alignment horizontal="center"/>
    </xf>
    <xf numFmtId="43" fontId="3" fillId="0" borderId="55" xfId="1" applyFont="1" applyFill="1" applyBorder="1" applyAlignment="1" applyProtection="1">
      <alignment horizontal="center"/>
      <protection locked="0" hidden="1"/>
    </xf>
    <xf numFmtId="43" fontId="3" fillId="0" borderId="55" xfId="1" applyFont="1" applyFill="1" applyBorder="1" applyAlignment="1">
      <alignment horizontal="center"/>
    </xf>
    <xf numFmtId="2" fontId="33" fillId="4" borderId="56" xfId="0" applyNumberFormat="1" applyFont="1" applyFill="1" applyBorder="1" applyAlignment="1">
      <alignment horizontal="center"/>
    </xf>
    <xf numFmtId="0" fontId="28"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42" xfId="0" applyBorder="1"/>
    <xf numFmtId="0" fontId="0" fillId="0" borderId="44" xfId="0" applyBorder="1"/>
    <xf numFmtId="0" fontId="0" fillId="0" borderId="45" xfId="0" applyBorder="1"/>
    <xf numFmtId="0" fontId="0" fillId="0" borderId="47" xfId="0" applyBorder="1"/>
    <xf numFmtId="43" fontId="32" fillId="4" borderId="39" xfId="1" applyFont="1" applyFill="1" applyBorder="1" applyAlignment="1">
      <alignment horizontal="center"/>
    </xf>
    <xf numFmtId="43" fontId="32" fillId="4" borderId="41" xfId="1" applyFont="1" applyFill="1" applyBorder="1" applyAlignment="1">
      <alignment horizontal="center"/>
    </xf>
    <xf numFmtId="0" fontId="3" fillId="0" borderId="37" xfId="0" applyFont="1" applyFill="1" applyBorder="1"/>
    <xf numFmtId="43" fontId="3" fillId="0" borderId="20" xfId="1" applyFont="1" applyFill="1" applyBorder="1"/>
    <xf numFmtId="9" fontId="3" fillId="0" borderId="20" xfId="0" applyNumberFormat="1" applyFont="1" applyFill="1" applyBorder="1" applyAlignment="1">
      <alignment horizontal="center"/>
    </xf>
    <xf numFmtId="43" fontId="3" fillId="0" borderId="35" xfId="1" applyFont="1" applyFill="1" applyBorder="1"/>
    <xf numFmtId="0" fontId="22" fillId="0" borderId="0" xfId="0" applyFont="1" applyFill="1" applyBorder="1" applyAlignment="1">
      <alignment horizontal="center" vertical="center"/>
    </xf>
    <xf numFmtId="0" fontId="28" fillId="0" borderId="0" xfId="0" applyFont="1" applyFill="1" applyBorder="1" applyAlignment="1">
      <alignment horizontal="center" vertical="center" wrapText="1"/>
    </xf>
    <xf numFmtId="0" fontId="18" fillId="0" borderId="31" xfId="0" applyFont="1" applyFill="1" applyBorder="1" applyAlignment="1">
      <alignment horizontal="center" vertical="center"/>
    </xf>
    <xf numFmtId="43" fontId="12" fillId="0" borderId="43" xfId="1" applyFont="1" applyFill="1" applyBorder="1"/>
    <xf numFmtId="43" fontId="3" fillId="0" borderId="43" xfId="1" applyFont="1" applyFill="1" applyBorder="1"/>
    <xf numFmtId="0" fontId="7" fillId="0" borderId="43" xfId="0" applyFont="1" applyBorder="1"/>
    <xf numFmtId="0" fontId="7" fillId="0" borderId="43" xfId="0" applyFont="1" applyBorder="1" applyAlignment="1">
      <alignment horizontal="center"/>
    </xf>
    <xf numFmtId="0" fontId="8" fillId="0" borderId="43" xfId="0" applyFont="1" applyBorder="1"/>
    <xf numFmtId="0" fontId="8" fillId="0" borderId="43" xfId="0" applyFont="1" applyBorder="1" applyAlignment="1">
      <alignment horizontal="center"/>
    </xf>
    <xf numFmtId="2" fontId="34" fillId="2" borderId="45" xfId="0" applyNumberFormat="1" applyFont="1" applyFill="1" applyBorder="1" applyAlignment="1">
      <alignment horizontal="center"/>
    </xf>
    <xf numFmtId="2" fontId="34" fillId="2" borderId="46" xfId="0" applyNumberFormat="1" applyFont="1" applyFill="1" applyBorder="1" applyAlignment="1">
      <alignment horizontal="center"/>
    </xf>
    <xf numFmtId="0" fontId="0" fillId="0" borderId="42" xfId="0" applyFont="1" applyBorder="1"/>
    <xf numFmtId="0" fontId="0" fillId="0" borderId="43" xfId="0" applyNumberFormat="1" applyFont="1" applyBorder="1"/>
    <xf numFmtId="43" fontId="0" fillId="0" borderId="43" xfId="1" applyNumberFormat="1" applyFont="1" applyBorder="1"/>
    <xf numFmtId="43" fontId="3" fillId="0" borderId="44" xfId="1" applyNumberFormat="1" applyFont="1" applyBorder="1" applyAlignment="1">
      <alignment horizontal="center"/>
    </xf>
    <xf numFmtId="0" fontId="12" fillId="0" borderId="43" xfId="0" applyFont="1" applyBorder="1"/>
    <xf numFmtId="2" fontId="3" fillId="0" borderId="43" xfId="0" applyNumberFormat="1" applyFont="1" applyBorder="1"/>
    <xf numFmtId="0" fontId="0" fillId="0" borderId="43" xfId="0" applyFont="1" applyBorder="1"/>
    <xf numFmtId="2" fontId="6" fillId="0" borderId="43" xfId="0" applyNumberFormat="1" applyFont="1" applyBorder="1" applyAlignment="1">
      <alignment horizontal="center"/>
    </xf>
    <xf numFmtId="2" fontId="34" fillId="2" borderId="47" xfId="0" applyNumberFormat="1" applyFont="1" applyFill="1" applyBorder="1" applyAlignment="1">
      <alignment horizontal="center"/>
    </xf>
    <xf numFmtId="43" fontId="6" fillId="5" borderId="44" xfId="1" applyFont="1" applyFill="1" applyBorder="1" applyAlignment="1">
      <alignment horizontal="center" vertical="center"/>
    </xf>
    <xf numFmtId="43" fontId="6" fillId="5" borderId="47" xfId="1" applyFont="1" applyFill="1" applyBorder="1" applyAlignment="1">
      <alignment horizontal="center" vertical="center"/>
    </xf>
    <xf numFmtId="9" fontId="3" fillId="0" borderId="0" xfId="0" applyNumberFormat="1" applyFont="1" applyFill="1" applyBorder="1" applyAlignment="1">
      <alignment horizontal="center"/>
    </xf>
    <xf numFmtId="2" fontId="16" fillId="3" borderId="42" xfId="0" applyNumberFormat="1" applyFont="1" applyFill="1" applyBorder="1" applyAlignment="1" applyProtection="1">
      <alignment horizontal="center" vertical="center"/>
      <protection locked="0" hidden="1"/>
    </xf>
    <xf numFmtId="2" fontId="3" fillId="0" borderId="43" xfId="0" applyNumberFormat="1" applyFont="1" applyFill="1" applyBorder="1" applyAlignment="1" applyProtection="1">
      <alignment horizontal="center" vertical="center"/>
      <protection locked="0" hidden="1"/>
    </xf>
    <xf numFmtId="2" fontId="3" fillId="5" borderId="43" xfId="0" applyNumberFormat="1" applyFont="1" applyFill="1" applyBorder="1" applyAlignment="1">
      <alignment horizontal="center" vertical="center"/>
    </xf>
    <xf numFmtId="2" fontId="3" fillId="5" borderId="44" xfId="0" applyNumberFormat="1" applyFont="1" applyFill="1" applyBorder="1" applyAlignment="1">
      <alignment horizontal="center" vertical="center"/>
    </xf>
    <xf numFmtId="2" fontId="3" fillId="0" borderId="43" xfId="0" applyNumberFormat="1" applyFont="1" applyFill="1" applyBorder="1" applyAlignment="1" applyProtection="1">
      <alignment horizontal="center" vertical="center"/>
      <protection locked="0"/>
    </xf>
    <xf numFmtId="2" fontId="3" fillId="0" borderId="42" xfId="0" applyNumberFormat="1" applyFont="1" applyFill="1" applyBorder="1" applyAlignment="1">
      <alignment horizontal="center" vertical="center"/>
    </xf>
    <xf numFmtId="2" fontId="16" fillId="5" borderId="43" xfId="0" applyNumberFormat="1" applyFont="1" applyFill="1" applyBorder="1" applyAlignment="1">
      <alignment horizontal="center" vertical="center"/>
    </xf>
    <xf numFmtId="2" fontId="16" fillId="5" borderId="44" xfId="0" applyNumberFormat="1" applyFont="1" applyFill="1" applyBorder="1" applyAlignment="1">
      <alignment horizontal="center" vertical="center"/>
    </xf>
    <xf numFmtId="2" fontId="10" fillId="2" borderId="45" xfId="0" applyNumberFormat="1" applyFont="1" applyFill="1" applyBorder="1"/>
    <xf numFmtId="2" fontId="10" fillId="2" borderId="46" xfId="1" applyNumberFormat="1" applyFont="1" applyFill="1" applyBorder="1" applyAlignment="1">
      <alignment horizontal="center"/>
    </xf>
    <xf numFmtId="2" fontId="10" fillId="2" borderId="47" xfId="0" applyNumberFormat="1" applyFont="1" applyFill="1" applyBorder="1"/>
    <xf numFmtId="12" fontId="6" fillId="3" borderId="61" xfId="0" applyNumberFormat="1" applyFont="1" applyFill="1" applyBorder="1" applyAlignment="1">
      <alignment horizontal="left" vertical="center"/>
    </xf>
    <xf numFmtId="9" fontId="6" fillId="0" borderId="62" xfId="0" applyNumberFormat="1" applyFont="1" applyFill="1" applyBorder="1" applyAlignment="1" applyProtection="1">
      <alignment horizontal="center" vertical="center"/>
      <protection locked="0" hidden="1"/>
    </xf>
    <xf numFmtId="12" fontId="6" fillId="5" borderId="62" xfId="0" applyNumberFormat="1" applyFont="1" applyFill="1" applyBorder="1" applyAlignment="1">
      <alignment horizontal="center" vertical="center"/>
    </xf>
    <xf numFmtId="43" fontId="6" fillId="5" borderId="60" xfId="1" applyFont="1" applyFill="1" applyBorder="1" applyAlignment="1">
      <alignment horizontal="center" vertical="center"/>
    </xf>
    <xf numFmtId="12" fontId="6" fillId="3" borderId="39" xfId="0" applyNumberFormat="1" applyFont="1" applyFill="1" applyBorder="1" applyAlignment="1">
      <alignment horizontal="left" vertical="center"/>
    </xf>
    <xf numFmtId="9" fontId="6" fillId="0" borderId="40" xfId="0" applyNumberFormat="1" applyFont="1" applyFill="1" applyBorder="1" applyAlignment="1" applyProtection="1">
      <alignment horizontal="center" vertical="center"/>
      <protection locked="0" hidden="1"/>
    </xf>
    <xf numFmtId="12" fontId="6" fillId="5" borderId="40" xfId="0" applyNumberFormat="1" applyFont="1" applyFill="1" applyBorder="1" applyAlignment="1">
      <alignment horizontal="center" vertical="center"/>
    </xf>
    <xf numFmtId="43" fontId="6" fillId="5" borderId="41" xfId="1" applyFont="1" applyFill="1" applyBorder="1" applyAlignment="1">
      <alignment horizontal="center" vertical="center"/>
    </xf>
    <xf numFmtId="0" fontId="9" fillId="2" borderId="42" xfId="0" applyFont="1" applyFill="1" applyBorder="1"/>
    <xf numFmtId="0" fontId="9" fillId="2" borderId="43" xfId="0" applyFont="1" applyFill="1" applyBorder="1" applyAlignment="1">
      <alignment horizontal="center"/>
    </xf>
    <xf numFmtId="2" fontId="9" fillId="2" borderId="44" xfId="0" applyNumberFormat="1" applyFont="1" applyFill="1" applyBorder="1" applyAlignment="1">
      <alignment horizontal="center"/>
    </xf>
    <xf numFmtId="43" fontId="3" fillId="0" borderId="42" xfId="1" applyFont="1" applyFill="1" applyBorder="1"/>
    <xf numFmtId="43" fontId="3" fillId="0" borderId="45" xfId="1" applyFont="1" applyFill="1" applyBorder="1"/>
    <xf numFmtId="43" fontId="3" fillId="0" borderId="46" xfId="1" applyFont="1" applyFill="1" applyBorder="1" applyAlignment="1">
      <alignment horizontal="center"/>
    </xf>
    <xf numFmtId="43" fontId="3" fillId="0" borderId="47" xfId="1" applyFont="1" applyFill="1" applyBorder="1" applyAlignment="1">
      <alignment horizontal="center"/>
    </xf>
    <xf numFmtId="0" fontId="19" fillId="0" borderId="30" xfId="0" applyFont="1" applyFill="1" applyBorder="1" applyAlignment="1">
      <alignment horizontal="left" vertical="center"/>
    </xf>
    <xf numFmtId="0" fontId="19" fillId="0" borderId="31" xfId="0" applyFont="1" applyFill="1" applyBorder="1" applyAlignment="1">
      <alignment horizontal="left" vertical="center"/>
    </xf>
    <xf numFmtId="0" fontId="12" fillId="3" borderId="0" xfId="0" applyFont="1" applyFill="1"/>
    <xf numFmtId="9" fontId="3" fillId="0" borderId="43" xfId="1" applyNumberFormat="1" applyFont="1" applyFill="1" applyBorder="1" applyAlignment="1">
      <alignment horizontal="center"/>
    </xf>
    <xf numFmtId="9" fontId="3" fillId="0" borderId="46" xfId="3" applyFont="1" applyFill="1" applyBorder="1" applyAlignment="1">
      <alignment horizontal="center"/>
    </xf>
    <xf numFmtId="12" fontId="3" fillId="0" borderId="31" xfId="0" applyNumberFormat="1" applyFont="1" applyFill="1" applyBorder="1" applyAlignment="1">
      <alignment horizontal="center"/>
    </xf>
    <xf numFmtId="43" fontId="9" fillId="2" borderId="44" xfId="1" applyFont="1" applyFill="1" applyBorder="1" applyAlignment="1">
      <alignment horizontal="center"/>
    </xf>
    <xf numFmtId="43" fontId="9" fillId="2" borderId="43" xfId="0" applyNumberFormat="1" applyFont="1" applyFill="1" applyBorder="1" applyAlignment="1">
      <alignment horizontal="center"/>
    </xf>
    <xf numFmtId="43" fontId="3" fillId="0" borderId="43" xfId="1" applyNumberFormat="1" applyFont="1" applyFill="1" applyBorder="1" applyAlignment="1">
      <alignment horizontal="center"/>
    </xf>
    <xf numFmtId="0" fontId="9" fillId="2" borderId="8" xfId="0" applyFont="1" applyFill="1" applyBorder="1" applyAlignment="1"/>
    <xf numFmtId="0" fontId="9" fillId="2" borderId="10" xfId="0" applyFont="1" applyFill="1" applyBorder="1" applyAlignment="1"/>
    <xf numFmtId="0" fontId="9" fillId="2" borderId="63" xfId="0" applyFont="1" applyFill="1" applyBorder="1" applyAlignment="1"/>
    <xf numFmtId="0" fontId="9" fillId="2" borderId="65" xfId="0" applyFont="1" applyFill="1" applyBorder="1" applyAlignment="1"/>
    <xf numFmtId="0" fontId="9" fillId="2" borderId="57" xfId="0" applyFont="1" applyFill="1" applyBorder="1" applyAlignment="1"/>
    <xf numFmtId="0" fontId="9" fillId="2" borderId="59" xfId="0" applyFont="1" applyFill="1" applyBorder="1" applyAlignment="1"/>
    <xf numFmtId="0" fontId="9" fillId="2" borderId="9" xfId="0" applyFont="1" applyFill="1" applyBorder="1" applyAlignment="1">
      <alignment horizontal="center"/>
    </xf>
    <xf numFmtId="0" fontId="9" fillId="2" borderId="64" xfId="0" applyFont="1" applyFill="1" applyBorder="1" applyAlignment="1">
      <alignment horizontal="center"/>
    </xf>
    <xf numFmtId="0" fontId="9" fillId="2" borderId="58" xfId="0" applyFont="1" applyFill="1" applyBorder="1" applyAlignment="1">
      <alignment horizontal="center"/>
    </xf>
    <xf numFmtId="0" fontId="9" fillId="2" borderId="8" xfId="0" applyFont="1" applyFill="1" applyBorder="1" applyAlignment="1">
      <alignment horizontal="center"/>
    </xf>
    <xf numFmtId="0" fontId="9" fillId="2" borderId="10" xfId="0" applyFont="1" applyFill="1" applyBorder="1" applyAlignment="1">
      <alignment horizontal="center"/>
    </xf>
    <xf numFmtId="0" fontId="22" fillId="0" borderId="0" xfId="0" applyFont="1" applyFill="1" applyBorder="1" applyAlignment="1">
      <alignment horizontal="center" vertical="center"/>
    </xf>
    <xf numFmtId="0" fontId="2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30" fillId="0" borderId="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37" fillId="12" borderId="24" xfId="0" applyFont="1" applyFill="1" applyBorder="1" applyAlignment="1">
      <alignment horizontal="center" vertical="center"/>
    </xf>
    <xf numFmtId="0" fontId="37" fillId="12" borderId="25" xfId="0" applyFont="1" applyFill="1" applyBorder="1" applyAlignment="1">
      <alignment horizontal="center" vertical="center"/>
    </xf>
    <xf numFmtId="0" fontId="37" fillId="12" borderId="15" xfId="0" applyFont="1" applyFill="1" applyBorder="1" applyAlignment="1">
      <alignment horizontal="center" vertical="center"/>
    </xf>
    <xf numFmtId="0" fontId="37" fillId="12" borderId="17" xfId="0" applyFont="1" applyFill="1" applyBorder="1" applyAlignment="1">
      <alignment horizontal="center" vertical="center"/>
    </xf>
    <xf numFmtId="0" fontId="37" fillId="12" borderId="26" xfId="0" applyFont="1" applyFill="1" applyBorder="1" applyAlignment="1">
      <alignment horizontal="center" vertical="center"/>
    </xf>
    <xf numFmtId="44" fontId="37" fillId="12" borderId="17" xfId="2" applyFont="1" applyFill="1" applyBorder="1" applyAlignment="1">
      <alignment horizontal="center" vertical="center"/>
    </xf>
    <xf numFmtId="44" fontId="37" fillId="12" borderId="25" xfId="2" applyFont="1" applyFill="1" applyBorder="1" applyAlignment="1">
      <alignment horizontal="center" vertical="center"/>
    </xf>
    <xf numFmtId="44" fontId="37" fillId="12" borderId="15" xfId="2" applyFont="1" applyFill="1" applyBorder="1" applyAlignment="1">
      <alignment horizontal="center" vertical="center"/>
    </xf>
    <xf numFmtId="0" fontId="36" fillId="0" borderId="36" xfId="0" applyFont="1" applyFill="1" applyBorder="1" applyAlignment="1">
      <alignment horizontal="center" vertical="center"/>
    </xf>
    <xf numFmtId="0" fontId="36" fillId="0" borderId="3" xfId="0" applyFont="1" applyFill="1" applyBorder="1" applyAlignment="1">
      <alignment horizontal="center" vertical="center"/>
    </xf>
    <xf numFmtId="0" fontId="36" fillId="0" borderId="0" xfId="0" applyFont="1" applyFill="1" applyBorder="1" applyAlignment="1">
      <alignment horizontal="center" vertical="center"/>
    </xf>
    <xf numFmtId="0" fontId="36" fillId="0" borderId="18" xfId="0" applyFont="1" applyFill="1" applyBorder="1" applyAlignment="1">
      <alignment horizontal="center" vertical="center"/>
    </xf>
    <xf numFmtId="0" fontId="19" fillId="0" borderId="11"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21"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13" xfId="0" applyFont="1" applyFill="1" applyBorder="1" applyAlignment="1">
      <alignment horizontal="center" vertical="center"/>
    </xf>
    <xf numFmtId="0" fontId="25" fillId="0" borderId="14"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21" xfId="0" applyFont="1" applyFill="1" applyBorder="1" applyAlignment="1">
      <alignment horizontal="center" vertical="center"/>
    </xf>
    <xf numFmtId="0" fontId="27" fillId="0" borderId="0" xfId="0" applyFont="1" applyFill="1" applyBorder="1" applyAlignment="1">
      <alignment horizontal="center" vertical="center" wrapText="1"/>
    </xf>
    <xf numFmtId="0" fontId="18" fillId="0" borderId="30" xfId="0" applyFont="1" applyFill="1" applyBorder="1" applyAlignment="1">
      <alignment horizontal="center" vertical="center"/>
    </xf>
    <xf numFmtId="0" fontId="18" fillId="0" borderId="31" xfId="0" applyFont="1" applyFill="1" applyBorder="1" applyAlignment="1">
      <alignment horizontal="center" vertical="center"/>
    </xf>
    <xf numFmtId="0" fontId="18" fillId="0" borderId="17" xfId="0" applyFont="1" applyFill="1" applyBorder="1" applyAlignment="1">
      <alignment horizontal="center" vertical="center"/>
    </xf>
    <xf numFmtId="0" fontId="18" fillId="0" borderId="25" xfId="0" applyFont="1" applyFill="1" applyBorder="1" applyAlignment="1">
      <alignment horizontal="center" vertical="center"/>
    </xf>
    <xf numFmtId="0" fontId="18" fillId="0" borderId="15" xfId="0" applyFont="1" applyFill="1" applyBorder="1" applyAlignment="1">
      <alignment horizontal="center" vertical="center"/>
    </xf>
    <xf numFmtId="0" fontId="27" fillId="7" borderId="0" xfId="0" applyFont="1" applyFill="1" applyAlignment="1">
      <alignment horizontal="center" vertical="center" wrapText="1"/>
    </xf>
    <xf numFmtId="0" fontId="26" fillId="6" borderId="0" xfId="0" applyFont="1" applyFill="1" applyAlignment="1">
      <alignment horizontal="center" vertical="center" wrapText="1"/>
    </xf>
    <xf numFmtId="0" fontId="36" fillId="0" borderId="8" xfId="0" applyFont="1" applyFill="1" applyBorder="1" applyAlignment="1">
      <alignment horizontal="center" vertical="center"/>
    </xf>
    <xf numFmtId="0" fontId="36" fillId="0" borderId="9" xfId="0" applyFont="1" applyFill="1" applyBorder="1" applyAlignment="1">
      <alignment horizontal="center" vertical="center"/>
    </xf>
    <xf numFmtId="0" fontId="36" fillId="0" borderId="13" xfId="0" applyFont="1" applyFill="1" applyBorder="1" applyAlignment="1">
      <alignment horizontal="center" vertical="center"/>
    </xf>
    <xf numFmtId="0" fontId="36" fillId="0" borderId="10"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6" xfId="0" applyFont="1" applyFill="1" applyBorder="1" applyAlignment="1">
      <alignment horizontal="center" vertical="center"/>
    </xf>
    <xf numFmtId="0" fontId="0" fillId="11" borderId="0" xfId="0" applyFill="1" applyAlignment="1">
      <alignment horizontal="center" vertical="center" wrapText="1"/>
    </xf>
    <xf numFmtId="0" fontId="0" fillId="6" borderId="0" xfId="0" applyFill="1" applyAlignment="1">
      <alignment horizontal="center" vertical="center"/>
    </xf>
    <xf numFmtId="0" fontId="29" fillId="7" borderId="0" xfId="0" applyFont="1" applyFill="1" applyAlignment="1">
      <alignment horizontal="center" vertical="center" wrapText="1"/>
    </xf>
    <xf numFmtId="44" fontId="18" fillId="0" borderId="17" xfId="2" applyFont="1" applyFill="1" applyBorder="1" applyAlignment="1">
      <alignment horizontal="center" vertical="center"/>
    </xf>
    <xf numFmtId="44" fontId="18" fillId="0" borderId="25" xfId="2" applyFont="1" applyFill="1" applyBorder="1" applyAlignment="1">
      <alignment horizontal="center" vertical="center"/>
    </xf>
    <xf numFmtId="44" fontId="18" fillId="0" borderId="15" xfId="2" applyFont="1" applyFill="1" applyBorder="1" applyAlignment="1">
      <alignment horizontal="center" vertical="center"/>
    </xf>
    <xf numFmtId="0" fontId="30" fillId="10" borderId="0" xfId="0" applyFont="1" applyFill="1" applyAlignment="1">
      <alignment horizontal="center" vertical="center" wrapText="1"/>
    </xf>
    <xf numFmtId="0" fontId="28" fillId="11" borderId="0" xfId="0" applyFont="1" applyFill="1" applyAlignment="1">
      <alignment horizontal="center" vertical="center" wrapText="1"/>
    </xf>
    <xf numFmtId="0" fontId="26" fillId="11" borderId="0" xfId="0" applyFont="1" applyFill="1" applyAlignment="1">
      <alignment horizontal="center" vertical="center" wrapText="1"/>
    </xf>
    <xf numFmtId="43" fontId="10" fillId="2" borderId="39" xfId="1" applyFont="1" applyFill="1" applyBorder="1" applyAlignment="1">
      <alignment horizontal="center"/>
    </xf>
    <xf numFmtId="43" fontId="10" fillId="2" borderId="40" xfId="1" applyFont="1" applyFill="1" applyBorder="1" applyAlignment="1">
      <alignment horizontal="center"/>
    </xf>
    <xf numFmtId="43" fontId="10" fillId="2" borderId="41" xfId="1" applyFont="1" applyFill="1" applyBorder="1" applyAlignment="1">
      <alignment horizontal="center"/>
    </xf>
    <xf numFmtId="0" fontId="4" fillId="0" borderId="0" xfId="0" applyFont="1" applyBorder="1" applyAlignment="1">
      <alignment horizontal="center" vertical="center"/>
    </xf>
    <xf numFmtId="0" fontId="10" fillId="2" borderId="39" xfId="0" applyFont="1" applyFill="1" applyBorder="1" applyAlignment="1">
      <alignment horizontal="center"/>
    </xf>
    <xf numFmtId="0" fontId="10" fillId="2" borderId="40" xfId="0" applyFont="1" applyFill="1" applyBorder="1" applyAlignment="1">
      <alignment horizontal="center"/>
    </xf>
    <xf numFmtId="0" fontId="10" fillId="2" borderId="41" xfId="0" applyFont="1" applyFill="1" applyBorder="1" applyAlignment="1">
      <alignment horizontal="center"/>
    </xf>
    <xf numFmtId="0" fontId="4" fillId="0" borderId="0" xfId="0" applyFont="1" applyBorder="1" applyAlignment="1">
      <alignment horizontal="center"/>
    </xf>
    <xf numFmtId="2" fontId="16" fillId="5" borderId="42" xfId="0" applyNumberFormat="1" applyFont="1" applyFill="1" applyBorder="1" applyAlignment="1">
      <alignment horizontal="center" vertical="center"/>
    </xf>
    <xf numFmtId="2" fontId="16" fillId="5" borderId="43" xfId="0" applyNumberFormat="1" applyFont="1" applyFill="1" applyBorder="1" applyAlignment="1">
      <alignment horizontal="center" vertical="center"/>
    </xf>
    <xf numFmtId="2" fontId="16" fillId="5" borderId="43" xfId="0" applyNumberFormat="1" applyFont="1" applyFill="1" applyBorder="1" applyAlignment="1" applyProtection="1">
      <alignment horizontal="center" vertical="center"/>
      <protection locked="0" hidden="1"/>
    </xf>
    <xf numFmtId="2" fontId="16" fillId="5" borderId="44" xfId="0" applyNumberFormat="1" applyFont="1" applyFill="1" applyBorder="1" applyAlignment="1" applyProtection="1">
      <alignment horizontal="center" vertical="center"/>
      <protection locked="0" hidden="1"/>
    </xf>
    <xf numFmtId="0" fontId="6" fillId="0" borderId="0" xfId="0" applyFont="1" applyFill="1" applyBorder="1" applyAlignment="1">
      <alignment horizontal="center" vertical="center"/>
    </xf>
    <xf numFmtId="0" fontId="4" fillId="0" borderId="0" xfId="0" applyFont="1" applyFill="1" applyBorder="1" applyAlignment="1">
      <alignment horizontal="center"/>
    </xf>
    <xf numFmtId="2" fontId="10" fillId="2" borderId="39" xfId="0" applyNumberFormat="1" applyFont="1" applyFill="1" applyBorder="1" applyAlignment="1">
      <alignment horizontal="center" vertical="center"/>
    </xf>
    <xf numFmtId="2" fontId="10" fillId="2" borderId="40" xfId="0" applyNumberFormat="1" applyFont="1" applyFill="1" applyBorder="1" applyAlignment="1">
      <alignment horizontal="center" vertical="center"/>
    </xf>
    <xf numFmtId="2" fontId="10" fillId="2" borderId="41" xfId="0" applyNumberFormat="1" applyFont="1" applyFill="1" applyBorder="1" applyAlignment="1">
      <alignment horizontal="center" vertical="center"/>
    </xf>
    <xf numFmtId="0" fontId="10" fillId="2" borderId="57" xfId="0" applyFont="1" applyFill="1" applyBorder="1" applyAlignment="1">
      <alignment horizontal="center"/>
    </xf>
    <xf numFmtId="0" fontId="10" fillId="2" borderId="58" xfId="0" applyFont="1" applyFill="1" applyBorder="1" applyAlignment="1">
      <alignment horizontal="center"/>
    </xf>
    <xf numFmtId="0" fontId="10" fillId="2" borderId="59" xfId="0" applyFont="1" applyFill="1" applyBorder="1" applyAlignment="1">
      <alignment horizontal="center"/>
    </xf>
    <xf numFmtId="12" fontId="10" fillId="2" borderId="39" xfId="0" applyNumberFormat="1" applyFont="1" applyFill="1" applyBorder="1" applyAlignment="1">
      <alignment horizontal="center" vertical="top"/>
    </xf>
    <xf numFmtId="12" fontId="10" fillId="2" borderId="40" xfId="0" applyNumberFormat="1" applyFont="1" applyFill="1" applyBorder="1" applyAlignment="1">
      <alignment horizontal="center" vertical="top"/>
    </xf>
    <xf numFmtId="12" fontId="10" fillId="2" borderId="41" xfId="0" applyNumberFormat="1" applyFont="1" applyFill="1" applyBorder="1" applyAlignment="1">
      <alignment horizontal="center" vertical="top"/>
    </xf>
    <xf numFmtId="0" fontId="4" fillId="3" borderId="0" xfId="0" applyFont="1" applyFill="1" applyBorder="1" applyAlignment="1">
      <alignment horizontal="center" vertical="center"/>
    </xf>
    <xf numFmtId="0" fontId="10" fillId="2" borderId="54" xfId="0" applyFont="1" applyFill="1" applyBorder="1" applyAlignment="1">
      <alignment horizontal="center"/>
    </xf>
    <xf numFmtId="43" fontId="4" fillId="0" borderId="0" xfId="1" applyFont="1" applyBorder="1" applyAlignment="1">
      <alignment horizontal="center"/>
    </xf>
    <xf numFmtId="0" fontId="6" fillId="0" borderId="0" xfId="0" applyFont="1" applyBorder="1" applyAlignment="1">
      <alignment horizontal="left" vertical="top"/>
    </xf>
    <xf numFmtId="0" fontId="14" fillId="0" borderId="0" xfId="0" applyFont="1" applyBorder="1" applyAlignment="1">
      <alignment horizontal="center" vertical="top"/>
    </xf>
    <xf numFmtId="0" fontId="14" fillId="0" borderId="0" xfId="0" applyFont="1" applyFill="1" applyBorder="1" applyAlignment="1">
      <alignment horizontal="center" vertical="center"/>
    </xf>
    <xf numFmtId="0" fontId="31" fillId="0" borderId="0" xfId="0" applyFont="1" applyAlignment="1">
      <alignment horizontal="center"/>
    </xf>
    <xf numFmtId="0" fontId="13" fillId="0" borderId="0" xfId="0" applyFont="1" applyFill="1" applyBorder="1" applyAlignment="1">
      <alignment horizontal="center" vertical="center"/>
    </xf>
    <xf numFmtId="0" fontId="6" fillId="0" borderId="0" xfId="0" applyFont="1" applyFill="1" applyBorder="1" applyAlignment="1" applyProtection="1">
      <alignment horizontal="center"/>
      <protection locked="0" hidden="1"/>
    </xf>
    <xf numFmtId="0" fontId="6" fillId="0" borderId="0" xfId="0" applyFont="1" applyFill="1" applyBorder="1" applyAlignment="1">
      <alignment horizontal="center"/>
    </xf>
  </cellXfs>
  <cellStyles count="4">
    <cellStyle name="Moeda" xfId="2" builtinId="4"/>
    <cellStyle name="Normal" xfId="0" builtinId="0"/>
    <cellStyle name="Porcentagem" xfId="3" builtinId="5"/>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elo%20de%20Planilha%20Or&#231;amento%20-%20Tes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orte"/>
      <sheetName val="Conf."/>
      <sheetName val="Conf.T."/>
      <sheetName val="Menu"/>
      <sheetName val="Calculo"/>
      <sheetName val="Estaca"/>
      <sheetName val="Viga Baldrame"/>
      <sheetName val="Viga Cobertura"/>
      <sheetName val="Pilar"/>
      <sheetName val="P.R.A.R."/>
      <sheetName val="Laje"/>
      <sheetName val="Piso"/>
      <sheetName val="Tinta"/>
      <sheetName val="Amianto"/>
      <sheetName val="C.Amianto"/>
      <sheetName val="Rel.Mad."/>
      <sheetName val="Planilha"/>
      <sheetName val="Cad..Mer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G15" t="str">
            <v xml:space="preserve">  </v>
          </cell>
        </row>
        <row r="17">
          <cell r="G17" t="str">
            <v xml:space="preserve">  </v>
          </cell>
        </row>
      </sheetData>
      <sheetData sheetId="9" refreshError="1"/>
      <sheetData sheetId="10" refreshError="1"/>
      <sheetData sheetId="11" refreshError="1"/>
      <sheetData sheetId="12" refreshError="1">
        <row r="13">
          <cell r="A13" t="str">
            <v>Tinta Acrílica</v>
          </cell>
        </row>
        <row r="14">
          <cell r="A14" t="str">
            <v>Tinta Esmalte</v>
          </cell>
        </row>
        <row r="15">
          <cell r="A15" t="str">
            <v>Tinta Óleo</v>
          </cell>
        </row>
      </sheetData>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4"/>
  <sheetViews>
    <sheetView showGridLines="0" workbookViewId="0">
      <selection activeCell="G11" sqref="G11"/>
    </sheetView>
  </sheetViews>
  <sheetFormatPr defaultRowHeight="12.75" x14ac:dyDescent="0.2"/>
  <cols>
    <col min="1" max="1" width="3.42578125" style="1" customWidth="1"/>
    <col min="2" max="2" width="24" style="1" bestFit="1" customWidth="1"/>
    <col min="3" max="3" width="16.85546875" style="1" bestFit="1" customWidth="1"/>
    <col min="4" max="4" width="16.140625" style="1" bestFit="1" customWidth="1"/>
    <col min="5" max="5" width="21.85546875" style="10" bestFit="1" customWidth="1"/>
    <col min="6" max="6" width="10.42578125" style="1" bestFit="1" customWidth="1"/>
    <col min="7" max="7" width="14.28515625" style="1" bestFit="1" customWidth="1"/>
    <col min="8" max="8" width="9.7109375" style="1" bestFit="1" customWidth="1"/>
    <col min="9" max="9" width="6.7109375" style="1" bestFit="1" customWidth="1"/>
    <col min="10" max="10" width="11" style="1" customWidth="1"/>
    <col min="11" max="12" width="9.140625" style="1"/>
    <col min="13" max="13" width="14.140625" style="1" customWidth="1"/>
    <col min="14" max="14" width="9.140625" style="1"/>
    <col min="15" max="15" width="11" style="1" bestFit="1" customWidth="1"/>
    <col min="16" max="256" width="9.140625" style="1"/>
    <col min="257" max="257" width="3.42578125" style="1" customWidth="1"/>
    <col min="258" max="258" width="10.42578125" style="1" bestFit="1" customWidth="1"/>
    <col min="259" max="259" width="13.5703125" style="1" bestFit="1" customWidth="1"/>
    <col min="260" max="260" width="14.28515625" style="1" customWidth="1"/>
    <col min="261" max="261" width="15.85546875" style="1" customWidth="1"/>
    <col min="262" max="263" width="10.42578125" style="1" bestFit="1" customWidth="1"/>
    <col min="264" max="264" width="11.42578125" style="1" customWidth="1"/>
    <col min="265" max="265" width="10.42578125" style="1" bestFit="1" customWidth="1"/>
    <col min="266" max="266" width="11" style="1" customWidth="1"/>
    <col min="267" max="268" width="9.140625" style="1"/>
    <col min="269" max="269" width="14.140625" style="1" customWidth="1"/>
    <col min="270" max="270" width="9.140625" style="1"/>
    <col min="271" max="271" width="11" style="1" bestFit="1" customWidth="1"/>
    <col min="272" max="512" width="9.140625" style="1"/>
    <col min="513" max="513" width="3.42578125" style="1" customWidth="1"/>
    <col min="514" max="514" width="10.42578125" style="1" bestFit="1" customWidth="1"/>
    <col min="515" max="515" width="13.5703125" style="1" bestFit="1" customWidth="1"/>
    <col min="516" max="516" width="14.28515625" style="1" customWidth="1"/>
    <col min="517" max="517" width="15.85546875" style="1" customWidth="1"/>
    <col min="518" max="519" width="10.42578125" style="1" bestFit="1" customWidth="1"/>
    <col min="520" max="520" width="11.42578125" style="1" customWidth="1"/>
    <col min="521" max="521" width="10.42578125" style="1" bestFit="1" customWidth="1"/>
    <col min="522" max="522" width="11" style="1" customWidth="1"/>
    <col min="523" max="524" width="9.140625" style="1"/>
    <col min="525" max="525" width="14.140625" style="1" customWidth="1"/>
    <col min="526" max="526" width="9.140625" style="1"/>
    <col min="527" max="527" width="11" style="1" bestFit="1" customWidth="1"/>
    <col min="528" max="768" width="9.140625" style="1"/>
    <col min="769" max="769" width="3.42578125" style="1" customWidth="1"/>
    <col min="770" max="770" width="10.42578125" style="1" bestFit="1" customWidth="1"/>
    <col min="771" max="771" width="13.5703125" style="1" bestFit="1" customWidth="1"/>
    <col min="772" max="772" width="14.28515625" style="1" customWidth="1"/>
    <col min="773" max="773" width="15.85546875" style="1" customWidth="1"/>
    <col min="774" max="775" width="10.42578125" style="1" bestFit="1" customWidth="1"/>
    <col min="776" max="776" width="11.42578125" style="1" customWidth="1"/>
    <col min="777" max="777" width="10.42578125" style="1" bestFit="1" customWidth="1"/>
    <col min="778" max="778" width="11" style="1" customWidth="1"/>
    <col min="779" max="780" width="9.140625" style="1"/>
    <col min="781" max="781" width="14.140625" style="1" customWidth="1"/>
    <col min="782" max="782" width="9.140625" style="1"/>
    <col min="783" max="783" width="11" style="1" bestFit="1" customWidth="1"/>
    <col min="784" max="1024" width="9.140625" style="1"/>
    <col min="1025" max="1025" width="3.42578125" style="1" customWidth="1"/>
    <col min="1026" max="1026" width="10.42578125" style="1" bestFit="1" customWidth="1"/>
    <col min="1027" max="1027" width="13.5703125" style="1" bestFit="1" customWidth="1"/>
    <col min="1028" max="1028" width="14.28515625" style="1" customWidth="1"/>
    <col min="1029" max="1029" width="15.85546875" style="1" customWidth="1"/>
    <col min="1030" max="1031" width="10.42578125" style="1" bestFit="1" customWidth="1"/>
    <col min="1032" max="1032" width="11.42578125" style="1" customWidth="1"/>
    <col min="1033" max="1033" width="10.42578125" style="1" bestFit="1" customWidth="1"/>
    <col min="1034" max="1034" width="11" style="1" customWidth="1"/>
    <col min="1035" max="1036" width="9.140625" style="1"/>
    <col min="1037" max="1037" width="14.140625" style="1" customWidth="1"/>
    <col min="1038" max="1038" width="9.140625" style="1"/>
    <col min="1039" max="1039" width="11" style="1" bestFit="1" customWidth="1"/>
    <col min="1040" max="1280" width="9.140625" style="1"/>
    <col min="1281" max="1281" width="3.42578125" style="1" customWidth="1"/>
    <col min="1282" max="1282" width="10.42578125" style="1" bestFit="1" customWidth="1"/>
    <col min="1283" max="1283" width="13.5703125" style="1" bestFit="1" customWidth="1"/>
    <col min="1284" max="1284" width="14.28515625" style="1" customWidth="1"/>
    <col min="1285" max="1285" width="15.85546875" style="1" customWidth="1"/>
    <col min="1286" max="1287" width="10.42578125" style="1" bestFit="1" customWidth="1"/>
    <col min="1288" max="1288" width="11.42578125" style="1" customWidth="1"/>
    <col min="1289" max="1289" width="10.42578125" style="1" bestFit="1" customWidth="1"/>
    <col min="1290" max="1290" width="11" style="1" customWidth="1"/>
    <col min="1291" max="1292" width="9.140625" style="1"/>
    <col min="1293" max="1293" width="14.140625" style="1" customWidth="1"/>
    <col min="1294" max="1294" width="9.140625" style="1"/>
    <col min="1295" max="1295" width="11" style="1" bestFit="1" customWidth="1"/>
    <col min="1296" max="1536" width="9.140625" style="1"/>
    <col min="1537" max="1537" width="3.42578125" style="1" customWidth="1"/>
    <col min="1538" max="1538" width="10.42578125" style="1" bestFit="1" customWidth="1"/>
    <col min="1539" max="1539" width="13.5703125" style="1" bestFit="1" customWidth="1"/>
    <col min="1540" max="1540" width="14.28515625" style="1" customWidth="1"/>
    <col min="1541" max="1541" width="15.85546875" style="1" customWidth="1"/>
    <col min="1542" max="1543" width="10.42578125" style="1" bestFit="1" customWidth="1"/>
    <col min="1544" max="1544" width="11.42578125" style="1" customWidth="1"/>
    <col min="1545" max="1545" width="10.42578125" style="1" bestFit="1" customWidth="1"/>
    <col min="1546" max="1546" width="11" style="1" customWidth="1"/>
    <col min="1547" max="1548" width="9.140625" style="1"/>
    <col min="1549" max="1549" width="14.140625" style="1" customWidth="1"/>
    <col min="1550" max="1550" width="9.140625" style="1"/>
    <col min="1551" max="1551" width="11" style="1" bestFit="1" customWidth="1"/>
    <col min="1552" max="1792" width="9.140625" style="1"/>
    <col min="1793" max="1793" width="3.42578125" style="1" customWidth="1"/>
    <col min="1794" max="1794" width="10.42578125" style="1" bestFit="1" customWidth="1"/>
    <col min="1795" max="1795" width="13.5703125" style="1" bestFit="1" customWidth="1"/>
    <col min="1796" max="1796" width="14.28515625" style="1" customWidth="1"/>
    <col min="1797" max="1797" width="15.85546875" style="1" customWidth="1"/>
    <col min="1798" max="1799" width="10.42578125" style="1" bestFit="1" customWidth="1"/>
    <col min="1800" max="1800" width="11.42578125" style="1" customWidth="1"/>
    <col min="1801" max="1801" width="10.42578125" style="1" bestFit="1" customWidth="1"/>
    <col min="1802" max="1802" width="11" style="1" customWidth="1"/>
    <col min="1803" max="1804" width="9.140625" style="1"/>
    <col min="1805" max="1805" width="14.140625" style="1" customWidth="1"/>
    <col min="1806" max="1806" width="9.140625" style="1"/>
    <col min="1807" max="1807" width="11" style="1" bestFit="1" customWidth="1"/>
    <col min="1808" max="2048" width="9.140625" style="1"/>
    <col min="2049" max="2049" width="3.42578125" style="1" customWidth="1"/>
    <col min="2050" max="2050" width="10.42578125" style="1" bestFit="1" customWidth="1"/>
    <col min="2051" max="2051" width="13.5703125" style="1" bestFit="1" customWidth="1"/>
    <col min="2052" max="2052" width="14.28515625" style="1" customWidth="1"/>
    <col min="2053" max="2053" width="15.85546875" style="1" customWidth="1"/>
    <col min="2054" max="2055" width="10.42578125" style="1" bestFit="1" customWidth="1"/>
    <col min="2056" max="2056" width="11.42578125" style="1" customWidth="1"/>
    <col min="2057" max="2057" width="10.42578125" style="1" bestFit="1" customWidth="1"/>
    <col min="2058" max="2058" width="11" style="1" customWidth="1"/>
    <col min="2059" max="2060" width="9.140625" style="1"/>
    <col min="2061" max="2061" width="14.140625" style="1" customWidth="1"/>
    <col min="2062" max="2062" width="9.140625" style="1"/>
    <col min="2063" max="2063" width="11" style="1" bestFit="1" customWidth="1"/>
    <col min="2064" max="2304" width="9.140625" style="1"/>
    <col min="2305" max="2305" width="3.42578125" style="1" customWidth="1"/>
    <col min="2306" max="2306" width="10.42578125" style="1" bestFit="1" customWidth="1"/>
    <col min="2307" max="2307" width="13.5703125" style="1" bestFit="1" customWidth="1"/>
    <col min="2308" max="2308" width="14.28515625" style="1" customWidth="1"/>
    <col min="2309" max="2309" width="15.85546875" style="1" customWidth="1"/>
    <col min="2310" max="2311" width="10.42578125" style="1" bestFit="1" customWidth="1"/>
    <col min="2312" max="2312" width="11.42578125" style="1" customWidth="1"/>
    <col min="2313" max="2313" width="10.42578125" style="1" bestFit="1" customWidth="1"/>
    <col min="2314" max="2314" width="11" style="1" customWidth="1"/>
    <col min="2315" max="2316" width="9.140625" style="1"/>
    <col min="2317" max="2317" width="14.140625" style="1" customWidth="1"/>
    <col min="2318" max="2318" width="9.140625" style="1"/>
    <col min="2319" max="2319" width="11" style="1" bestFit="1" customWidth="1"/>
    <col min="2320" max="2560" width="9.140625" style="1"/>
    <col min="2561" max="2561" width="3.42578125" style="1" customWidth="1"/>
    <col min="2562" max="2562" width="10.42578125" style="1" bestFit="1" customWidth="1"/>
    <col min="2563" max="2563" width="13.5703125" style="1" bestFit="1" customWidth="1"/>
    <col min="2564" max="2564" width="14.28515625" style="1" customWidth="1"/>
    <col min="2565" max="2565" width="15.85546875" style="1" customWidth="1"/>
    <col min="2566" max="2567" width="10.42578125" style="1" bestFit="1" customWidth="1"/>
    <col min="2568" max="2568" width="11.42578125" style="1" customWidth="1"/>
    <col min="2569" max="2569" width="10.42578125" style="1" bestFit="1" customWidth="1"/>
    <col min="2570" max="2570" width="11" style="1" customWidth="1"/>
    <col min="2571" max="2572" width="9.140625" style="1"/>
    <col min="2573" max="2573" width="14.140625" style="1" customWidth="1"/>
    <col min="2574" max="2574" width="9.140625" style="1"/>
    <col min="2575" max="2575" width="11" style="1" bestFit="1" customWidth="1"/>
    <col min="2576" max="2816" width="9.140625" style="1"/>
    <col min="2817" max="2817" width="3.42578125" style="1" customWidth="1"/>
    <col min="2818" max="2818" width="10.42578125" style="1" bestFit="1" customWidth="1"/>
    <col min="2819" max="2819" width="13.5703125" style="1" bestFit="1" customWidth="1"/>
    <col min="2820" max="2820" width="14.28515625" style="1" customWidth="1"/>
    <col min="2821" max="2821" width="15.85546875" style="1" customWidth="1"/>
    <col min="2822" max="2823" width="10.42578125" style="1" bestFit="1" customWidth="1"/>
    <col min="2824" max="2824" width="11.42578125" style="1" customWidth="1"/>
    <col min="2825" max="2825" width="10.42578125" style="1" bestFit="1" customWidth="1"/>
    <col min="2826" max="2826" width="11" style="1" customWidth="1"/>
    <col min="2827" max="2828" width="9.140625" style="1"/>
    <col min="2829" max="2829" width="14.140625" style="1" customWidth="1"/>
    <col min="2830" max="2830" width="9.140625" style="1"/>
    <col min="2831" max="2831" width="11" style="1" bestFit="1" customWidth="1"/>
    <col min="2832" max="3072" width="9.140625" style="1"/>
    <col min="3073" max="3073" width="3.42578125" style="1" customWidth="1"/>
    <col min="3074" max="3074" width="10.42578125" style="1" bestFit="1" customWidth="1"/>
    <col min="3075" max="3075" width="13.5703125" style="1" bestFit="1" customWidth="1"/>
    <col min="3076" max="3076" width="14.28515625" style="1" customWidth="1"/>
    <col min="3077" max="3077" width="15.85546875" style="1" customWidth="1"/>
    <col min="3078" max="3079" width="10.42578125" style="1" bestFit="1" customWidth="1"/>
    <col min="3080" max="3080" width="11.42578125" style="1" customWidth="1"/>
    <col min="3081" max="3081" width="10.42578125" style="1" bestFit="1" customWidth="1"/>
    <col min="3082" max="3082" width="11" style="1" customWidth="1"/>
    <col min="3083" max="3084" width="9.140625" style="1"/>
    <col min="3085" max="3085" width="14.140625" style="1" customWidth="1"/>
    <col min="3086" max="3086" width="9.140625" style="1"/>
    <col min="3087" max="3087" width="11" style="1" bestFit="1" customWidth="1"/>
    <col min="3088" max="3328" width="9.140625" style="1"/>
    <col min="3329" max="3329" width="3.42578125" style="1" customWidth="1"/>
    <col min="3330" max="3330" width="10.42578125" style="1" bestFit="1" customWidth="1"/>
    <col min="3331" max="3331" width="13.5703125" style="1" bestFit="1" customWidth="1"/>
    <col min="3332" max="3332" width="14.28515625" style="1" customWidth="1"/>
    <col min="3333" max="3333" width="15.85546875" style="1" customWidth="1"/>
    <col min="3334" max="3335" width="10.42578125" style="1" bestFit="1" customWidth="1"/>
    <col min="3336" max="3336" width="11.42578125" style="1" customWidth="1"/>
    <col min="3337" max="3337" width="10.42578125" style="1" bestFit="1" customWidth="1"/>
    <col min="3338" max="3338" width="11" style="1" customWidth="1"/>
    <col min="3339" max="3340" width="9.140625" style="1"/>
    <col min="3341" max="3341" width="14.140625" style="1" customWidth="1"/>
    <col min="3342" max="3342" width="9.140625" style="1"/>
    <col min="3343" max="3343" width="11" style="1" bestFit="1" customWidth="1"/>
    <col min="3344" max="3584" width="9.140625" style="1"/>
    <col min="3585" max="3585" width="3.42578125" style="1" customWidth="1"/>
    <col min="3586" max="3586" width="10.42578125" style="1" bestFit="1" customWidth="1"/>
    <col min="3587" max="3587" width="13.5703125" style="1" bestFit="1" customWidth="1"/>
    <col min="3588" max="3588" width="14.28515625" style="1" customWidth="1"/>
    <col min="3589" max="3589" width="15.85546875" style="1" customWidth="1"/>
    <col min="3590" max="3591" width="10.42578125" style="1" bestFit="1" customWidth="1"/>
    <col min="3592" max="3592" width="11.42578125" style="1" customWidth="1"/>
    <col min="3593" max="3593" width="10.42578125" style="1" bestFit="1" customWidth="1"/>
    <col min="3594" max="3594" width="11" style="1" customWidth="1"/>
    <col min="3595" max="3596" width="9.140625" style="1"/>
    <col min="3597" max="3597" width="14.140625" style="1" customWidth="1"/>
    <col min="3598" max="3598" width="9.140625" style="1"/>
    <col min="3599" max="3599" width="11" style="1" bestFit="1" customWidth="1"/>
    <col min="3600" max="3840" width="9.140625" style="1"/>
    <col min="3841" max="3841" width="3.42578125" style="1" customWidth="1"/>
    <col min="3842" max="3842" width="10.42578125" style="1" bestFit="1" customWidth="1"/>
    <col min="3843" max="3843" width="13.5703125" style="1" bestFit="1" customWidth="1"/>
    <col min="3844" max="3844" width="14.28515625" style="1" customWidth="1"/>
    <col min="3845" max="3845" width="15.85546875" style="1" customWidth="1"/>
    <col min="3846" max="3847" width="10.42578125" style="1" bestFit="1" customWidth="1"/>
    <col min="3848" max="3848" width="11.42578125" style="1" customWidth="1"/>
    <col min="3849" max="3849" width="10.42578125" style="1" bestFit="1" customWidth="1"/>
    <col min="3850" max="3850" width="11" style="1" customWidth="1"/>
    <col min="3851" max="3852" width="9.140625" style="1"/>
    <col min="3853" max="3853" width="14.140625" style="1" customWidth="1"/>
    <col min="3854" max="3854" width="9.140625" style="1"/>
    <col min="3855" max="3855" width="11" style="1" bestFit="1" customWidth="1"/>
    <col min="3856" max="4096" width="9.140625" style="1"/>
    <col min="4097" max="4097" width="3.42578125" style="1" customWidth="1"/>
    <col min="4098" max="4098" width="10.42578125" style="1" bestFit="1" customWidth="1"/>
    <col min="4099" max="4099" width="13.5703125" style="1" bestFit="1" customWidth="1"/>
    <col min="4100" max="4100" width="14.28515625" style="1" customWidth="1"/>
    <col min="4101" max="4101" width="15.85546875" style="1" customWidth="1"/>
    <col min="4102" max="4103" width="10.42578125" style="1" bestFit="1" customWidth="1"/>
    <col min="4104" max="4104" width="11.42578125" style="1" customWidth="1"/>
    <col min="4105" max="4105" width="10.42578125" style="1" bestFit="1" customWidth="1"/>
    <col min="4106" max="4106" width="11" style="1" customWidth="1"/>
    <col min="4107" max="4108" width="9.140625" style="1"/>
    <col min="4109" max="4109" width="14.140625" style="1" customWidth="1"/>
    <col min="4110" max="4110" width="9.140625" style="1"/>
    <col min="4111" max="4111" width="11" style="1" bestFit="1" customWidth="1"/>
    <col min="4112" max="4352" width="9.140625" style="1"/>
    <col min="4353" max="4353" width="3.42578125" style="1" customWidth="1"/>
    <col min="4354" max="4354" width="10.42578125" style="1" bestFit="1" customWidth="1"/>
    <col min="4355" max="4355" width="13.5703125" style="1" bestFit="1" customWidth="1"/>
    <col min="4356" max="4356" width="14.28515625" style="1" customWidth="1"/>
    <col min="4357" max="4357" width="15.85546875" style="1" customWidth="1"/>
    <col min="4358" max="4359" width="10.42578125" style="1" bestFit="1" customWidth="1"/>
    <col min="4360" max="4360" width="11.42578125" style="1" customWidth="1"/>
    <col min="4361" max="4361" width="10.42578125" style="1" bestFit="1" customWidth="1"/>
    <col min="4362" max="4362" width="11" style="1" customWidth="1"/>
    <col min="4363" max="4364" width="9.140625" style="1"/>
    <col min="4365" max="4365" width="14.140625" style="1" customWidth="1"/>
    <col min="4366" max="4366" width="9.140625" style="1"/>
    <col min="4367" max="4367" width="11" style="1" bestFit="1" customWidth="1"/>
    <col min="4368" max="4608" width="9.140625" style="1"/>
    <col min="4609" max="4609" width="3.42578125" style="1" customWidth="1"/>
    <col min="4610" max="4610" width="10.42578125" style="1" bestFit="1" customWidth="1"/>
    <col min="4611" max="4611" width="13.5703125" style="1" bestFit="1" customWidth="1"/>
    <col min="4612" max="4612" width="14.28515625" style="1" customWidth="1"/>
    <col min="4613" max="4613" width="15.85546875" style="1" customWidth="1"/>
    <col min="4614" max="4615" width="10.42578125" style="1" bestFit="1" customWidth="1"/>
    <col min="4616" max="4616" width="11.42578125" style="1" customWidth="1"/>
    <col min="4617" max="4617" width="10.42578125" style="1" bestFit="1" customWidth="1"/>
    <col min="4618" max="4618" width="11" style="1" customWidth="1"/>
    <col min="4619" max="4620" width="9.140625" style="1"/>
    <col min="4621" max="4621" width="14.140625" style="1" customWidth="1"/>
    <col min="4622" max="4622" width="9.140625" style="1"/>
    <col min="4623" max="4623" width="11" style="1" bestFit="1" customWidth="1"/>
    <col min="4624" max="4864" width="9.140625" style="1"/>
    <col min="4865" max="4865" width="3.42578125" style="1" customWidth="1"/>
    <col min="4866" max="4866" width="10.42578125" style="1" bestFit="1" customWidth="1"/>
    <col min="4867" max="4867" width="13.5703125" style="1" bestFit="1" customWidth="1"/>
    <col min="4868" max="4868" width="14.28515625" style="1" customWidth="1"/>
    <col min="4869" max="4869" width="15.85546875" style="1" customWidth="1"/>
    <col min="4870" max="4871" width="10.42578125" style="1" bestFit="1" customWidth="1"/>
    <col min="4872" max="4872" width="11.42578125" style="1" customWidth="1"/>
    <col min="4873" max="4873" width="10.42578125" style="1" bestFit="1" customWidth="1"/>
    <col min="4874" max="4874" width="11" style="1" customWidth="1"/>
    <col min="4875" max="4876" width="9.140625" style="1"/>
    <col min="4877" max="4877" width="14.140625" style="1" customWidth="1"/>
    <col min="4878" max="4878" width="9.140625" style="1"/>
    <col min="4879" max="4879" width="11" style="1" bestFit="1" customWidth="1"/>
    <col min="4880" max="5120" width="9.140625" style="1"/>
    <col min="5121" max="5121" width="3.42578125" style="1" customWidth="1"/>
    <col min="5122" max="5122" width="10.42578125" style="1" bestFit="1" customWidth="1"/>
    <col min="5123" max="5123" width="13.5703125" style="1" bestFit="1" customWidth="1"/>
    <col min="5124" max="5124" width="14.28515625" style="1" customWidth="1"/>
    <col min="5125" max="5125" width="15.85546875" style="1" customWidth="1"/>
    <col min="5126" max="5127" width="10.42578125" style="1" bestFit="1" customWidth="1"/>
    <col min="5128" max="5128" width="11.42578125" style="1" customWidth="1"/>
    <col min="5129" max="5129" width="10.42578125" style="1" bestFit="1" customWidth="1"/>
    <col min="5130" max="5130" width="11" style="1" customWidth="1"/>
    <col min="5131" max="5132" width="9.140625" style="1"/>
    <col min="5133" max="5133" width="14.140625" style="1" customWidth="1"/>
    <col min="5134" max="5134" width="9.140625" style="1"/>
    <col min="5135" max="5135" width="11" style="1" bestFit="1" customWidth="1"/>
    <col min="5136" max="5376" width="9.140625" style="1"/>
    <col min="5377" max="5377" width="3.42578125" style="1" customWidth="1"/>
    <col min="5378" max="5378" width="10.42578125" style="1" bestFit="1" customWidth="1"/>
    <col min="5379" max="5379" width="13.5703125" style="1" bestFit="1" customWidth="1"/>
    <col min="5380" max="5380" width="14.28515625" style="1" customWidth="1"/>
    <col min="5381" max="5381" width="15.85546875" style="1" customWidth="1"/>
    <col min="5382" max="5383" width="10.42578125" style="1" bestFit="1" customWidth="1"/>
    <col min="5384" max="5384" width="11.42578125" style="1" customWidth="1"/>
    <col min="5385" max="5385" width="10.42578125" style="1" bestFit="1" customWidth="1"/>
    <col min="5386" max="5386" width="11" style="1" customWidth="1"/>
    <col min="5387" max="5388" width="9.140625" style="1"/>
    <col min="5389" max="5389" width="14.140625" style="1" customWidth="1"/>
    <col min="5390" max="5390" width="9.140625" style="1"/>
    <col min="5391" max="5391" width="11" style="1" bestFit="1" customWidth="1"/>
    <col min="5392" max="5632" width="9.140625" style="1"/>
    <col min="5633" max="5633" width="3.42578125" style="1" customWidth="1"/>
    <col min="5634" max="5634" width="10.42578125" style="1" bestFit="1" customWidth="1"/>
    <col min="5635" max="5635" width="13.5703125" style="1" bestFit="1" customWidth="1"/>
    <col min="5636" max="5636" width="14.28515625" style="1" customWidth="1"/>
    <col min="5637" max="5637" width="15.85546875" style="1" customWidth="1"/>
    <col min="5638" max="5639" width="10.42578125" style="1" bestFit="1" customWidth="1"/>
    <col min="5640" max="5640" width="11.42578125" style="1" customWidth="1"/>
    <col min="5641" max="5641" width="10.42578125" style="1" bestFit="1" customWidth="1"/>
    <col min="5642" max="5642" width="11" style="1" customWidth="1"/>
    <col min="5643" max="5644" width="9.140625" style="1"/>
    <col min="5645" max="5645" width="14.140625" style="1" customWidth="1"/>
    <col min="5646" max="5646" width="9.140625" style="1"/>
    <col min="5647" max="5647" width="11" style="1" bestFit="1" customWidth="1"/>
    <col min="5648" max="5888" width="9.140625" style="1"/>
    <col min="5889" max="5889" width="3.42578125" style="1" customWidth="1"/>
    <col min="5890" max="5890" width="10.42578125" style="1" bestFit="1" customWidth="1"/>
    <col min="5891" max="5891" width="13.5703125" style="1" bestFit="1" customWidth="1"/>
    <col min="5892" max="5892" width="14.28515625" style="1" customWidth="1"/>
    <col min="5893" max="5893" width="15.85546875" style="1" customWidth="1"/>
    <col min="5894" max="5895" width="10.42578125" style="1" bestFit="1" customWidth="1"/>
    <col min="5896" max="5896" width="11.42578125" style="1" customWidth="1"/>
    <col min="5897" max="5897" width="10.42578125" style="1" bestFit="1" customWidth="1"/>
    <col min="5898" max="5898" width="11" style="1" customWidth="1"/>
    <col min="5899" max="5900" width="9.140625" style="1"/>
    <col min="5901" max="5901" width="14.140625" style="1" customWidth="1"/>
    <col min="5902" max="5902" width="9.140625" style="1"/>
    <col min="5903" max="5903" width="11" style="1" bestFit="1" customWidth="1"/>
    <col min="5904" max="6144" width="9.140625" style="1"/>
    <col min="6145" max="6145" width="3.42578125" style="1" customWidth="1"/>
    <col min="6146" max="6146" width="10.42578125" style="1" bestFit="1" customWidth="1"/>
    <col min="6147" max="6147" width="13.5703125" style="1" bestFit="1" customWidth="1"/>
    <col min="6148" max="6148" width="14.28515625" style="1" customWidth="1"/>
    <col min="6149" max="6149" width="15.85546875" style="1" customWidth="1"/>
    <col min="6150" max="6151" width="10.42578125" style="1" bestFit="1" customWidth="1"/>
    <col min="6152" max="6152" width="11.42578125" style="1" customWidth="1"/>
    <col min="6153" max="6153" width="10.42578125" style="1" bestFit="1" customWidth="1"/>
    <col min="6154" max="6154" width="11" style="1" customWidth="1"/>
    <col min="6155" max="6156" width="9.140625" style="1"/>
    <col min="6157" max="6157" width="14.140625" style="1" customWidth="1"/>
    <col min="6158" max="6158" width="9.140625" style="1"/>
    <col min="6159" max="6159" width="11" style="1" bestFit="1" customWidth="1"/>
    <col min="6160" max="6400" width="9.140625" style="1"/>
    <col min="6401" max="6401" width="3.42578125" style="1" customWidth="1"/>
    <col min="6402" max="6402" width="10.42578125" style="1" bestFit="1" customWidth="1"/>
    <col min="6403" max="6403" width="13.5703125" style="1" bestFit="1" customWidth="1"/>
    <col min="6404" max="6404" width="14.28515625" style="1" customWidth="1"/>
    <col min="6405" max="6405" width="15.85546875" style="1" customWidth="1"/>
    <col min="6406" max="6407" width="10.42578125" style="1" bestFit="1" customWidth="1"/>
    <col min="6408" max="6408" width="11.42578125" style="1" customWidth="1"/>
    <col min="6409" max="6409" width="10.42578125" style="1" bestFit="1" customWidth="1"/>
    <col min="6410" max="6410" width="11" style="1" customWidth="1"/>
    <col min="6411" max="6412" width="9.140625" style="1"/>
    <col min="6413" max="6413" width="14.140625" style="1" customWidth="1"/>
    <col min="6414" max="6414" width="9.140625" style="1"/>
    <col min="6415" max="6415" width="11" style="1" bestFit="1" customWidth="1"/>
    <col min="6416" max="6656" width="9.140625" style="1"/>
    <col min="6657" max="6657" width="3.42578125" style="1" customWidth="1"/>
    <col min="6658" max="6658" width="10.42578125" style="1" bestFit="1" customWidth="1"/>
    <col min="6659" max="6659" width="13.5703125" style="1" bestFit="1" customWidth="1"/>
    <col min="6660" max="6660" width="14.28515625" style="1" customWidth="1"/>
    <col min="6661" max="6661" width="15.85546875" style="1" customWidth="1"/>
    <col min="6662" max="6663" width="10.42578125" style="1" bestFit="1" customWidth="1"/>
    <col min="6664" max="6664" width="11.42578125" style="1" customWidth="1"/>
    <col min="6665" max="6665" width="10.42578125" style="1" bestFit="1" customWidth="1"/>
    <col min="6666" max="6666" width="11" style="1" customWidth="1"/>
    <col min="6667" max="6668" width="9.140625" style="1"/>
    <col min="6669" max="6669" width="14.140625" style="1" customWidth="1"/>
    <col min="6670" max="6670" width="9.140625" style="1"/>
    <col min="6671" max="6671" width="11" style="1" bestFit="1" customWidth="1"/>
    <col min="6672" max="6912" width="9.140625" style="1"/>
    <col min="6913" max="6913" width="3.42578125" style="1" customWidth="1"/>
    <col min="6914" max="6914" width="10.42578125" style="1" bestFit="1" customWidth="1"/>
    <col min="6915" max="6915" width="13.5703125" style="1" bestFit="1" customWidth="1"/>
    <col min="6916" max="6916" width="14.28515625" style="1" customWidth="1"/>
    <col min="6917" max="6917" width="15.85546875" style="1" customWidth="1"/>
    <col min="6918" max="6919" width="10.42578125" style="1" bestFit="1" customWidth="1"/>
    <col min="6920" max="6920" width="11.42578125" style="1" customWidth="1"/>
    <col min="6921" max="6921" width="10.42578125" style="1" bestFit="1" customWidth="1"/>
    <col min="6922" max="6922" width="11" style="1" customWidth="1"/>
    <col min="6923" max="6924" width="9.140625" style="1"/>
    <col min="6925" max="6925" width="14.140625" style="1" customWidth="1"/>
    <col min="6926" max="6926" width="9.140625" style="1"/>
    <col min="6927" max="6927" width="11" style="1" bestFit="1" customWidth="1"/>
    <col min="6928" max="7168" width="9.140625" style="1"/>
    <col min="7169" max="7169" width="3.42578125" style="1" customWidth="1"/>
    <col min="7170" max="7170" width="10.42578125" style="1" bestFit="1" customWidth="1"/>
    <col min="7171" max="7171" width="13.5703125" style="1" bestFit="1" customWidth="1"/>
    <col min="7172" max="7172" width="14.28515625" style="1" customWidth="1"/>
    <col min="7173" max="7173" width="15.85546875" style="1" customWidth="1"/>
    <col min="7174" max="7175" width="10.42578125" style="1" bestFit="1" customWidth="1"/>
    <col min="7176" max="7176" width="11.42578125" style="1" customWidth="1"/>
    <col min="7177" max="7177" width="10.42578125" style="1" bestFit="1" customWidth="1"/>
    <col min="7178" max="7178" width="11" style="1" customWidth="1"/>
    <col min="7179" max="7180" width="9.140625" style="1"/>
    <col min="7181" max="7181" width="14.140625" style="1" customWidth="1"/>
    <col min="7182" max="7182" width="9.140625" style="1"/>
    <col min="7183" max="7183" width="11" style="1" bestFit="1" customWidth="1"/>
    <col min="7184" max="7424" width="9.140625" style="1"/>
    <col min="7425" max="7425" width="3.42578125" style="1" customWidth="1"/>
    <col min="7426" max="7426" width="10.42578125" style="1" bestFit="1" customWidth="1"/>
    <col min="7427" max="7427" width="13.5703125" style="1" bestFit="1" customWidth="1"/>
    <col min="7428" max="7428" width="14.28515625" style="1" customWidth="1"/>
    <col min="7429" max="7429" width="15.85546875" style="1" customWidth="1"/>
    <col min="7430" max="7431" width="10.42578125" style="1" bestFit="1" customWidth="1"/>
    <col min="7432" max="7432" width="11.42578125" style="1" customWidth="1"/>
    <col min="7433" max="7433" width="10.42578125" style="1" bestFit="1" customWidth="1"/>
    <col min="7434" max="7434" width="11" style="1" customWidth="1"/>
    <col min="7435" max="7436" width="9.140625" style="1"/>
    <col min="7437" max="7437" width="14.140625" style="1" customWidth="1"/>
    <col min="7438" max="7438" width="9.140625" style="1"/>
    <col min="7439" max="7439" width="11" style="1" bestFit="1" customWidth="1"/>
    <col min="7440" max="7680" width="9.140625" style="1"/>
    <col min="7681" max="7681" width="3.42578125" style="1" customWidth="1"/>
    <col min="7682" max="7682" width="10.42578125" style="1" bestFit="1" customWidth="1"/>
    <col min="7683" max="7683" width="13.5703125" style="1" bestFit="1" customWidth="1"/>
    <col min="7684" max="7684" width="14.28515625" style="1" customWidth="1"/>
    <col min="7685" max="7685" width="15.85546875" style="1" customWidth="1"/>
    <col min="7686" max="7687" width="10.42578125" style="1" bestFit="1" customWidth="1"/>
    <col min="7688" max="7688" width="11.42578125" style="1" customWidth="1"/>
    <col min="7689" max="7689" width="10.42578125" style="1" bestFit="1" customWidth="1"/>
    <col min="7690" max="7690" width="11" style="1" customWidth="1"/>
    <col min="7691" max="7692" width="9.140625" style="1"/>
    <col min="7693" max="7693" width="14.140625" style="1" customWidth="1"/>
    <col min="7694" max="7694" width="9.140625" style="1"/>
    <col min="7695" max="7695" width="11" style="1" bestFit="1" customWidth="1"/>
    <col min="7696" max="7936" width="9.140625" style="1"/>
    <col min="7937" max="7937" width="3.42578125" style="1" customWidth="1"/>
    <col min="7938" max="7938" width="10.42578125" style="1" bestFit="1" customWidth="1"/>
    <col min="7939" max="7939" width="13.5703125" style="1" bestFit="1" customWidth="1"/>
    <col min="7940" max="7940" width="14.28515625" style="1" customWidth="1"/>
    <col min="7941" max="7941" width="15.85546875" style="1" customWidth="1"/>
    <col min="7942" max="7943" width="10.42578125" style="1" bestFit="1" customWidth="1"/>
    <col min="7944" max="7944" width="11.42578125" style="1" customWidth="1"/>
    <col min="7945" max="7945" width="10.42578125" style="1" bestFit="1" customWidth="1"/>
    <col min="7946" max="7946" width="11" style="1" customWidth="1"/>
    <col min="7947" max="7948" width="9.140625" style="1"/>
    <col min="7949" max="7949" width="14.140625" style="1" customWidth="1"/>
    <col min="7950" max="7950" width="9.140625" style="1"/>
    <col min="7951" max="7951" width="11" style="1" bestFit="1" customWidth="1"/>
    <col min="7952" max="8192" width="9.140625" style="1"/>
    <col min="8193" max="8193" width="3.42578125" style="1" customWidth="1"/>
    <col min="8194" max="8194" width="10.42578125" style="1" bestFit="1" customWidth="1"/>
    <col min="8195" max="8195" width="13.5703125" style="1" bestFit="1" customWidth="1"/>
    <col min="8196" max="8196" width="14.28515625" style="1" customWidth="1"/>
    <col min="8197" max="8197" width="15.85546875" style="1" customWidth="1"/>
    <col min="8198" max="8199" width="10.42578125" style="1" bestFit="1" customWidth="1"/>
    <col min="8200" max="8200" width="11.42578125" style="1" customWidth="1"/>
    <col min="8201" max="8201" width="10.42578125" style="1" bestFit="1" customWidth="1"/>
    <col min="8202" max="8202" width="11" style="1" customWidth="1"/>
    <col min="8203" max="8204" width="9.140625" style="1"/>
    <col min="8205" max="8205" width="14.140625" style="1" customWidth="1"/>
    <col min="8206" max="8206" width="9.140625" style="1"/>
    <col min="8207" max="8207" width="11" style="1" bestFit="1" customWidth="1"/>
    <col min="8208" max="8448" width="9.140625" style="1"/>
    <col min="8449" max="8449" width="3.42578125" style="1" customWidth="1"/>
    <col min="8450" max="8450" width="10.42578125" style="1" bestFit="1" customWidth="1"/>
    <col min="8451" max="8451" width="13.5703125" style="1" bestFit="1" customWidth="1"/>
    <col min="8452" max="8452" width="14.28515625" style="1" customWidth="1"/>
    <col min="8453" max="8453" width="15.85546875" style="1" customWidth="1"/>
    <col min="8454" max="8455" width="10.42578125" style="1" bestFit="1" customWidth="1"/>
    <col min="8456" max="8456" width="11.42578125" style="1" customWidth="1"/>
    <col min="8457" max="8457" width="10.42578125" style="1" bestFit="1" customWidth="1"/>
    <col min="8458" max="8458" width="11" style="1" customWidth="1"/>
    <col min="8459" max="8460" width="9.140625" style="1"/>
    <col min="8461" max="8461" width="14.140625" style="1" customWidth="1"/>
    <col min="8462" max="8462" width="9.140625" style="1"/>
    <col min="8463" max="8463" width="11" style="1" bestFit="1" customWidth="1"/>
    <col min="8464" max="8704" width="9.140625" style="1"/>
    <col min="8705" max="8705" width="3.42578125" style="1" customWidth="1"/>
    <col min="8706" max="8706" width="10.42578125" style="1" bestFit="1" customWidth="1"/>
    <col min="8707" max="8707" width="13.5703125" style="1" bestFit="1" customWidth="1"/>
    <col min="8708" max="8708" width="14.28515625" style="1" customWidth="1"/>
    <col min="8709" max="8709" width="15.85546875" style="1" customWidth="1"/>
    <col min="8710" max="8711" width="10.42578125" style="1" bestFit="1" customWidth="1"/>
    <col min="8712" max="8712" width="11.42578125" style="1" customWidth="1"/>
    <col min="8713" max="8713" width="10.42578125" style="1" bestFit="1" customWidth="1"/>
    <col min="8714" max="8714" width="11" style="1" customWidth="1"/>
    <col min="8715" max="8716" width="9.140625" style="1"/>
    <col min="8717" max="8717" width="14.140625" style="1" customWidth="1"/>
    <col min="8718" max="8718" width="9.140625" style="1"/>
    <col min="8719" max="8719" width="11" style="1" bestFit="1" customWidth="1"/>
    <col min="8720" max="8960" width="9.140625" style="1"/>
    <col min="8961" max="8961" width="3.42578125" style="1" customWidth="1"/>
    <col min="8962" max="8962" width="10.42578125" style="1" bestFit="1" customWidth="1"/>
    <col min="8963" max="8963" width="13.5703125" style="1" bestFit="1" customWidth="1"/>
    <col min="8964" max="8964" width="14.28515625" style="1" customWidth="1"/>
    <col min="8965" max="8965" width="15.85546875" style="1" customWidth="1"/>
    <col min="8966" max="8967" width="10.42578125" style="1" bestFit="1" customWidth="1"/>
    <col min="8968" max="8968" width="11.42578125" style="1" customWidth="1"/>
    <col min="8969" max="8969" width="10.42578125" style="1" bestFit="1" customWidth="1"/>
    <col min="8970" max="8970" width="11" style="1" customWidth="1"/>
    <col min="8971" max="8972" width="9.140625" style="1"/>
    <col min="8973" max="8973" width="14.140625" style="1" customWidth="1"/>
    <col min="8974" max="8974" width="9.140625" style="1"/>
    <col min="8975" max="8975" width="11" style="1" bestFit="1" customWidth="1"/>
    <col min="8976" max="9216" width="9.140625" style="1"/>
    <col min="9217" max="9217" width="3.42578125" style="1" customWidth="1"/>
    <col min="9218" max="9218" width="10.42578125" style="1" bestFit="1" customWidth="1"/>
    <col min="9219" max="9219" width="13.5703125" style="1" bestFit="1" customWidth="1"/>
    <col min="9220" max="9220" width="14.28515625" style="1" customWidth="1"/>
    <col min="9221" max="9221" width="15.85546875" style="1" customWidth="1"/>
    <col min="9222" max="9223" width="10.42578125" style="1" bestFit="1" customWidth="1"/>
    <col min="9224" max="9224" width="11.42578125" style="1" customWidth="1"/>
    <col min="9225" max="9225" width="10.42578125" style="1" bestFit="1" customWidth="1"/>
    <col min="9226" max="9226" width="11" style="1" customWidth="1"/>
    <col min="9227" max="9228" width="9.140625" style="1"/>
    <col min="9229" max="9229" width="14.140625" style="1" customWidth="1"/>
    <col min="9230" max="9230" width="9.140625" style="1"/>
    <col min="9231" max="9231" width="11" style="1" bestFit="1" customWidth="1"/>
    <col min="9232" max="9472" width="9.140625" style="1"/>
    <col min="9473" max="9473" width="3.42578125" style="1" customWidth="1"/>
    <col min="9474" max="9474" width="10.42578125" style="1" bestFit="1" customWidth="1"/>
    <col min="9475" max="9475" width="13.5703125" style="1" bestFit="1" customWidth="1"/>
    <col min="9476" max="9476" width="14.28515625" style="1" customWidth="1"/>
    <col min="9477" max="9477" width="15.85546875" style="1" customWidth="1"/>
    <col min="9478" max="9479" width="10.42578125" style="1" bestFit="1" customWidth="1"/>
    <col min="9480" max="9480" width="11.42578125" style="1" customWidth="1"/>
    <col min="9481" max="9481" width="10.42578125" style="1" bestFit="1" customWidth="1"/>
    <col min="9482" max="9482" width="11" style="1" customWidth="1"/>
    <col min="9483" max="9484" width="9.140625" style="1"/>
    <col min="9485" max="9485" width="14.140625" style="1" customWidth="1"/>
    <col min="9486" max="9486" width="9.140625" style="1"/>
    <col min="9487" max="9487" width="11" style="1" bestFit="1" customWidth="1"/>
    <col min="9488" max="9728" width="9.140625" style="1"/>
    <col min="9729" max="9729" width="3.42578125" style="1" customWidth="1"/>
    <col min="9730" max="9730" width="10.42578125" style="1" bestFit="1" customWidth="1"/>
    <col min="9731" max="9731" width="13.5703125" style="1" bestFit="1" customWidth="1"/>
    <col min="9732" max="9732" width="14.28515625" style="1" customWidth="1"/>
    <col min="9733" max="9733" width="15.85546875" style="1" customWidth="1"/>
    <col min="9734" max="9735" width="10.42578125" style="1" bestFit="1" customWidth="1"/>
    <col min="9736" max="9736" width="11.42578125" style="1" customWidth="1"/>
    <col min="9737" max="9737" width="10.42578125" style="1" bestFit="1" customWidth="1"/>
    <col min="9738" max="9738" width="11" style="1" customWidth="1"/>
    <col min="9739" max="9740" width="9.140625" style="1"/>
    <col min="9741" max="9741" width="14.140625" style="1" customWidth="1"/>
    <col min="9742" max="9742" width="9.140625" style="1"/>
    <col min="9743" max="9743" width="11" style="1" bestFit="1" customWidth="1"/>
    <col min="9744" max="9984" width="9.140625" style="1"/>
    <col min="9985" max="9985" width="3.42578125" style="1" customWidth="1"/>
    <col min="9986" max="9986" width="10.42578125" style="1" bestFit="1" customWidth="1"/>
    <col min="9987" max="9987" width="13.5703125" style="1" bestFit="1" customWidth="1"/>
    <col min="9988" max="9988" width="14.28515625" style="1" customWidth="1"/>
    <col min="9989" max="9989" width="15.85546875" style="1" customWidth="1"/>
    <col min="9990" max="9991" width="10.42578125" style="1" bestFit="1" customWidth="1"/>
    <col min="9992" max="9992" width="11.42578125" style="1" customWidth="1"/>
    <col min="9993" max="9993" width="10.42578125" style="1" bestFit="1" customWidth="1"/>
    <col min="9994" max="9994" width="11" style="1" customWidth="1"/>
    <col min="9995" max="9996" width="9.140625" style="1"/>
    <col min="9997" max="9997" width="14.140625" style="1" customWidth="1"/>
    <col min="9998" max="9998" width="9.140625" style="1"/>
    <col min="9999" max="9999" width="11" style="1" bestFit="1" customWidth="1"/>
    <col min="10000" max="10240" width="9.140625" style="1"/>
    <col min="10241" max="10241" width="3.42578125" style="1" customWidth="1"/>
    <col min="10242" max="10242" width="10.42578125" style="1" bestFit="1" customWidth="1"/>
    <col min="10243" max="10243" width="13.5703125" style="1" bestFit="1" customWidth="1"/>
    <col min="10244" max="10244" width="14.28515625" style="1" customWidth="1"/>
    <col min="10245" max="10245" width="15.85546875" style="1" customWidth="1"/>
    <col min="10246" max="10247" width="10.42578125" style="1" bestFit="1" customWidth="1"/>
    <col min="10248" max="10248" width="11.42578125" style="1" customWidth="1"/>
    <col min="10249" max="10249" width="10.42578125" style="1" bestFit="1" customWidth="1"/>
    <col min="10250" max="10250" width="11" style="1" customWidth="1"/>
    <col min="10251" max="10252" width="9.140625" style="1"/>
    <col min="10253" max="10253" width="14.140625" style="1" customWidth="1"/>
    <col min="10254" max="10254" width="9.140625" style="1"/>
    <col min="10255" max="10255" width="11" style="1" bestFit="1" customWidth="1"/>
    <col min="10256" max="10496" width="9.140625" style="1"/>
    <col min="10497" max="10497" width="3.42578125" style="1" customWidth="1"/>
    <col min="10498" max="10498" width="10.42578125" style="1" bestFit="1" customWidth="1"/>
    <col min="10499" max="10499" width="13.5703125" style="1" bestFit="1" customWidth="1"/>
    <col min="10500" max="10500" width="14.28515625" style="1" customWidth="1"/>
    <col min="10501" max="10501" width="15.85546875" style="1" customWidth="1"/>
    <col min="10502" max="10503" width="10.42578125" style="1" bestFit="1" customWidth="1"/>
    <col min="10504" max="10504" width="11.42578125" style="1" customWidth="1"/>
    <col min="10505" max="10505" width="10.42578125" style="1" bestFit="1" customWidth="1"/>
    <col min="10506" max="10506" width="11" style="1" customWidth="1"/>
    <col min="10507" max="10508" width="9.140625" style="1"/>
    <col min="10509" max="10509" width="14.140625" style="1" customWidth="1"/>
    <col min="10510" max="10510" width="9.140625" style="1"/>
    <col min="10511" max="10511" width="11" style="1" bestFit="1" customWidth="1"/>
    <col min="10512" max="10752" width="9.140625" style="1"/>
    <col min="10753" max="10753" width="3.42578125" style="1" customWidth="1"/>
    <col min="10754" max="10754" width="10.42578125" style="1" bestFit="1" customWidth="1"/>
    <col min="10755" max="10755" width="13.5703125" style="1" bestFit="1" customWidth="1"/>
    <col min="10756" max="10756" width="14.28515625" style="1" customWidth="1"/>
    <col min="10757" max="10757" width="15.85546875" style="1" customWidth="1"/>
    <col min="10758" max="10759" width="10.42578125" style="1" bestFit="1" customWidth="1"/>
    <col min="10760" max="10760" width="11.42578125" style="1" customWidth="1"/>
    <col min="10761" max="10761" width="10.42578125" style="1" bestFit="1" customWidth="1"/>
    <col min="10762" max="10762" width="11" style="1" customWidth="1"/>
    <col min="10763" max="10764" width="9.140625" style="1"/>
    <col min="10765" max="10765" width="14.140625" style="1" customWidth="1"/>
    <col min="10766" max="10766" width="9.140625" style="1"/>
    <col min="10767" max="10767" width="11" style="1" bestFit="1" customWidth="1"/>
    <col min="10768" max="11008" width="9.140625" style="1"/>
    <col min="11009" max="11009" width="3.42578125" style="1" customWidth="1"/>
    <col min="11010" max="11010" width="10.42578125" style="1" bestFit="1" customWidth="1"/>
    <col min="11011" max="11011" width="13.5703125" style="1" bestFit="1" customWidth="1"/>
    <col min="11012" max="11012" width="14.28515625" style="1" customWidth="1"/>
    <col min="11013" max="11013" width="15.85546875" style="1" customWidth="1"/>
    <col min="11014" max="11015" width="10.42578125" style="1" bestFit="1" customWidth="1"/>
    <col min="11016" max="11016" width="11.42578125" style="1" customWidth="1"/>
    <col min="11017" max="11017" width="10.42578125" style="1" bestFit="1" customWidth="1"/>
    <col min="11018" max="11018" width="11" style="1" customWidth="1"/>
    <col min="11019" max="11020" width="9.140625" style="1"/>
    <col min="11021" max="11021" width="14.140625" style="1" customWidth="1"/>
    <col min="11022" max="11022" width="9.140625" style="1"/>
    <col min="11023" max="11023" width="11" style="1" bestFit="1" customWidth="1"/>
    <col min="11024" max="11264" width="9.140625" style="1"/>
    <col min="11265" max="11265" width="3.42578125" style="1" customWidth="1"/>
    <col min="11266" max="11266" width="10.42578125" style="1" bestFit="1" customWidth="1"/>
    <col min="11267" max="11267" width="13.5703125" style="1" bestFit="1" customWidth="1"/>
    <col min="11268" max="11268" width="14.28515625" style="1" customWidth="1"/>
    <col min="11269" max="11269" width="15.85546875" style="1" customWidth="1"/>
    <col min="11270" max="11271" width="10.42578125" style="1" bestFit="1" customWidth="1"/>
    <col min="11272" max="11272" width="11.42578125" style="1" customWidth="1"/>
    <col min="11273" max="11273" width="10.42578125" style="1" bestFit="1" customWidth="1"/>
    <col min="11274" max="11274" width="11" style="1" customWidth="1"/>
    <col min="11275" max="11276" width="9.140625" style="1"/>
    <col min="11277" max="11277" width="14.140625" style="1" customWidth="1"/>
    <col min="11278" max="11278" width="9.140625" style="1"/>
    <col min="11279" max="11279" width="11" style="1" bestFit="1" customWidth="1"/>
    <col min="11280" max="11520" width="9.140625" style="1"/>
    <col min="11521" max="11521" width="3.42578125" style="1" customWidth="1"/>
    <col min="11522" max="11522" width="10.42578125" style="1" bestFit="1" customWidth="1"/>
    <col min="11523" max="11523" width="13.5703125" style="1" bestFit="1" customWidth="1"/>
    <col min="11524" max="11524" width="14.28515625" style="1" customWidth="1"/>
    <col min="11525" max="11525" width="15.85546875" style="1" customWidth="1"/>
    <col min="11526" max="11527" width="10.42578125" style="1" bestFit="1" customWidth="1"/>
    <col min="11528" max="11528" width="11.42578125" style="1" customWidth="1"/>
    <col min="11529" max="11529" width="10.42578125" style="1" bestFit="1" customWidth="1"/>
    <col min="11530" max="11530" width="11" style="1" customWidth="1"/>
    <col min="11531" max="11532" width="9.140625" style="1"/>
    <col min="11533" max="11533" width="14.140625" style="1" customWidth="1"/>
    <col min="11534" max="11534" width="9.140625" style="1"/>
    <col min="11535" max="11535" width="11" style="1" bestFit="1" customWidth="1"/>
    <col min="11536" max="11776" width="9.140625" style="1"/>
    <col min="11777" max="11777" width="3.42578125" style="1" customWidth="1"/>
    <col min="11778" max="11778" width="10.42578125" style="1" bestFit="1" customWidth="1"/>
    <col min="11779" max="11779" width="13.5703125" style="1" bestFit="1" customWidth="1"/>
    <col min="11780" max="11780" width="14.28515625" style="1" customWidth="1"/>
    <col min="11781" max="11781" width="15.85546875" style="1" customWidth="1"/>
    <col min="11782" max="11783" width="10.42578125" style="1" bestFit="1" customWidth="1"/>
    <col min="11784" max="11784" width="11.42578125" style="1" customWidth="1"/>
    <col min="11785" max="11785" width="10.42578125" style="1" bestFit="1" customWidth="1"/>
    <col min="11786" max="11786" width="11" style="1" customWidth="1"/>
    <col min="11787" max="11788" width="9.140625" style="1"/>
    <col min="11789" max="11789" width="14.140625" style="1" customWidth="1"/>
    <col min="11790" max="11790" width="9.140625" style="1"/>
    <col min="11791" max="11791" width="11" style="1" bestFit="1" customWidth="1"/>
    <col min="11792" max="12032" width="9.140625" style="1"/>
    <col min="12033" max="12033" width="3.42578125" style="1" customWidth="1"/>
    <col min="12034" max="12034" width="10.42578125" style="1" bestFit="1" customWidth="1"/>
    <col min="12035" max="12035" width="13.5703125" style="1" bestFit="1" customWidth="1"/>
    <col min="12036" max="12036" width="14.28515625" style="1" customWidth="1"/>
    <col min="12037" max="12037" width="15.85546875" style="1" customWidth="1"/>
    <col min="12038" max="12039" width="10.42578125" style="1" bestFit="1" customWidth="1"/>
    <col min="12040" max="12040" width="11.42578125" style="1" customWidth="1"/>
    <col min="12041" max="12041" width="10.42578125" style="1" bestFit="1" customWidth="1"/>
    <col min="12042" max="12042" width="11" style="1" customWidth="1"/>
    <col min="12043" max="12044" width="9.140625" style="1"/>
    <col min="12045" max="12045" width="14.140625" style="1" customWidth="1"/>
    <col min="12046" max="12046" width="9.140625" style="1"/>
    <col min="12047" max="12047" width="11" style="1" bestFit="1" customWidth="1"/>
    <col min="12048" max="12288" width="9.140625" style="1"/>
    <col min="12289" max="12289" width="3.42578125" style="1" customWidth="1"/>
    <col min="12290" max="12290" width="10.42578125" style="1" bestFit="1" customWidth="1"/>
    <col min="12291" max="12291" width="13.5703125" style="1" bestFit="1" customWidth="1"/>
    <col min="12292" max="12292" width="14.28515625" style="1" customWidth="1"/>
    <col min="12293" max="12293" width="15.85546875" style="1" customWidth="1"/>
    <col min="12294" max="12295" width="10.42578125" style="1" bestFit="1" customWidth="1"/>
    <col min="12296" max="12296" width="11.42578125" style="1" customWidth="1"/>
    <col min="12297" max="12297" width="10.42578125" style="1" bestFit="1" customWidth="1"/>
    <col min="12298" max="12298" width="11" style="1" customWidth="1"/>
    <col min="12299" max="12300" width="9.140625" style="1"/>
    <col min="12301" max="12301" width="14.140625" style="1" customWidth="1"/>
    <col min="12302" max="12302" width="9.140625" style="1"/>
    <col min="12303" max="12303" width="11" style="1" bestFit="1" customWidth="1"/>
    <col min="12304" max="12544" width="9.140625" style="1"/>
    <col min="12545" max="12545" width="3.42578125" style="1" customWidth="1"/>
    <col min="12546" max="12546" width="10.42578125" style="1" bestFit="1" customWidth="1"/>
    <col min="12547" max="12547" width="13.5703125" style="1" bestFit="1" customWidth="1"/>
    <col min="12548" max="12548" width="14.28515625" style="1" customWidth="1"/>
    <col min="12549" max="12549" width="15.85546875" style="1" customWidth="1"/>
    <col min="12550" max="12551" width="10.42578125" style="1" bestFit="1" customWidth="1"/>
    <col min="12552" max="12552" width="11.42578125" style="1" customWidth="1"/>
    <col min="12553" max="12553" width="10.42578125" style="1" bestFit="1" customWidth="1"/>
    <col min="12554" max="12554" width="11" style="1" customWidth="1"/>
    <col min="12555" max="12556" width="9.140625" style="1"/>
    <col min="12557" max="12557" width="14.140625" style="1" customWidth="1"/>
    <col min="12558" max="12558" width="9.140625" style="1"/>
    <col min="12559" max="12559" width="11" style="1" bestFit="1" customWidth="1"/>
    <col min="12560" max="12800" width="9.140625" style="1"/>
    <col min="12801" max="12801" width="3.42578125" style="1" customWidth="1"/>
    <col min="12802" max="12802" width="10.42578125" style="1" bestFit="1" customWidth="1"/>
    <col min="12803" max="12803" width="13.5703125" style="1" bestFit="1" customWidth="1"/>
    <col min="12804" max="12804" width="14.28515625" style="1" customWidth="1"/>
    <col min="12805" max="12805" width="15.85546875" style="1" customWidth="1"/>
    <col min="12806" max="12807" width="10.42578125" style="1" bestFit="1" customWidth="1"/>
    <col min="12808" max="12808" width="11.42578125" style="1" customWidth="1"/>
    <col min="12809" max="12809" width="10.42578125" style="1" bestFit="1" customWidth="1"/>
    <col min="12810" max="12810" width="11" style="1" customWidth="1"/>
    <col min="12811" max="12812" width="9.140625" style="1"/>
    <col min="12813" max="12813" width="14.140625" style="1" customWidth="1"/>
    <col min="12814" max="12814" width="9.140625" style="1"/>
    <col min="12815" max="12815" width="11" style="1" bestFit="1" customWidth="1"/>
    <col min="12816" max="13056" width="9.140625" style="1"/>
    <col min="13057" max="13057" width="3.42578125" style="1" customWidth="1"/>
    <col min="13058" max="13058" width="10.42578125" style="1" bestFit="1" customWidth="1"/>
    <col min="13059" max="13059" width="13.5703125" style="1" bestFit="1" customWidth="1"/>
    <col min="13060" max="13060" width="14.28515625" style="1" customWidth="1"/>
    <col min="13061" max="13061" width="15.85546875" style="1" customWidth="1"/>
    <col min="13062" max="13063" width="10.42578125" style="1" bestFit="1" customWidth="1"/>
    <col min="13064" max="13064" width="11.42578125" style="1" customWidth="1"/>
    <col min="13065" max="13065" width="10.42578125" style="1" bestFit="1" customWidth="1"/>
    <col min="13066" max="13066" width="11" style="1" customWidth="1"/>
    <col min="13067" max="13068" width="9.140625" style="1"/>
    <col min="13069" max="13069" width="14.140625" style="1" customWidth="1"/>
    <col min="13070" max="13070" width="9.140625" style="1"/>
    <col min="13071" max="13071" width="11" style="1" bestFit="1" customWidth="1"/>
    <col min="13072" max="13312" width="9.140625" style="1"/>
    <col min="13313" max="13313" width="3.42578125" style="1" customWidth="1"/>
    <col min="13314" max="13314" width="10.42578125" style="1" bestFit="1" customWidth="1"/>
    <col min="13315" max="13315" width="13.5703125" style="1" bestFit="1" customWidth="1"/>
    <col min="13316" max="13316" width="14.28515625" style="1" customWidth="1"/>
    <col min="13317" max="13317" width="15.85546875" style="1" customWidth="1"/>
    <col min="13318" max="13319" width="10.42578125" style="1" bestFit="1" customWidth="1"/>
    <col min="13320" max="13320" width="11.42578125" style="1" customWidth="1"/>
    <col min="13321" max="13321" width="10.42578125" style="1" bestFit="1" customWidth="1"/>
    <col min="13322" max="13322" width="11" style="1" customWidth="1"/>
    <col min="13323" max="13324" width="9.140625" style="1"/>
    <col min="13325" max="13325" width="14.140625" style="1" customWidth="1"/>
    <col min="13326" max="13326" width="9.140625" style="1"/>
    <col min="13327" max="13327" width="11" style="1" bestFit="1" customWidth="1"/>
    <col min="13328" max="13568" width="9.140625" style="1"/>
    <col min="13569" max="13569" width="3.42578125" style="1" customWidth="1"/>
    <col min="13570" max="13570" width="10.42578125" style="1" bestFit="1" customWidth="1"/>
    <col min="13571" max="13571" width="13.5703125" style="1" bestFit="1" customWidth="1"/>
    <col min="13572" max="13572" width="14.28515625" style="1" customWidth="1"/>
    <col min="13573" max="13573" width="15.85546875" style="1" customWidth="1"/>
    <col min="13574" max="13575" width="10.42578125" style="1" bestFit="1" customWidth="1"/>
    <col min="13576" max="13576" width="11.42578125" style="1" customWidth="1"/>
    <col min="13577" max="13577" width="10.42578125" style="1" bestFit="1" customWidth="1"/>
    <col min="13578" max="13578" width="11" style="1" customWidth="1"/>
    <col min="13579" max="13580" width="9.140625" style="1"/>
    <col min="13581" max="13581" width="14.140625" style="1" customWidth="1"/>
    <col min="13582" max="13582" width="9.140625" style="1"/>
    <col min="13583" max="13583" width="11" style="1" bestFit="1" customWidth="1"/>
    <col min="13584" max="13824" width="9.140625" style="1"/>
    <col min="13825" max="13825" width="3.42578125" style="1" customWidth="1"/>
    <col min="13826" max="13826" width="10.42578125" style="1" bestFit="1" customWidth="1"/>
    <col min="13827" max="13827" width="13.5703125" style="1" bestFit="1" customWidth="1"/>
    <col min="13828" max="13828" width="14.28515625" style="1" customWidth="1"/>
    <col min="13829" max="13829" width="15.85546875" style="1" customWidth="1"/>
    <col min="13830" max="13831" width="10.42578125" style="1" bestFit="1" customWidth="1"/>
    <col min="13832" max="13832" width="11.42578125" style="1" customWidth="1"/>
    <col min="13833" max="13833" width="10.42578125" style="1" bestFit="1" customWidth="1"/>
    <col min="13834" max="13834" width="11" style="1" customWidth="1"/>
    <col min="13835" max="13836" width="9.140625" style="1"/>
    <col min="13837" max="13837" width="14.140625" style="1" customWidth="1"/>
    <col min="13838" max="13838" width="9.140625" style="1"/>
    <col min="13839" max="13839" width="11" style="1" bestFit="1" customWidth="1"/>
    <col min="13840" max="14080" width="9.140625" style="1"/>
    <col min="14081" max="14081" width="3.42578125" style="1" customWidth="1"/>
    <col min="14082" max="14082" width="10.42578125" style="1" bestFit="1" customWidth="1"/>
    <col min="14083" max="14083" width="13.5703125" style="1" bestFit="1" customWidth="1"/>
    <col min="14084" max="14084" width="14.28515625" style="1" customWidth="1"/>
    <col min="14085" max="14085" width="15.85546875" style="1" customWidth="1"/>
    <col min="14086" max="14087" width="10.42578125" style="1" bestFit="1" customWidth="1"/>
    <col min="14088" max="14088" width="11.42578125" style="1" customWidth="1"/>
    <col min="14089" max="14089" width="10.42578125" style="1" bestFit="1" customWidth="1"/>
    <col min="14090" max="14090" width="11" style="1" customWidth="1"/>
    <col min="14091" max="14092" width="9.140625" style="1"/>
    <col min="14093" max="14093" width="14.140625" style="1" customWidth="1"/>
    <col min="14094" max="14094" width="9.140625" style="1"/>
    <col min="14095" max="14095" width="11" style="1" bestFit="1" customWidth="1"/>
    <col min="14096" max="14336" width="9.140625" style="1"/>
    <col min="14337" max="14337" width="3.42578125" style="1" customWidth="1"/>
    <col min="14338" max="14338" width="10.42578125" style="1" bestFit="1" customWidth="1"/>
    <col min="14339" max="14339" width="13.5703125" style="1" bestFit="1" customWidth="1"/>
    <col min="14340" max="14340" width="14.28515625" style="1" customWidth="1"/>
    <col min="14341" max="14341" width="15.85546875" style="1" customWidth="1"/>
    <col min="14342" max="14343" width="10.42578125" style="1" bestFit="1" customWidth="1"/>
    <col min="14344" max="14344" width="11.42578125" style="1" customWidth="1"/>
    <col min="14345" max="14345" width="10.42578125" style="1" bestFit="1" customWidth="1"/>
    <col min="14346" max="14346" width="11" style="1" customWidth="1"/>
    <col min="14347" max="14348" width="9.140625" style="1"/>
    <col min="14349" max="14349" width="14.140625" style="1" customWidth="1"/>
    <col min="14350" max="14350" width="9.140625" style="1"/>
    <col min="14351" max="14351" width="11" style="1" bestFit="1" customWidth="1"/>
    <col min="14352" max="14592" width="9.140625" style="1"/>
    <col min="14593" max="14593" width="3.42578125" style="1" customWidth="1"/>
    <col min="14594" max="14594" width="10.42578125" style="1" bestFit="1" customWidth="1"/>
    <col min="14595" max="14595" width="13.5703125" style="1" bestFit="1" customWidth="1"/>
    <col min="14596" max="14596" width="14.28515625" style="1" customWidth="1"/>
    <col min="14597" max="14597" width="15.85546875" style="1" customWidth="1"/>
    <col min="14598" max="14599" width="10.42578125" style="1" bestFit="1" customWidth="1"/>
    <col min="14600" max="14600" width="11.42578125" style="1" customWidth="1"/>
    <col min="14601" max="14601" width="10.42578125" style="1" bestFit="1" customWidth="1"/>
    <col min="14602" max="14602" width="11" style="1" customWidth="1"/>
    <col min="14603" max="14604" width="9.140625" style="1"/>
    <col min="14605" max="14605" width="14.140625" style="1" customWidth="1"/>
    <col min="14606" max="14606" width="9.140625" style="1"/>
    <col min="14607" max="14607" width="11" style="1" bestFit="1" customWidth="1"/>
    <col min="14608" max="14848" width="9.140625" style="1"/>
    <col min="14849" max="14849" width="3.42578125" style="1" customWidth="1"/>
    <col min="14850" max="14850" width="10.42578125" style="1" bestFit="1" customWidth="1"/>
    <col min="14851" max="14851" width="13.5703125" style="1" bestFit="1" customWidth="1"/>
    <col min="14852" max="14852" width="14.28515625" style="1" customWidth="1"/>
    <col min="14853" max="14853" width="15.85546875" style="1" customWidth="1"/>
    <col min="14854" max="14855" width="10.42578125" style="1" bestFit="1" customWidth="1"/>
    <col min="14856" max="14856" width="11.42578125" style="1" customWidth="1"/>
    <col min="14857" max="14857" width="10.42578125" style="1" bestFit="1" customWidth="1"/>
    <col min="14858" max="14858" width="11" style="1" customWidth="1"/>
    <col min="14859" max="14860" width="9.140625" style="1"/>
    <col min="14861" max="14861" width="14.140625" style="1" customWidth="1"/>
    <col min="14862" max="14862" width="9.140625" style="1"/>
    <col min="14863" max="14863" width="11" style="1" bestFit="1" customWidth="1"/>
    <col min="14864" max="15104" width="9.140625" style="1"/>
    <col min="15105" max="15105" width="3.42578125" style="1" customWidth="1"/>
    <col min="15106" max="15106" width="10.42578125" style="1" bestFit="1" customWidth="1"/>
    <col min="15107" max="15107" width="13.5703125" style="1" bestFit="1" customWidth="1"/>
    <col min="15108" max="15108" width="14.28515625" style="1" customWidth="1"/>
    <col min="15109" max="15109" width="15.85546875" style="1" customWidth="1"/>
    <col min="15110" max="15111" width="10.42578125" style="1" bestFit="1" customWidth="1"/>
    <col min="15112" max="15112" width="11.42578125" style="1" customWidth="1"/>
    <col min="15113" max="15113" width="10.42578125" style="1" bestFit="1" customWidth="1"/>
    <col min="15114" max="15114" width="11" style="1" customWidth="1"/>
    <col min="15115" max="15116" width="9.140625" style="1"/>
    <col min="15117" max="15117" width="14.140625" style="1" customWidth="1"/>
    <col min="15118" max="15118" width="9.140625" style="1"/>
    <col min="15119" max="15119" width="11" style="1" bestFit="1" customWidth="1"/>
    <col min="15120" max="15360" width="9.140625" style="1"/>
    <col min="15361" max="15361" width="3.42578125" style="1" customWidth="1"/>
    <col min="15362" max="15362" width="10.42578125" style="1" bestFit="1" customWidth="1"/>
    <col min="15363" max="15363" width="13.5703125" style="1" bestFit="1" customWidth="1"/>
    <col min="15364" max="15364" width="14.28515625" style="1" customWidth="1"/>
    <col min="15365" max="15365" width="15.85546875" style="1" customWidth="1"/>
    <col min="15366" max="15367" width="10.42578125" style="1" bestFit="1" customWidth="1"/>
    <col min="15368" max="15368" width="11.42578125" style="1" customWidth="1"/>
    <col min="15369" max="15369" width="10.42578125" style="1" bestFit="1" customWidth="1"/>
    <col min="15370" max="15370" width="11" style="1" customWidth="1"/>
    <col min="15371" max="15372" width="9.140625" style="1"/>
    <col min="15373" max="15373" width="14.140625" style="1" customWidth="1"/>
    <col min="15374" max="15374" width="9.140625" style="1"/>
    <col min="15375" max="15375" width="11" style="1" bestFit="1" customWidth="1"/>
    <col min="15376" max="15616" width="9.140625" style="1"/>
    <col min="15617" max="15617" width="3.42578125" style="1" customWidth="1"/>
    <col min="15618" max="15618" width="10.42578125" style="1" bestFit="1" customWidth="1"/>
    <col min="15619" max="15619" width="13.5703125" style="1" bestFit="1" customWidth="1"/>
    <col min="15620" max="15620" width="14.28515625" style="1" customWidth="1"/>
    <col min="15621" max="15621" width="15.85546875" style="1" customWidth="1"/>
    <col min="15622" max="15623" width="10.42578125" style="1" bestFit="1" customWidth="1"/>
    <col min="15624" max="15624" width="11.42578125" style="1" customWidth="1"/>
    <col min="15625" max="15625" width="10.42578125" style="1" bestFit="1" customWidth="1"/>
    <col min="15626" max="15626" width="11" style="1" customWidth="1"/>
    <col min="15627" max="15628" width="9.140625" style="1"/>
    <col min="15629" max="15629" width="14.140625" style="1" customWidth="1"/>
    <col min="15630" max="15630" width="9.140625" style="1"/>
    <col min="15631" max="15631" width="11" style="1" bestFit="1" customWidth="1"/>
    <col min="15632" max="15872" width="9.140625" style="1"/>
    <col min="15873" max="15873" width="3.42578125" style="1" customWidth="1"/>
    <col min="15874" max="15874" width="10.42578125" style="1" bestFit="1" customWidth="1"/>
    <col min="15875" max="15875" width="13.5703125" style="1" bestFit="1" customWidth="1"/>
    <col min="15876" max="15876" width="14.28515625" style="1" customWidth="1"/>
    <col min="15877" max="15877" width="15.85546875" style="1" customWidth="1"/>
    <col min="15878" max="15879" width="10.42578125" style="1" bestFit="1" customWidth="1"/>
    <col min="15880" max="15880" width="11.42578125" style="1" customWidth="1"/>
    <col min="15881" max="15881" width="10.42578125" style="1" bestFit="1" customWidth="1"/>
    <col min="15882" max="15882" width="11" style="1" customWidth="1"/>
    <col min="15883" max="15884" width="9.140625" style="1"/>
    <col min="15885" max="15885" width="14.140625" style="1" customWidth="1"/>
    <col min="15886" max="15886" width="9.140625" style="1"/>
    <col min="15887" max="15887" width="11" style="1" bestFit="1" customWidth="1"/>
    <col min="15888" max="16128" width="9.140625" style="1"/>
    <col min="16129" max="16129" width="3.42578125" style="1" customWidth="1"/>
    <col min="16130" max="16130" width="10.42578125" style="1" bestFit="1" customWidth="1"/>
    <col min="16131" max="16131" width="13.5703125" style="1" bestFit="1" customWidth="1"/>
    <col min="16132" max="16132" width="14.28515625" style="1" customWidth="1"/>
    <col min="16133" max="16133" width="15.85546875" style="1" customWidth="1"/>
    <col min="16134" max="16135" width="10.42578125" style="1" bestFit="1" customWidth="1"/>
    <col min="16136" max="16136" width="11.42578125" style="1" customWidth="1"/>
    <col min="16137" max="16137" width="10.42578125" style="1" bestFit="1" customWidth="1"/>
    <col min="16138" max="16138" width="11" style="1" customWidth="1"/>
    <col min="16139" max="16140" width="9.140625" style="1"/>
    <col min="16141" max="16141" width="14.140625" style="1" customWidth="1"/>
    <col min="16142" max="16142" width="9.140625" style="1"/>
    <col min="16143" max="16143" width="11" style="1" bestFit="1" customWidth="1"/>
    <col min="16144" max="16384" width="9.140625" style="1"/>
  </cols>
  <sheetData>
    <row r="2" spans="2:14" ht="13.5" thickBot="1" x14ac:dyDescent="0.25"/>
    <row r="3" spans="2:14" ht="15.75" customHeight="1" thickTop="1" x14ac:dyDescent="0.2">
      <c r="B3" s="352"/>
      <c r="C3" s="358" t="s">
        <v>0</v>
      </c>
      <c r="D3" s="358"/>
      <c r="E3" s="353"/>
    </row>
    <row r="4" spans="2:14" x14ac:dyDescent="0.2">
      <c r="B4" s="109" t="s">
        <v>98</v>
      </c>
      <c r="C4" s="38" t="s">
        <v>124</v>
      </c>
      <c r="D4" s="38" t="s">
        <v>99</v>
      </c>
      <c r="E4" s="37" t="s">
        <v>42</v>
      </c>
      <c r="G4" s="2"/>
    </row>
    <row r="5" spans="2:14" x14ac:dyDescent="0.2">
      <c r="B5" s="56">
        <f>Fundação!F15</f>
        <v>19</v>
      </c>
      <c r="C5" s="69">
        <v>0.01</v>
      </c>
      <c r="D5" s="38" t="s">
        <v>298</v>
      </c>
      <c r="E5" s="260">
        <f>Fundação!F15</f>
        <v>19</v>
      </c>
      <c r="H5" s="1" t="s">
        <v>22</v>
      </c>
      <c r="I5" s="1" t="s">
        <v>80</v>
      </c>
    </row>
    <row r="6" spans="2:14" x14ac:dyDescent="0.2">
      <c r="B6" s="57" t="s">
        <v>58</v>
      </c>
      <c r="C6" s="58" t="s">
        <v>13</v>
      </c>
      <c r="D6" s="58" t="s">
        <v>89</v>
      </c>
      <c r="E6" s="59" t="s">
        <v>60</v>
      </c>
      <c r="G6" s="1" t="s">
        <v>1</v>
      </c>
      <c r="H6" s="2">
        <f>SUMIF($B$7:$B$124,G6,$E$7:$E$124)</f>
        <v>54826</v>
      </c>
      <c r="I6" s="1" t="s">
        <v>127</v>
      </c>
    </row>
    <row r="7" spans="2:14" x14ac:dyDescent="0.2">
      <c r="B7" s="109" t="s">
        <v>1</v>
      </c>
      <c r="C7" s="39">
        <f>$B$5*Calculo!C6</f>
        <v>6650</v>
      </c>
      <c r="D7" s="60">
        <f>Fundação!K7</f>
        <v>0.05</v>
      </c>
      <c r="E7" s="87">
        <f>ROUNDUP((1+D7)*C7,0)</f>
        <v>6983</v>
      </c>
      <c r="G7" s="1" t="s">
        <v>5</v>
      </c>
      <c r="H7" s="2">
        <f t="shared" ref="H7:H27" si="0">SUMIF($B$7:$B$124,G7,$E$7:$E$124)</f>
        <v>247.23999999999998</v>
      </c>
      <c r="I7" s="1" t="s">
        <v>4</v>
      </c>
    </row>
    <row r="8" spans="2:14" x14ac:dyDescent="0.2">
      <c r="B8" s="70" t="s">
        <v>5</v>
      </c>
      <c r="C8" s="39">
        <f>$B$5*Calculo!C7</f>
        <v>17.100000000000001</v>
      </c>
      <c r="D8" s="69">
        <f>Fundação!K8</f>
        <v>0.05</v>
      </c>
      <c r="E8" s="87">
        <f t="shared" ref="E8:E12" si="1">ROUNDUP((1+D8)*C8,0)</f>
        <v>18</v>
      </c>
      <c r="G8" s="1" t="s">
        <v>6</v>
      </c>
      <c r="H8" s="2">
        <f t="shared" si="0"/>
        <v>1</v>
      </c>
      <c r="I8" s="1" t="s">
        <v>4</v>
      </c>
    </row>
    <row r="9" spans="2:14" x14ac:dyDescent="0.2">
      <c r="B9" s="70" t="s">
        <v>244</v>
      </c>
      <c r="C9" s="39">
        <f>$B$5*Calculo!C8</f>
        <v>17.100000000000001</v>
      </c>
      <c r="D9" s="69">
        <f>Fundação!K9</f>
        <v>0.05</v>
      </c>
      <c r="E9" s="87">
        <f t="shared" si="1"/>
        <v>18</v>
      </c>
      <c r="G9" s="1" t="s">
        <v>8</v>
      </c>
      <c r="H9" s="2">
        <f t="shared" si="0"/>
        <v>18270</v>
      </c>
      <c r="I9" s="1" t="s">
        <v>129</v>
      </c>
      <c r="N9" s="2"/>
    </row>
    <row r="10" spans="2:14" x14ac:dyDescent="0.2">
      <c r="B10" s="70" t="s">
        <v>9</v>
      </c>
      <c r="C10" s="39">
        <f>$B$5*Calculo!C9</f>
        <v>1520</v>
      </c>
      <c r="D10" s="69">
        <f>Fundação!K10</f>
        <v>0.05</v>
      </c>
      <c r="E10" s="87">
        <f t="shared" si="1"/>
        <v>1596</v>
      </c>
      <c r="G10" s="1" t="s">
        <v>9</v>
      </c>
      <c r="H10" s="2">
        <f t="shared" si="0"/>
        <v>4866</v>
      </c>
      <c r="I10" s="1" t="s">
        <v>130</v>
      </c>
      <c r="N10" s="2"/>
    </row>
    <row r="11" spans="2:14" x14ac:dyDescent="0.2">
      <c r="B11" s="109" t="s">
        <v>10</v>
      </c>
      <c r="C11" s="39">
        <f>$B$5*Calculo!C10</f>
        <v>266</v>
      </c>
      <c r="D11" s="60">
        <f>Fundação!K11</f>
        <v>0.05</v>
      </c>
      <c r="E11" s="87">
        <f t="shared" si="1"/>
        <v>280</v>
      </c>
      <c r="G11" s="1" t="s">
        <v>10</v>
      </c>
      <c r="H11" s="2">
        <f t="shared" si="0"/>
        <v>823</v>
      </c>
      <c r="I11" s="1" t="s">
        <v>130</v>
      </c>
      <c r="J11" s="43"/>
    </row>
    <row r="12" spans="2:14" ht="13.5" thickBot="1" x14ac:dyDescent="0.25">
      <c r="B12" s="110" t="s">
        <v>206</v>
      </c>
      <c r="C12" s="83">
        <f>$B$5*Calculo!C11</f>
        <v>19</v>
      </c>
      <c r="D12" s="84">
        <f>Fundação!K12</f>
        <v>0.05</v>
      </c>
      <c r="E12" s="63">
        <f t="shared" si="1"/>
        <v>20</v>
      </c>
      <c r="G12" s="1" t="s">
        <v>206</v>
      </c>
      <c r="H12" s="2">
        <f t="shared" si="0"/>
        <v>61</v>
      </c>
      <c r="I12" s="1" t="s">
        <v>130</v>
      </c>
    </row>
    <row r="13" spans="2:14" ht="14.25" thickTop="1" thickBot="1" x14ac:dyDescent="0.25">
      <c r="G13" s="2" t="s">
        <v>91</v>
      </c>
      <c r="H13" s="1">
        <f t="shared" si="0"/>
        <v>39.68</v>
      </c>
      <c r="I13" s="1" t="s">
        <v>4</v>
      </c>
    </row>
    <row r="14" spans="2:14" ht="15.75" customHeight="1" thickTop="1" x14ac:dyDescent="0.2">
      <c r="B14" s="352"/>
      <c r="C14" s="358" t="s">
        <v>144</v>
      </c>
      <c r="D14" s="358"/>
      <c r="E14" s="353"/>
      <c r="G14" s="1" t="s">
        <v>245</v>
      </c>
      <c r="H14" s="1">
        <f t="shared" si="0"/>
        <v>380</v>
      </c>
      <c r="I14" s="1" t="s">
        <v>12</v>
      </c>
    </row>
    <row r="15" spans="2:14" x14ac:dyDescent="0.2">
      <c r="B15" s="40" t="s">
        <v>147</v>
      </c>
      <c r="C15" s="38" t="s">
        <v>148</v>
      </c>
      <c r="D15" s="38" t="s">
        <v>149</v>
      </c>
      <c r="E15" s="55" t="s">
        <v>87</v>
      </c>
      <c r="G15" s="1" t="s">
        <v>311</v>
      </c>
      <c r="H15" s="1">
        <f t="shared" si="0"/>
        <v>368.55</v>
      </c>
      <c r="I15" s="1" t="s">
        <v>80</v>
      </c>
    </row>
    <row r="16" spans="2:14" x14ac:dyDescent="0.2">
      <c r="B16" s="56"/>
      <c r="C16" s="33"/>
      <c r="D16" s="33"/>
      <c r="E16" s="55">
        <f>Fundação!G30</f>
        <v>7.8359999999999985</v>
      </c>
      <c r="G16" s="1" t="s">
        <v>312</v>
      </c>
      <c r="H16" s="1">
        <f t="shared" si="0"/>
        <v>341.25</v>
      </c>
      <c r="I16" s="1" t="s">
        <v>80</v>
      </c>
    </row>
    <row r="17" spans="2:13" x14ac:dyDescent="0.2">
      <c r="B17" s="57" t="s">
        <v>58</v>
      </c>
      <c r="C17" s="58" t="s">
        <v>13</v>
      </c>
      <c r="D17" s="58" t="s">
        <v>89</v>
      </c>
      <c r="E17" s="59" t="s">
        <v>60</v>
      </c>
      <c r="G17" s="1" t="s">
        <v>313</v>
      </c>
      <c r="H17" s="1">
        <f t="shared" si="0"/>
        <v>341.25</v>
      </c>
      <c r="I17" s="1" t="s">
        <v>80</v>
      </c>
      <c r="M17" s="3"/>
    </row>
    <row r="18" spans="2:13" x14ac:dyDescent="0.2">
      <c r="B18" s="36" t="s">
        <v>91</v>
      </c>
      <c r="C18" s="35">
        <f>$E$16*Calculo!G6</f>
        <v>7.8359999999999985</v>
      </c>
      <c r="D18" s="60">
        <f>Fundação!K21</f>
        <v>0.05</v>
      </c>
      <c r="E18" s="55">
        <f>ROUNDUP(C18*D18+C18,2)</f>
        <v>8.23</v>
      </c>
      <c r="G18" s="3" t="s">
        <v>314</v>
      </c>
      <c r="H18" s="1">
        <f t="shared" si="0"/>
        <v>368.55</v>
      </c>
      <c r="I18" s="1" t="s">
        <v>80</v>
      </c>
      <c r="J18" s="3"/>
      <c r="K18" s="3"/>
      <c r="L18" s="3"/>
      <c r="M18" s="5"/>
    </row>
    <row r="19" spans="2:13" x14ac:dyDescent="0.2">
      <c r="B19" s="36" t="s">
        <v>244</v>
      </c>
      <c r="C19" s="35">
        <f>$E$16*Calculo!G7</f>
        <v>0.78359999999999985</v>
      </c>
      <c r="D19" s="60">
        <f>Fundação!K22</f>
        <v>0.05</v>
      </c>
      <c r="E19" s="55">
        <f t="shared" ref="E19:E23" si="2">ROUNDUP(C19*D19+C19,0)</f>
        <v>1</v>
      </c>
      <c r="G19" s="3" t="s">
        <v>315</v>
      </c>
      <c r="H19" s="1">
        <f t="shared" si="0"/>
        <v>56.7</v>
      </c>
      <c r="I19" s="1" t="s">
        <v>80</v>
      </c>
      <c r="J19" s="5"/>
      <c r="K19" s="3"/>
      <c r="L19" s="6"/>
      <c r="M19" s="7"/>
    </row>
    <row r="20" spans="2:13" x14ac:dyDescent="0.2">
      <c r="B20" s="36" t="s">
        <v>9</v>
      </c>
      <c r="C20" s="35">
        <f>$E$16*Calculo!G8</f>
        <v>626.87999999999988</v>
      </c>
      <c r="D20" s="60">
        <f>Fundação!K23</f>
        <v>0.05</v>
      </c>
      <c r="E20" s="55">
        <f t="shared" si="2"/>
        <v>659</v>
      </c>
      <c r="G20" s="3" t="s">
        <v>316</v>
      </c>
      <c r="H20" s="1">
        <f t="shared" si="0"/>
        <v>491.40000000000003</v>
      </c>
      <c r="I20" s="1" t="s">
        <v>80</v>
      </c>
      <c r="J20" s="5"/>
      <c r="K20" s="3"/>
      <c r="L20" s="6"/>
    </row>
    <row r="21" spans="2:13" x14ac:dyDescent="0.2">
      <c r="B21" s="36" t="s">
        <v>10</v>
      </c>
      <c r="C21" s="35">
        <f>$E$16*Calculo!G9</f>
        <v>109.70399999999998</v>
      </c>
      <c r="D21" s="60">
        <f>Fundação!K24</f>
        <v>0.05</v>
      </c>
      <c r="E21" s="55">
        <f t="shared" si="2"/>
        <v>116</v>
      </c>
      <c r="G21" s="3" t="s">
        <v>317</v>
      </c>
      <c r="H21" s="1">
        <f t="shared" si="0"/>
        <v>75.600000000000009</v>
      </c>
      <c r="I21" s="1" t="s">
        <v>80</v>
      </c>
      <c r="J21" s="5"/>
      <c r="K21" s="3"/>
      <c r="L21" s="6"/>
    </row>
    <row r="22" spans="2:13" x14ac:dyDescent="0.2">
      <c r="B22" s="36" t="s">
        <v>206</v>
      </c>
      <c r="C22" s="35">
        <f>$E$16*Calculo!G10</f>
        <v>7.8359999999999985</v>
      </c>
      <c r="D22" s="60">
        <f>Fundação!K25</f>
        <v>0.05</v>
      </c>
      <c r="E22" s="55">
        <f t="shared" si="2"/>
        <v>9</v>
      </c>
      <c r="G22" s="1" t="s">
        <v>318</v>
      </c>
      <c r="H22" s="1">
        <f t="shared" si="0"/>
        <v>409.5</v>
      </c>
      <c r="I22" s="1" t="s">
        <v>80</v>
      </c>
    </row>
    <row r="23" spans="2:13" ht="13.5" thickBot="1" x14ac:dyDescent="0.25">
      <c r="B23" s="61" t="s">
        <v>245</v>
      </c>
      <c r="C23" s="62">
        <f>$E$16*Calculo!G11</f>
        <v>94.031999999999982</v>
      </c>
      <c r="D23" s="84">
        <f>Fundação!K26</f>
        <v>0.05</v>
      </c>
      <c r="E23" s="97">
        <f t="shared" si="2"/>
        <v>99</v>
      </c>
      <c r="G23" s="1" t="s">
        <v>319</v>
      </c>
      <c r="H23" s="1">
        <f t="shared" si="0"/>
        <v>63</v>
      </c>
      <c r="I23" s="1" t="s">
        <v>80</v>
      </c>
    </row>
    <row r="24" spans="2:13" ht="14.25" thickTop="1" thickBot="1" x14ac:dyDescent="0.25">
      <c r="G24" s="2" t="s">
        <v>17</v>
      </c>
      <c r="H24" s="1">
        <f t="shared" si="0"/>
        <v>1157</v>
      </c>
      <c r="I24" s="1" t="s">
        <v>80</v>
      </c>
    </row>
    <row r="25" spans="2:13" ht="15.75" customHeight="1" thickTop="1" x14ac:dyDescent="0.2">
      <c r="B25" s="352"/>
      <c r="C25" s="358" t="s">
        <v>11</v>
      </c>
      <c r="D25" s="358"/>
      <c r="E25" s="353"/>
      <c r="G25" s="1" t="s">
        <v>256</v>
      </c>
      <c r="H25" s="1">
        <f t="shared" si="0"/>
        <v>1157</v>
      </c>
      <c r="I25" s="1" t="s">
        <v>80</v>
      </c>
    </row>
    <row r="26" spans="2:13" x14ac:dyDescent="0.2">
      <c r="B26" s="40" t="s">
        <v>300</v>
      </c>
      <c r="C26" s="38" t="s">
        <v>88</v>
      </c>
      <c r="D26" s="38" t="s">
        <v>301</v>
      </c>
      <c r="E26" s="55" t="s">
        <v>87</v>
      </c>
      <c r="G26" s="1" t="s">
        <v>69</v>
      </c>
      <c r="H26" s="1">
        <f t="shared" si="0"/>
        <v>11562</v>
      </c>
      <c r="I26" s="1" t="s">
        <v>80</v>
      </c>
    </row>
    <row r="27" spans="2:13" x14ac:dyDescent="0.2">
      <c r="B27" s="56" t="str">
        <f>Fundação!C45&amp;"X"&amp;Fundação!D45</f>
        <v>0,25X0,4</v>
      </c>
      <c r="C27" s="33">
        <f>Fundação!E45</f>
        <v>200</v>
      </c>
      <c r="D27" s="33">
        <f>Fundação!G45</f>
        <v>160</v>
      </c>
      <c r="E27" s="55">
        <f>Fundação!F45</f>
        <v>20</v>
      </c>
      <c r="G27" s="1" t="s">
        <v>24</v>
      </c>
      <c r="H27" s="1">
        <f t="shared" si="0"/>
        <v>4626</v>
      </c>
      <c r="I27" s="1" t="s">
        <v>80</v>
      </c>
    </row>
    <row r="28" spans="2:13" x14ac:dyDescent="0.2">
      <c r="B28" s="57" t="s">
        <v>58</v>
      </c>
      <c r="C28" s="58" t="s">
        <v>13</v>
      </c>
      <c r="D28" s="58" t="s">
        <v>89</v>
      </c>
      <c r="E28" s="59" t="s">
        <v>60</v>
      </c>
      <c r="M28" s="3"/>
    </row>
    <row r="29" spans="2:13" x14ac:dyDescent="0.2">
      <c r="B29" s="36" t="s">
        <v>91</v>
      </c>
      <c r="C29" s="35">
        <f>Calculo!G6*$E$27</f>
        <v>20</v>
      </c>
      <c r="D29" s="60">
        <f>Fundação!K36</f>
        <v>0.05</v>
      </c>
      <c r="E29" s="55">
        <f>ROUNDUP(C29*D29+C29,2)</f>
        <v>21</v>
      </c>
      <c r="G29" s="3"/>
      <c r="H29" s="3"/>
      <c r="I29" s="3"/>
      <c r="J29" s="3"/>
      <c r="K29" s="3"/>
      <c r="L29" s="3"/>
      <c r="M29" s="5"/>
    </row>
    <row r="30" spans="2:13" x14ac:dyDescent="0.2">
      <c r="B30" s="36" t="s">
        <v>244</v>
      </c>
      <c r="C30" s="35">
        <f>Calculo!G7*$E$27</f>
        <v>2</v>
      </c>
      <c r="D30" s="60">
        <f>Fundação!K37</f>
        <v>0.05</v>
      </c>
      <c r="E30" s="55">
        <f t="shared" ref="E30:E34" si="3">ROUNDUP(C30*D30+C30,0)</f>
        <v>3</v>
      </c>
      <c r="G30" s="3"/>
      <c r="H30" s="4"/>
      <c r="I30" s="3"/>
      <c r="J30" s="5"/>
      <c r="K30" s="3"/>
      <c r="L30" s="6"/>
      <c r="M30" s="7"/>
    </row>
    <row r="31" spans="2:13" x14ac:dyDescent="0.2">
      <c r="B31" s="36" t="s">
        <v>9</v>
      </c>
      <c r="C31" s="35">
        <f>Calculo!G8*$E$27</f>
        <v>1600</v>
      </c>
      <c r="D31" s="60">
        <f>Fundação!K38</f>
        <v>0.05</v>
      </c>
      <c r="E31" s="55">
        <f t="shared" si="3"/>
        <v>1680</v>
      </c>
      <c r="G31" s="3"/>
      <c r="H31" s="4"/>
      <c r="I31" s="3"/>
      <c r="J31" s="5"/>
      <c r="K31" s="3"/>
      <c r="L31" s="6"/>
    </row>
    <row r="32" spans="2:13" x14ac:dyDescent="0.2">
      <c r="B32" s="36" t="s">
        <v>10</v>
      </c>
      <c r="C32" s="35">
        <f>Calculo!G9*$E$27</f>
        <v>280</v>
      </c>
      <c r="D32" s="60">
        <f>Fundação!K39</f>
        <v>0.05</v>
      </c>
      <c r="E32" s="55">
        <f t="shared" si="3"/>
        <v>294</v>
      </c>
      <c r="G32" s="3"/>
      <c r="H32" s="4"/>
      <c r="I32" s="3"/>
      <c r="J32" s="5"/>
      <c r="K32" s="3"/>
      <c r="L32" s="6"/>
    </row>
    <row r="33" spans="2:6" x14ac:dyDescent="0.2">
      <c r="B33" s="36" t="s">
        <v>206</v>
      </c>
      <c r="C33" s="35">
        <f>Calculo!G10*$E$27</f>
        <v>20</v>
      </c>
      <c r="D33" s="60">
        <f>Fundação!K40</f>
        <v>0.05</v>
      </c>
      <c r="E33" s="55">
        <f t="shared" si="3"/>
        <v>21</v>
      </c>
    </row>
    <row r="34" spans="2:6" ht="13.5" thickBot="1" x14ac:dyDescent="0.25">
      <c r="B34" s="61" t="s">
        <v>245</v>
      </c>
      <c r="C34" s="62">
        <f>D27</f>
        <v>160</v>
      </c>
      <c r="D34" s="84">
        <f>Fundação!K41</f>
        <v>0.05</v>
      </c>
      <c r="E34" s="97">
        <f t="shared" si="3"/>
        <v>168</v>
      </c>
    </row>
    <row r="35" spans="2:6" ht="14.25" thickTop="1" thickBot="1" x14ac:dyDescent="0.25"/>
    <row r="36" spans="2:6" ht="15.75" customHeight="1" thickTop="1" x14ac:dyDescent="0.2">
      <c r="B36" s="352"/>
      <c r="C36" s="358" t="s">
        <v>128</v>
      </c>
      <c r="D36" s="358"/>
      <c r="E36" s="353"/>
    </row>
    <row r="37" spans="2:6" x14ac:dyDescent="0.2">
      <c r="B37" s="40" t="s">
        <v>300</v>
      </c>
      <c r="C37" s="38" t="s">
        <v>88</v>
      </c>
      <c r="D37" s="38" t="s">
        <v>301</v>
      </c>
      <c r="E37" s="55" t="s">
        <v>87</v>
      </c>
    </row>
    <row r="38" spans="2:6" x14ac:dyDescent="0.2">
      <c r="B38" s="56" t="str">
        <f>Estrutura!C43&amp;"X"&amp;Estrutura!D43</f>
        <v>0,3X0,3</v>
      </c>
      <c r="C38" s="33">
        <f>Estrutura!E24</f>
        <v>100</v>
      </c>
      <c r="D38" s="33">
        <f>Estrutura!G24</f>
        <v>100</v>
      </c>
      <c r="E38" s="55">
        <f>Estrutura!H24</f>
        <v>8.0000000000000018</v>
      </c>
    </row>
    <row r="39" spans="2:6" x14ac:dyDescent="0.2">
      <c r="B39" s="57" t="s">
        <v>58</v>
      </c>
      <c r="C39" s="58" t="s">
        <v>13</v>
      </c>
      <c r="D39" s="58" t="s">
        <v>59</v>
      </c>
      <c r="E39" s="59" t="s">
        <v>60</v>
      </c>
    </row>
    <row r="40" spans="2:6" x14ac:dyDescent="0.2">
      <c r="B40" s="36" t="s">
        <v>91</v>
      </c>
      <c r="C40" s="35">
        <f>$E$38*Calculo!C15</f>
        <v>8.0000000000000018</v>
      </c>
      <c r="D40" s="60">
        <f>Estrutura!K6</f>
        <v>0.05</v>
      </c>
      <c r="E40" s="55">
        <f>ROUNDUP(C40*D40+C40,2)</f>
        <v>8.4</v>
      </c>
    </row>
    <row r="41" spans="2:6" x14ac:dyDescent="0.2">
      <c r="B41" s="36" t="s">
        <v>9</v>
      </c>
      <c r="C41" s="35">
        <f>$E$38*Calculo!C16</f>
        <v>640.00000000000011</v>
      </c>
      <c r="D41" s="60">
        <f>Estrutura!K7</f>
        <v>0.05</v>
      </c>
      <c r="E41" s="55">
        <f t="shared" ref="E41:E44" si="4">ROUNDUP(C41*D41+C41,0)</f>
        <v>672</v>
      </c>
    </row>
    <row r="42" spans="2:6" x14ac:dyDescent="0.2">
      <c r="B42" s="36" t="s">
        <v>10</v>
      </c>
      <c r="C42" s="35">
        <f>$E$38*Calculo!C17</f>
        <v>112.00000000000003</v>
      </c>
      <c r="D42" s="60">
        <f>Estrutura!K8</f>
        <v>0.05</v>
      </c>
      <c r="E42" s="55">
        <f t="shared" si="4"/>
        <v>118</v>
      </c>
    </row>
    <row r="43" spans="2:6" x14ac:dyDescent="0.2">
      <c r="B43" s="36" t="s">
        <v>206</v>
      </c>
      <c r="C43" s="35">
        <f>$E$38*Calculo!C18</f>
        <v>8.0000000000000018</v>
      </c>
      <c r="D43" s="60">
        <f>Estrutura!K9</f>
        <v>0.05</v>
      </c>
      <c r="E43" s="55">
        <f t="shared" si="4"/>
        <v>9</v>
      </c>
    </row>
    <row r="44" spans="2:6" ht="13.5" thickBot="1" x14ac:dyDescent="0.25">
      <c r="B44" s="61" t="s">
        <v>245</v>
      </c>
      <c r="C44" s="62">
        <f>D38</f>
        <v>100</v>
      </c>
      <c r="D44" s="84">
        <f>Estrutura!K10</f>
        <v>0.05</v>
      </c>
      <c r="E44" s="97">
        <f t="shared" si="4"/>
        <v>105</v>
      </c>
    </row>
    <row r="45" spans="2:6" ht="14.25" thickTop="1" thickBot="1" x14ac:dyDescent="0.25"/>
    <row r="46" spans="2:6" ht="15.75" customHeight="1" thickTop="1" x14ac:dyDescent="0.2">
      <c r="B46" s="352"/>
      <c r="C46" s="358" t="s">
        <v>16</v>
      </c>
      <c r="D46" s="358"/>
      <c r="E46" s="353"/>
      <c r="F46" s="90"/>
    </row>
    <row r="47" spans="2:6" x14ac:dyDescent="0.2">
      <c r="B47" s="40" t="s">
        <v>302</v>
      </c>
      <c r="C47" s="38" t="s">
        <v>303</v>
      </c>
      <c r="D47" s="38" t="s">
        <v>301</v>
      </c>
      <c r="E47" s="55" t="s">
        <v>87</v>
      </c>
      <c r="F47" s="89"/>
    </row>
    <row r="48" spans="2:6" x14ac:dyDescent="0.2">
      <c r="B48" s="56" t="str">
        <f>Estrutura!C43&amp;"X"&amp;Estrutura!D43</f>
        <v>0,3X0,3</v>
      </c>
      <c r="C48" s="33">
        <f>Estrutura!E43</f>
        <v>3</v>
      </c>
      <c r="D48" s="33">
        <f>Estrutura!G43</f>
        <v>7.2000000000000011</v>
      </c>
      <c r="E48" s="31">
        <f>Estrutura!H43</f>
        <v>0.60000000000000009</v>
      </c>
      <c r="F48" s="89"/>
    </row>
    <row r="49" spans="2:6" x14ac:dyDescent="0.2">
      <c r="B49" s="57" t="s">
        <v>58</v>
      </c>
      <c r="C49" s="58" t="s">
        <v>13</v>
      </c>
      <c r="D49" s="58" t="s">
        <v>59</v>
      </c>
      <c r="E49" s="86" t="s">
        <v>60</v>
      </c>
      <c r="F49" s="88"/>
    </row>
    <row r="50" spans="2:6" x14ac:dyDescent="0.2">
      <c r="B50" s="36" t="s">
        <v>1</v>
      </c>
      <c r="C50" s="35">
        <f>Calculo!G15</f>
        <v>350</v>
      </c>
      <c r="D50" s="60">
        <f>Estrutura!K30</f>
        <v>0.05</v>
      </c>
      <c r="E50" s="87">
        <f>ROUNDUP(C50*D50+C50,0)</f>
        <v>368</v>
      </c>
      <c r="F50" s="85"/>
    </row>
    <row r="51" spans="2:6" x14ac:dyDescent="0.2">
      <c r="B51" s="36" t="s">
        <v>5</v>
      </c>
      <c r="C51" s="35">
        <f>Calculo!G16</f>
        <v>0.9</v>
      </c>
      <c r="D51" s="60">
        <f>Estrutura!K31</f>
        <v>0.05</v>
      </c>
      <c r="E51" s="87">
        <f t="shared" ref="E51:E57" si="5">ROUNDUP(C51*D51+C51,0)</f>
        <v>1</v>
      </c>
      <c r="F51" s="85"/>
    </row>
    <row r="52" spans="2:6" x14ac:dyDescent="0.2">
      <c r="B52" s="36" t="s">
        <v>6</v>
      </c>
      <c r="C52" s="35">
        <f>Calculo!G17</f>
        <v>0.9</v>
      </c>
      <c r="D52" s="60">
        <f>Estrutura!K32</f>
        <v>0.05</v>
      </c>
      <c r="E52" s="87">
        <f t="shared" si="5"/>
        <v>1</v>
      </c>
      <c r="F52" s="85"/>
    </row>
    <row r="53" spans="2:6" x14ac:dyDescent="0.2">
      <c r="B53" s="36" t="s">
        <v>91</v>
      </c>
      <c r="C53" s="35">
        <f>Calculo!G18</f>
        <v>1</v>
      </c>
      <c r="D53" s="60">
        <f>Estrutura!K33</f>
        <v>0.05</v>
      </c>
      <c r="E53" s="87">
        <f>ROUNDUP(C53*D53+C53,2)</f>
        <v>1.05</v>
      </c>
      <c r="F53" s="85"/>
    </row>
    <row r="54" spans="2:6" x14ac:dyDescent="0.2">
      <c r="B54" s="36" t="s">
        <v>9</v>
      </c>
      <c r="C54" s="35">
        <f>Calculo!G19</f>
        <v>80</v>
      </c>
      <c r="D54" s="60">
        <f>Estrutura!K34</f>
        <v>0.05</v>
      </c>
      <c r="E54" s="87">
        <f t="shared" si="5"/>
        <v>84</v>
      </c>
      <c r="F54" s="85"/>
    </row>
    <row r="55" spans="2:6" x14ac:dyDescent="0.2">
      <c r="B55" s="290" t="s">
        <v>10</v>
      </c>
      <c r="C55" s="291">
        <f>Calculo!G20</f>
        <v>14</v>
      </c>
      <c r="D55" s="292">
        <f>Estrutura!K35</f>
        <v>0.05</v>
      </c>
      <c r="E55" s="293">
        <f t="shared" si="5"/>
        <v>15</v>
      </c>
      <c r="F55" s="85"/>
    </row>
    <row r="56" spans="2:6" x14ac:dyDescent="0.2">
      <c r="B56" s="290" t="s">
        <v>206</v>
      </c>
      <c r="C56" s="291">
        <f>Calculo!G21</f>
        <v>1</v>
      </c>
      <c r="D56" s="292">
        <f>Estrutura!K36</f>
        <v>0.05</v>
      </c>
      <c r="E56" s="293">
        <f t="shared" si="5"/>
        <v>2</v>
      </c>
      <c r="F56" s="85"/>
    </row>
    <row r="57" spans="2:6" ht="13.5" thickBot="1" x14ac:dyDescent="0.25">
      <c r="B57" s="61" t="s">
        <v>245</v>
      </c>
      <c r="C57" s="62">
        <f>D48</f>
        <v>7.2000000000000011</v>
      </c>
      <c r="D57" s="84">
        <f>Estrutura!K37</f>
        <v>0.05</v>
      </c>
      <c r="E57" s="63">
        <f t="shared" si="5"/>
        <v>8</v>
      </c>
      <c r="F57" s="85"/>
    </row>
    <row r="58" spans="2:6" ht="14.25" thickTop="1" thickBot="1" x14ac:dyDescent="0.25"/>
    <row r="59" spans="2:6" ht="15.75" customHeight="1" thickTop="1" x14ac:dyDescent="0.2">
      <c r="B59" s="352"/>
      <c r="C59" s="358" t="s">
        <v>70</v>
      </c>
      <c r="D59" s="358"/>
      <c r="E59" s="353"/>
    </row>
    <row r="60" spans="2:6" x14ac:dyDescent="0.2">
      <c r="B60" s="40" t="s">
        <v>12</v>
      </c>
      <c r="C60" s="38"/>
      <c r="D60" s="38"/>
      <c r="E60" s="87" t="s">
        <v>4</v>
      </c>
    </row>
    <row r="61" spans="2:6" x14ac:dyDescent="0.2">
      <c r="B61" s="56">
        <f>Estrutura!G63</f>
        <v>75</v>
      </c>
      <c r="C61" s="33"/>
      <c r="D61" s="38"/>
      <c r="E61" s="87">
        <f>Estrutura!H63</f>
        <v>5.55</v>
      </c>
    </row>
    <row r="62" spans="2:6" x14ac:dyDescent="0.2">
      <c r="B62" s="57" t="s">
        <v>58</v>
      </c>
      <c r="C62" s="58" t="s">
        <v>13</v>
      </c>
      <c r="D62" s="58" t="s">
        <v>59</v>
      </c>
      <c r="E62" s="86" t="s">
        <v>60</v>
      </c>
    </row>
    <row r="63" spans="2:6" x14ac:dyDescent="0.2">
      <c r="B63" s="40" t="s">
        <v>91</v>
      </c>
      <c r="C63" s="39">
        <f>Calculo!K15*$E$61</f>
        <v>0.72150000000000003</v>
      </c>
      <c r="D63" s="60">
        <f>Estrutura!K49</f>
        <v>0.05</v>
      </c>
      <c r="E63" s="55">
        <f>ROUNDUP(C63*D63+C63,0)</f>
        <v>1</v>
      </c>
    </row>
    <row r="64" spans="2:6" x14ac:dyDescent="0.2">
      <c r="B64" s="40" t="s">
        <v>9</v>
      </c>
      <c r="C64" s="39">
        <f>Calculo!K16*$E$61</f>
        <v>166.5</v>
      </c>
      <c r="D64" s="60">
        <f>Estrutura!K50</f>
        <v>0.05</v>
      </c>
      <c r="E64" s="55">
        <f t="shared" ref="E64:E65" si="6">ROUNDUP(C64*D64+C64,0)</f>
        <v>175</v>
      </c>
    </row>
    <row r="65" spans="2:5" ht="13.5" thickBot="1" x14ac:dyDescent="0.25">
      <c r="B65" s="96" t="s">
        <v>223</v>
      </c>
      <c r="C65" s="83">
        <f>Calculo!K17*$B$61</f>
        <v>75</v>
      </c>
      <c r="D65" s="84">
        <f>Estrutura!K51</f>
        <v>0.05</v>
      </c>
      <c r="E65" s="97">
        <f t="shared" si="6"/>
        <v>79</v>
      </c>
    </row>
    <row r="66" spans="2:5" ht="14.25" thickTop="1" thickBot="1" x14ac:dyDescent="0.25">
      <c r="C66" s="85"/>
      <c r="D66" s="316"/>
      <c r="E66" s="85"/>
    </row>
    <row r="67" spans="2:5" ht="15" customHeight="1" x14ac:dyDescent="0.2">
      <c r="B67" s="354"/>
      <c r="C67" s="359" t="s">
        <v>229</v>
      </c>
      <c r="D67" s="359"/>
      <c r="E67" s="355"/>
    </row>
    <row r="68" spans="2:5" x14ac:dyDescent="0.2">
      <c r="B68" s="40" t="str">
        <f>Alvenaria!I13</f>
        <v xml:space="preserve">T -19X19X39 </v>
      </c>
      <c r="C68" s="348" t="str">
        <f>Alvenaria!I7</f>
        <v>T -14X19X39</v>
      </c>
      <c r="D68" s="38" t="str">
        <f>Alvenaria!I15</f>
        <v>T -9X19X39</v>
      </c>
      <c r="E68" s="87" t="s">
        <v>22</v>
      </c>
    </row>
    <row r="69" spans="2:5" x14ac:dyDescent="0.2">
      <c r="B69" s="56">
        <f>Alvenaria!J13</f>
        <v>27</v>
      </c>
      <c r="C69" s="33">
        <f>Alvenaria!J14</f>
        <v>25</v>
      </c>
      <c r="D69" s="38">
        <f>Alvenaria!J15</f>
        <v>25</v>
      </c>
      <c r="E69" s="87">
        <f>SUM(B69:D69)</f>
        <v>77</v>
      </c>
    </row>
    <row r="70" spans="2:5" x14ac:dyDescent="0.2">
      <c r="B70" s="336" t="s">
        <v>58</v>
      </c>
      <c r="C70" s="337" t="s">
        <v>13</v>
      </c>
      <c r="D70" s="337" t="s">
        <v>59</v>
      </c>
      <c r="E70" s="338" t="s">
        <v>60</v>
      </c>
    </row>
    <row r="71" spans="2:5" x14ac:dyDescent="0.2">
      <c r="B71" s="339" t="str">
        <f>Calculo!B26</f>
        <v xml:space="preserve">T -19X19X39 </v>
      </c>
      <c r="C71" s="252">
        <f>B69*Calculo!C26</f>
        <v>351</v>
      </c>
      <c r="D71" s="346">
        <f>Alvenaria!J6</f>
        <v>0.05</v>
      </c>
      <c r="E71" s="236">
        <f>C71*(1+D71)</f>
        <v>368.55</v>
      </c>
    </row>
    <row r="72" spans="2:5" x14ac:dyDescent="0.2">
      <c r="B72" s="339" t="str">
        <f>Calculo!B27</f>
        <v>T -14X19X39</v>
      </c>
      <c r="C72" s="252">
        <f>C69*Calculo!C27</f>
        <v>325</v>
      </c>
      <c r="D72" s="346">
        <f>Alvenaria!J7</f>
        <v>0.05</v>
      </c>
      <c r="E72" s="236">
        <f t="shared" ref="E72:E76" si="7">C72*(1+D72)</f>
        <v>341.25</v>
      </c>
    </row>
    <row r="73" spans="2:5" x14ac:dyDescent="0.2">
      <c r="B73" s="339" t="str">
        <f>Calculo!B28</f>
        <v>T -9X19X39</v>
      </c>
      <c r="C73" s="252">
        <f>D69*Calculo!C28</f>
        <v>325</v>
      </c>
      <c r="D73" s="346">
        <f>Alvenaria!J8</f>
        <v>0.05</v>
      </c>
      <c r="E73" s="236">
        <f t="shared" si="7"/>
        <v>341.25</v>
      </c>
    </row>
    <row r="74" spans="2:5" x14ac:dyDescent="0.2">
      <c r="B74" s="339" t="str">
        <f>Calculo!J26</f>
        <v>Cimento</v>
      </c>
      <c r="C74" s="252">
        <f>$E$69*Calculo!K26</f>
        <v>19250</v>
      </c>
      <c r="D74" s="346">
        <f>Alvenaria!J9</f>
        <v>0.05</v>
      </c>
      <c r="E74" s="236">
        <f t="shared" si="7"/>
        <v>20212.5</v>
      </c>
    </row>
    <row r="75" spans="2:5" x14ac:dyDescent="0.2">
      <c r="B75" s="339" t="str">
        <f>Calculo!J27</f>
        <v>Areia</v>
      </c>
      <c r="C75" s="252">
        <f>$E$69*Calculo!K27</f>
        <v>92.399999999999991</v>
      </c>
      <c r="D75" s="346">
        <f>Alvenaria!J10</f>
        <v>0.05</v>
      </c>
      <c r="E75" s="236">
        <f t="shared" si="7"/>
        <v>97.02</v>
      </c>
    </row>
    <row r="76" spans="2:5" ht="13.5" thickBot="1" x14ac:dyDescent="0.25">
      <c r="B76" s="340" t="str">
        <f>Calculo!J28</f>
        <v>Cal</v>
      </c>
      <c r="C76" s="341">
        <f>$E$69*Calculo!K28</f>
        <v>7700</v>
      </c>
      <c r="D76" s="347">
        <f>Alvenaria!J11</f>
        <v>0.05</v>
      </c>
      <c r="E76" s="342">
        <f t="shared" si="7"/>
        <v>8085</v>
      </c>
    </row>
    <row r="77" spans="2:5" ht="15" customHeight="1" thickBot="1" x14ac:dyDescent="0.25">
      <c r="C77" s="85"/>
      <c r="D77" s="316"/>
      <c r="E77" s="85"/>
    </row>
    <row r="78" spans="2:5" ht="15.75" customHeight="1" x14ac:dyDescent="0.2">
      <c r="B78" s="354"/>
      <c r="C78" s="359" t="s">
        <v>230</v>
      </c>
      <c r="D78" s="359"/>
      <c r="E78" s="355"/>
    </row>
    <row r="79" spans="2:5" ht="15.75" customHeight="1" x14ac:dyDescent="0.2">
      <c r="B79" s="40" t="str">
        <f>Alvenaria!I35</f>
        <v xml:space="preserve">19X19X39 </v>
      </c>
      <c r="C79" s="38" t="str">
        <f>Alvenaria!I36</f>
        <v>14X19X39</v>
      </c>
      <c r="D79" s="38" t="str">
        <f>Alvenaria!I37</f>
        <v>9X19X39</v>
      </c>
      <c r="E79" s="87" t="s">
        <v>22</v>
      </c>
    </row>
    <row r="80" spans="2:5" ht="15.75" customHeight="1" x14ac:dyDescent="0.2">
      <c r="B80" s="56">
        <f>Alvenaria!J35</f>
        <v>27</v>
      </c>
      <c r="C80" s="33">
        <f>Alvenaria!J36</f>
        <v>36</v>
      </c>
      <c r="D80" s="38">
        <f>Alvenaria!J37</f>
        <v>30</v>
      </c>
      <c r="E80" s="87">
        <f>SUM(B80:D80)</f>
        <v>93</v>
      </c>
    </row>
    <row r="81" spans="2:5" x14ac:dyDescent="0.2">
      <c r="B81" s="336" t="s">
        <v>58</v>
      </c>
      <c r="C81" s="337" t="s">
        <v>13</v>
      </c>
      <c r="D81" s="337" t="s">
        <v>59</v>
      </c>
      <c r="E81" s="338" t="s">
        <v>60</v>
      </c>
    </row>
    <row r="82" spans="2:5" x14ac:dyDescent="0.2">
      <c r="B82" s="339" t="str">
        <f>Calculo!F26</f>
        <v>B- 19X19X39</v>
      </c>
      <c r="C82" s="252">
        <f>$B$80*Calculo!G26</f>
        <v>351</v>
      </c>
      <c r="D82" s="346">
        <f>Alvenaria!J25</f>
        <v>0.05</v>
      </c>
      <c r="E82" s="236">
        <f>C82*(1+D82)</f>
        <v>368.55</v>
      </c>
    </row>
    <row r="83" spans="2:5" x14ac:dyDescent="0.2">
      <c r="B83" s="339" t="str">
        <f>Calculo!F27</f>
        <v>B- 19X19X19</v>
      </c>
      <c r="C83" s="252">
        <f>$B$80*Calculo!G27</f>
        <v>54</v>
      </c>
      <c r="D83" s="346">
        <f>Alvenaria!J26</f>
        <v>0.05</v>
      </c>
      <c r="E83" s="236">
        <f t="shared" ref="E83:E90" si="8">C83*(1+D83)</f>
        <v>56.7</v>
      </c>
    </row>
    <row r="84" spans="2:5" x14ac:dyDescent="0.2">
      <c r="B84" s="339" t="str">
        <f>Calculo!F28</f>
        <v>B- 14X19X39</v>
      </c>
      <c r="C84" s="252">
        <f>$C$80*Calculo!G28</f>
        <v>468</v>
      </c>
      <c r="D84" s="346">
        <f>Alvenaria!J27</f>
        <v>0.05</v>
      </c>
      <c r="E84" s="236">
        <f t="shared" si="8"/>
        <v>491.40000000000003</v>
      </c>
    </row>
    <row r="85" spans="2:5" x14ac:dyDescent="0.2">
      <c r="B85" s="339" t="str">
        <f>Calculo!F29</f>
        <v>B- 14X19X19</v>
      </c>
      <c r="C85" s="252">
        <f>$C$80*Calculo!G29</f>
        <v>72</v>
      </c>
      <c r="D85" s="346">
        <f>Alvenaria!J28</f>
        <v>0.05</v>
      </c>
      <c r="E85" s="236">
        <f t="shared" si="8"/>
        <v>75.600000000000009</v>
      </c>
    </row>
    <row r="86" spans="2:5" x14ac:dyDescent="0.2">
      <c r="B86" s="339" t="str">
        <f>Calculo!F30</f>
        <v>B- 9X19X39</v>
      </c>
      <c r="C86" s="252">
        <f>$D$80*Calculo!G30</f>
        <v>390</v>
      </c>
      <c r="D86" s="346">
        <f>Alvenaria!J29</f>
        <v>0.05</v>
      </c>
      <c r="E86" s="236">
        <f t="shared" si="8"/>
        <v>409.5</v>
      </c>
    </row>
    <row r="87" spans="2:5" x14ac:dyDescent="0.2">
      <c r="B87" s="339" t="str">
        <f>Calculo!F31</f>
        <v>B- 9X19X19</v>
      </c>
      <c r="C87" s="252">
        <f>$D$80*Calculo!G31</f>
        <v>60</v>
      </c>
      <c r="D87" s="346">
        <f>Alvenaria!J30</f>
        <v>0.05</v>
      </c>
      <c r="E87" s="236">
        <f t="shared" si="8"/>
        <v>63</v>
      </c>
    </row>
    <row r="88" spans="2:5" x14ac:dyDescent="0.2">
      <c r="B88" s="339" t="str">
        <f>Calculo!J26</f>
        <v>Cimento</v>
      </c>
      <c r="C88" s="252">
        <f>$E$80*Calculo!K26</f>
        <v>23250</v>
      </c>
      <c r="D88" s="346">
        <f>Alvenaria!J31</f>
        <v>0.05</v>
      </c>
      <c r="E88" s="236">
        <f t="shared" si="8"/>
        <v>24412.5</v>
      </c>
    </row>
    <row r="89" spans="2:5" x14ac:dyDescent="0.2">
      <c r="B89" s="339" t="str">
        <f>Calculo!J27</f>
        <v>Areia</v>
      </c>
      <c r="C89" s="252">
        <f>$E$80*Calculo!K27</f>
        <v>111.6</v>
      </c>
      <c r="D89" s="346">
        <f>Alvenaria!J32</f>
        <v>0.05</v>
      </c>
      <c r="E89" s="236">
        <f t="shared" si="8"/>
        <v>117.17999999999999</v>
      </c>
    </row>
    <row r="90" spans="2:5" ht="13.5" thickBot="1" x14ac:dyDescent="0.25">
      <c r="B90" s="340" t="str">
        <f>Calculo!J28</f>
        <v>Cal</v>
      </c>
      <c r="C90" s="341">
        <f>$E$80*Calculo!K28</f>
        <v>9300</v>
      </c>
      <c r="D90" s="347">
        <f>Alvenaria!J33</f>
        <v>0.05</v>
      </c>
      <c r="E90" s="342">
        <f t="shared" si="8"/>
        <v>9765</v>
      </c>
    </row>
    <row r="91" spans="2:5" ht="13.5" thickBot="1" x14ac:dyDescent="0.25">
      <c r="C91" s="85"/>
      <c r="D91" s="316"/>
      <c r="E91" s="85"/>
    </row>
    <row r="92" spans="2:5" ht="15.75" customHeight="1" x14ac:dyDescent="0.2">
      <c r="B92" s="356"/>
      <c r="C92" s="360" t="s">
        <v>107</v>
      </c>
      <c r="D92" s="360"/>
      <c r="E92" s="357"/>
    </row>
    <row r="93" spans="2:5" ht="15.75" customHeight="1" x14ac:dyDescent="0.2">
      <c r="B93" s="339" t="s">
        <v>320</v>
      </c>
      <c r="C93" s="252" t="s">
        <v>232</v>
      </c>
      <c r="D93" s="252" t="s">
        <v>255</v>
      </c>
      <c r="E93" s="236" t="s">
        <v>22</v>
      </c>
    </row>
    <row r="94" spans="2:5" ht="15.75" customHeight="1" x14ac:dyDescent="0.2">
      <c r="B94" s="339">
        <f>Regularização!G19</f>
        <v>4</v>
      </c>
      <c r="C94" s="252">
        <f>Regularização!G36</f>
        <v>9</v>
      </c>
      <c r="D94" s="252">
        <f>Regularização!G54</f>
        <v>9</v>
      </c>
      <c r="E94" s="236"/>
    </row>
    <row r="95" spans="2:5" ht="15.75" customHeight="1" x14ac:dyDescent="0.2">
      <c r="B95" s="336" t="s">
        <v>320</v>
      </c>
      <c r="C95" s="350">
        <f>B94*Calculo!C35</f>
        <v>1000</v>
      </c>
      <c r="D95" s="337" t="s">
        <v>18</v>
      </c>
      <c r="E95" s="349" t="s">
        <v>20</v>
      </c>
    </row>
    <row r="96" spans="2:5" ht="15.75" customHeight="1" x14ac:dyDescent="0.2">
      <c r="B96" s="339" t="str">
        <f>Calculo!B35</f>
        <v>Cimento</v>
      </c>
      <c r="C96" s="351">
        <f>$B$94*Calculo!C35</f>
        <v>1000</v>
      </c>
      <c r="D96" s="346">
        <f>Regularização!J6</f>
        <v>0.05</v>
      </c>
      <c r="E96" s="236">
        <f>C96*(1+D96)</f>
        <v>1050</v>
      </c>
    </row>
    <row r="97" spans="2:5" ht="15.75" customHeight="1" x14ac:dyDescent="0.2">
      <c r="B97" s="339" t="str">
        <f>Calculo!B36</f>
        <v>Areia</v>
      </c>
      <c r="C97" s="351">
        <f>$B$94*Calculo!C36</f>
        <v>4.8</v>
      </c>
      <c r="D97" s="346">
        <f>Regularização!J7</f>
        <v>0.05</v>
      </c>
      <c r="E97" s="236">
        <f t="shared" ref="E97:E99" si="9">C97*(1+D97)</f>
        <v>5.04</v>
      </c>
    </row>
    <row r="98" spans="2:5" ht="15.75" customHeight="1" x14ac:dyDescent="0.2">
      <c r="B98" s="339" t="str">
        <f>Calculo!B37</f>
        <v>Cal</v>
      </c>
      <c r="C98" s="351">
        <f>$B$94*Calculo!C37</f>
        <v>400</v>
      </c>
      <c r="D98" s="346">
        <f>Regularização!J8</f>
        <v>0.05</v>
      </c>
      <c r="E98" s="236">
        <f t="shared" si="9"/>
        <v>420</v>
      </c>
    </row>
    <row r="99" spans="2:5" ht="15.75" customHeight="1" x14ac:dyDescent="0.2">
      <c r="B99" s="339" t="str">
        <f>Calculo!B38</f>
        <v>Gesso</v>
      </c>
      <c r="C99" s="351">
        <f>$B$94*Calculo!C38</f>
        <v>0</v>
      </c>
      <c r="D99" s="346">
        <f>Regularização!J9</f>
        <v>0.05</v>
      </c>
      <c r="E99" s="236">
        <f t="shared" si="9"/>
        <v>0</v>
      </c>
    </row>
    <row r="100" spans="2:5" x14ac:dyDescent="0.2">
      <c r="B100" s="336" t="s">
        <v>232</v>
      </c>
      <c r="C100" s="337" t="s">
        <v>17</v>
      </c>
      <c r="D100" s="337" t="s">
        <v>18</v>
      </c>
      <c r="E100" s="349" t="s">
        <v>20</v>
      </c>
    </row>
    <row r="101" spans="2:5" x14ac:dyDescent="0.2">
      <c r="B101" s="339" t="str">
        <f>Calculo!F35</f>
        <v>Cimento</v>
      </c>
      <c r="C101" s="252">
        <f>$C$94*Calculo!G35</f>
        <v>1800</v>
      </c>
      <c r="D101" s="346">
        <f>Regularização!J10</f>
        <v>0</v>
      </c>
      <c r="E101" s="236">
        <f t="shared" ref="E101:E104" si="10">C101*(1+D101)</f>
        <v>1800</v>
      </c>
    </row>
    <row r="102" spans="2:5" x14ac:dyDescent="0.2">
      <c r="B102" s="339" t="str">
        <f>Calculo!F36</f>
        <v>Areia</v>
      </c>
      <c r="C102" s="252">
        <f>$C$94*Calculo!G36</f>
        <v>9</v>
      </c>
      <c r="D102" s="346">
        <f>Regularização!J11</f>
        <v>0</v>
      </c>
      <c r="E102" s="236">
        <f t="shared" si="10"/>
        <v>9</v>
      </c>
    </row>
    <row r="103" spans="2:5" x14ac:dyDescent="0.2">
      <c r="B103" s="339" t="str">
        <f>Calculo!F37</f>
        <v>Cal</v>
      </c>
      <c r="C103" s="252">
        <f>$C$94*Calculo!G37</f>
        <v>0</v>
      </c>
      <c r="D103" s="346">
        <f>Regularização!J12</f>
        <v>0</v>
      </c>
      <c r="E103" s="236">
        <f t="shared" si="10"/>
        <v>0</v>
      </c>
    </row>
    <row r="104" spans="2:5" x14ac:dyDescent="0.2">
      <c r="B104" s="339" t="str">
        <f>Calculo!F38</f>
        <v>Gesso</v>
      </c>
      <c r="C104" s="252">
        <f>$C$94*Calculo!G38</f>
        <v>0</v>
      </c>
      <c r="D104" s="346">
        <f>Regularização!J13</f>
        <v>0</v>
      </c>
      <c r="E104" s="236">
        <f t="shared" si="10"/>
        <v>0</v>
      </c>
    </row>
    <row r="105" spans="2:5" x14ac:dyDescent="0.2">
      <c r="B105" s="336" t="s">
        <v>255</v>
      </c>
      <c r="C105" s="337" t="s">
        <v>17</v>
      </c>
      <c r="D105" s="337" t="s">
        <v>18</v>
      </c>
      <c r="E105" s="349" t="s">
        <v>20</v>
      </c>
    </row>
    <row r="106" spans="2:5" x14ac:dyDescent="0.2">
      <c r="B106" s="339" t="str">
        <f>Calculo!J35</f>
        <v>Cimento</v>
      </c>
      <c r="C106" s="351">
        <f>$D$94*Calculo!K35</f>
        <v>0</v>
      </c>
      <c r="D106" s="346">
        <f>Regularização!J23</f>
        <v>0.05</v>
      </c>
      <c r="E106" s="236">
        <f t="shared" ref="E106:E109" si="11">C106*(1+D106)</f>
        <v>0</v>
      </c>
    </row>
    <row r="107" spans="2:5" x14ac:dyDescent="0.2">
      <c r="B107" s="339" t="str">
        <f>Calculo!J36</f>
        <v>Areia</v>
      </c>
      <c r="C107" s="252">
        <f>$D$94*Calculo!K36</f>
        <v>0</v>
      </c>
      <c r="D107" s="346">
        <f>Regularização!J24</f>
        <v>0.05</v>
      </c>
      <c r="E107" s="236">
        <f t="shared" si="11"/>
        <v>0</v>
      </c>
    </row>
    <row r="108" spans="2:5" x14ac:dyDescent="0.2">
      <c r="B108" s="339" t="str">
        <f>Calculo!J37</f>
        <v>Cal</v>
      </c>
      <c r="C108" s="252">
        <f>$D$94*Calculo!K37</f>
        <v>0</v>
      </c>
      <c r="D108" s="346">
        <f>Regularização!J25</f>
        <v>0.05</v>
      </c>
      <c r="E108" s="236">
        <f t="shared" si="11"/>
        <v>0</v>
      </c>
    </row>
    <row r="109" spans="2:5" ht="13.5" thickBot="1" x14ac:dyDescent="0.25">
      <c r="B109" s="340" t="str">
        <f>Calculo!J38</f>
        <v>Gesso</v>
      </c>
      <c r="C109" s="341">
        <f>$D$94*Calculo!K38</f>
        <v>63</v>
      </c>
      <c r="D109" s="347">
        <f>Regularização!J26</f>
        <v>0.05</v>
      </c>
      <c r="E109" s="342">
        <f t="shared" si="11"/>
        <v>66.150000000000006</v>
      </c>
    </row>
    <row r="111" spans="2:5" ht="13.5" thickBot="1" x14ac:dyDescent="0.25">
      <c r="E111" s="1"/>
    </row>
    <row r="112" spans="2:5" ht="16.5" customHeight="1" thickTop="1" x14ac:dyDescent="0.2">
      <c r="B112" s="352"/>
      <c r="C112" s="358" t="s">
        <v>23</v>
      </c>
      <c r="D112" s="358"/>
      <c r="E112" s="353"/>
    </row>
    <row r="113" spans="2:8" x14ac:dyDescent="0.2">
      <c r="B113" s="40" t="s">
        <v>118</v>
      </c>
      <c r="C113" s="100">
        <f>Revestimentos!F19</f>
        <v>1051.05</v>
      </c>
      <c r="D113" s="38"/>
      <c r="E113" s="87"/>
    </row>
    <row r="114" spans="2:8" x14ac:dyDescent="0.2">
      <c r="B114" s="57" t="s">
        <v>58</v>
      </c>
      <c r="C114" s="58" t="s">
        <v>13</v>
      </c>
      <c r="D114" s="58" t="s">
        <v>59</v>
      </c>
      <c r="E114" s="86" t="s">
        <v>60</v>
      </c>
    </row>
    <row r="115" spans="2:8" x14ac:dyDescent="0.2">
      <c r="B115" s="40" t="str">
        <f>Calculo!B42</f>
        <v>Piso</v>
      </c>
      <c r="C115" s="39">
        <f>$C$113*Calculo!C42</f>
        <v>1051.05</v>
      </c>
      <c r="D115" s="60">
        <f>Revestimentos!I6</f>
        <v>0.1</v>
      </c>
      <c r="E115" s="55">
        <f>ROUNDUP(C115*(1+D115),0)</f>
        <v>1157</v>
      </c>
    </row>
    <row r="116" spans="2:8" x14ac:dyDescent="0.2">
      <c r="B116" s="40" t="str">
        <f>Calculo!B43</f>
        <v>Argamassa</v>
      </c>
      <c r="C116" s="39">
        <f>$C$113*Calculo!C43</f>
        <v>6306.2999999999993</v>
      </c>
      <c r="D116" s="60">
        <f>Revestimentos!I7</f>
        <v>0.1</v>
      </c>
      <c r="E116" s="55">
        <f t="shared" ref="E116:E117" si="12">ROUNDUP(C116*(1+D116),0)</f>
        <v>6937</v>
      </c>
    </row>
    <row r="117" spans="2:8" ht="13.5" thickBot="1" x14ac:dyDescent="0.25">
      <c r="B117" s="96" t="str">
        <f>Calculo!B44</f>
        <v>Rejunte</v>
      </c>
      <c r="C117" s="83">
        <f>$C$113*Calculo!C44</f>
        <v>2102.1</v>
      </c>
      <c r="D117" s="84">
        <f>Revestimentos!I8</f>
        <v>0.1</v>
      </c>
      <c r="E117" s="97">
        <f t="shared" si="12"/>
        <v>2313</v>
      </c>
    </row>
    <row r="118" spans="2:8" ht="14.25" thickTop="1" thickBot="1" x14ac:dyDescent="0.25">
      <c r="E118" s="1"/>
    </row>
    <row r="119" spans="2:8" ht="16.5" customHeight="1" thickTop="1" x14ac:dyDescent="0.2">
      <c r="B119" s="352"/>
      <c r="C119" s="358" t="s">
        <v>321</v>
      </c>
      <c r="D119" s="358"/>
      <c r="E119" s="353"/>
    </row>
    <row r="120" spans="2:8" x14ac:dyDescent="0.2">
      <c r="B120" s="40" t="s">
        <v>118</v>
      </c>
      <c r="C120" s="100">
        <f>Revestimentos!F36</f>
        <v>1051.05</v>
      </c>
      <c r="D120" s="38"/>
      <c r="E120" s="87"/>
    </row>
    <row r="121" spans="2:8" x14ac:dyDescent="0.2">
      <c r="B121" s="57" t="s">
        <v>58</v>
      </c>
      <c r="C121" s="58" t="s">
        <v>13</v>
      </c>
      <c r="D121" s="58" t="s">
        <v>59</v>
      </c>
      <c r="E121" s="86" t="s">
        <v>60</v>
      </c>
    </row>
    <row r="122" spans="2:8" x14ac:dyDescent="0.2">
      <c r="B122" s="40" t="str">
        <f>Calculo!F42</f>
        <v>Azulejo</v>
      </c>
      <c r="C122" s="39">
        <f>$C$120*Calculo!G42</f>
        <v>1051.05</v>
      </c>
      <c r="D122" s="60">
        <f>Revestimentos!I23</f>
        <v>0.1</v>
      </c>
      <c r="E122" s="55">
        <f>ROUNDUP(C122*(1+D122),0)</f>
        <v>1157</v>
      </c>
    </row>
    <row r="123" spans="2:8" x14ac:dyDescent="0.2">
      <c r="B123" s="40" t="str">
        <f>Calculo!F43</f>
        <v>Argamassa</v>
      </c>
      <c r="C123" s="39">
        <f>$C$120*Calculo!G43</f>
        <v>4204.2</v>
      </c>
      <c r="D123" s="60">
        <f>Revestimentos!I24</f>
        <v>0.1</v>
      </c>
      <c r="E123" s="55">
        <f t="shared" ref="E123:E124" si="13">ROUNDUP(C123*(1+D123),0)</f>
        <v>4625</v>
      </c>
    </row>
    <row r="124" spans="2:8" ht="13.5" thickBot="1" x14ac:dyDescent="0.25">
      <c r="B124" s="96" t="str">
        <f>Calculo!F44</f>
        <v>Rejunte</v>
      </c>
      <c r="C124" s="83">
        <f>$C$120*Calculo!G44</f>
        <v>2102.1</v>
      </c>
      <c r="D124" s="84">
        <f>Revestimentos!I25</f>
        <v>0.1</v>
      </c>
      <c r="E124" s="97">
        <f t="shared" si="13"/>
        <v>2313</v>
      </c>
    </row>
    <row r="125" spans="2:8" ht="13.5" thickTop="1" x14ac:dyDescent="0.2"/>
    <row r="126" spans="2:8" ht="13.5" thickBot="1" x14ac:dyDescent="0.25">
      <c r="B126" s="1" t="str">
        <f>[1]Pilar!G17</f>
        <v xml:space="preserve">  </v>
      </c>
      <c r="E126" s="10" t="str">
        <f>[1]Pilar!G15</f>
        <v xml:space="preserve">  </v>
      </c>
    </row>
    <row r="127" spans="2:8" ht="15.75" customHeight="1" thickTop="1" x14ac:dyDescent="0.2">
      <c r="B127" s="361" t="s">
        <v>123</v>
      </c>
      <c r="C127" s="358"/>
      <c r="D127" s="362"/>
      <c r="E127" s="26"/>
      <c r="F127" s="26"/>
      <c r="G127" s="26"/>
      <c r="H127" s="26"/>
    </row>
    <row r="128" spans="2:8" x14ac:dyDescent="0.2">
      <c r="B128" s="36" t="s">
        <v>121</v>
      </c>
      <c r="C128" s="33">
        <f>Pinturas!E22</f>
        <v>4320</v>
      </c>
      <c r="D128" s="32" t="s">
        <v>82</v>
      </c>
      <c r="E128" s="1"/>
    </row>
    <row r="129" spans="2:7" x14ac:dyDescent="0.2">
      <c r="B129" s="82" t="s">
        <v>25</v>
      </c>
      <c r="C129" s="58" t="s">
        <v>13</v>
      </c>
      <c r="D129" s="108" t="s">
        <v>122</v>
      </c>
      <c r="E129" s="1"/>
      <c r="G129" s="3"/>
    </row>
    <row r="130" spans="2:7" ht="12.75" hidden="1" customHeight="1" x14ac:dyDescent="0.2">
      <c r="B130" s="36"/>
      <c r="C130" s="34"/>
      <c r="D130" s="37">
        <v>3.6</v>
      </c>
      <c r="E130" s="1"/>
      <c r="G130" s="3"/>
    </row>
    <row r="131" spans="2:7" x14ac:dyDescent="0.2">
      <c r="B131" s="36" t="str">
        <f>[1]Tinta!A13</f>
        <v>Tinta Acrílica</v>
      </c>
      <c r="C131" s="34">
        <f>ROUNDUP(IF(B131=Pinturas!C5,IF(Pinturas!E4=3.6,Conf.!$C$128/Calculo!C49,Conf.!$C$128/Calculo!$C$50),0),0)</f>
        <v>26</v>
      </c>
      <c r="D131" s="37" t="str">
        <f>IF(Pinturas!$E$4=3.6,"Galão 3,6 L","Lata 18 L")</f>
        <v>Lata 18 L</v>
      </c>
      <c r="E131" s="1"/>
      <c r="G131" s="3"/>
    </row>
    <row r="132" spans="2:7" x14ac:dyDescent="0.2">
      <c r="B132" s="36" t="str">
        <f>[1]Tinta!A14</f>
        <v>Tinta Esmalte</v>
      </c>
      <c r="C132" s="34">
        <f>ROUNDUP(IF(B132=Pinturas!C5,IF(Pinturas!E4=3.6,Conf.!$C$128/Calculo!G49,Conf.!$C$128/Calculo!G50),0),0)</f>
        <v>0</v>
      </c>
      <c r="D132" s="37" t="str">
        <f>IF(Pinturas!$E$4=3.6,"Galão 3,6 L","Lata 18 L")</f>
        <v>Lata 18 L</v>
      </c>
      <c r="E132" s="1"/>
      <c r="G132" s="3"/>
    </row>
    <row r="133" spans="2:7" ht="13.5" thickBot="1" x14ac:dyDescent="0.25">
      <c r="B133" s="61" t="str">
        <f>[1]Tinta!A15</f>
        <v>Tinta Óleo</v>
      </c>
      <c r="C133" s="106">
        <f>ROUNDUP(IF(B133=Pinturas!C5,IF(Pinturas!E4=3.6,Conf.!$C$128/Calculo!K49,Conf.!$C$128/Calculo!K50),0),0)</f>
        <v>0</v>
      </c>
      <c r="D133" s="107" t="str">
        <f>IF(Pinturas!$E$4=3.6,"Galão 3,6 L","Lata 18 L")</f>
        <v>Lata 18 L</v>
      </c>
      <c r="E133" s="1"/>
      <c r="G133" s="3"/>
    </row>
    <row r="134" spans="2:7" ht="13.5" thickTop="1" x14ac:dyDescent="0.2">
      <c r="E134" s="1"/>
      <c r="G134" s="3"/>
    </row>
  </sheetData>
  <mergeCells count="12">
    <mergeCell ref="C3:D3"/>
    <mergeCell ref="C14:D14"/>
    <mergeCell ref="C119:D119"/>
    <mergeCell ref="C25:D25"/>
    <mergeCell ref="C36:D36"/>
    <mergeCell ref="C46:D46"/>
    <mergeCell ref="B127:D127"/>
    <mergeCell ref="C59:D59"/>
    <mergeCell ref="C67:D67"/>
    <mergeCell ref="C78:D78"/>
    <mergeCell ref="C92:D92"/>
    <mergeCell ref="C112:D112"/>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L20"/>
  <sheetViews>
    <sheetView showGridLines="0" workbookViewId="0">
      <selection activeCell="I8" sqref="I8"/>
    </sheetView>
  </sheetViews>
  <sheetFormatPr defaultRowHeight="15" x14ac:dyDescent="0.25"/>
  <cols>
    <col min="2" max="2" width="13.5703125" bestFit="1" customWidth="1"/>
    <col min="3" max="3" width="8.28515625" bestFit="1" customWidth="1"/>
    <col min="4" max="4" width="16.5703125" bestFit="1" customWidth="1"/>
    <col min="5" max="5" width="10.85546875" bestFit="1" customWidth="1"/>
    <col min="6" max="6" width="9.7109375" bestFit="1" customWidth="1"/>
    <col min="8" max="8" width="13.5703125" bestFit="1" customWidth="1"/>
    <col min="10" max="10" width="16.5703125" bestFit="1" customWidth="1"/>
    <col min="11" max="11" width="10.85546875" bestFit="1" customWidth="1"/>
    <col min="12" max="12" width="9.7109375" bestFit="1" customWidth="1"/>
  </cols>
  <sheetData>
    <row r="2" spans="2:12" x14ac:dyDescent="0.25">
      <c r="B2" s="442" t="s">
        <v>265</v>
      </c>
      <c r="C2" s="442"/>
      <c r="D2" s="442"/>
      <c r="E2" s="442"/>
      <c r="F2" s="442"/>
      <c r="H2" s="442" t="s">
        <v>266</v>
      </c>
      <c r="I2" s="442"/>
      <c r="J2" s="442"/>
      <c r="K2" s="442"/>
      <c r="L2" s="442"/>
    </row>
    <row r="3" spans="2:12" ht="15.75" thickBot="1" x14ac:dyDescent="0.3"/>
    <row r="4" spans="2:12" x14ac:dyDescent="0.25">
      <c r="B4" s="265" t="s">
        <v>225</v>
      </c>
      <c r="C4" s="266" t="s">
        <v>97</v>
      </c>
      <c r="D4" s="266" t="s">
        <v>234</v>
      </c>
      <c r="E4" s="266" t="s">
        <v>262</v>
      </c>
      <c r="F4" s="267" t="s">
        <v>58</v>
      </c>
      <c r="H4" s="265" t="s">
        <v>225</v>
      </c>
      <c r="I4" s="266" t="s">
        <v>97</v>
      </c>
      <c r="J4" s="266" t="s">
        <v>234</v>
      </c>
      <c r="K4" s="266" t="s">
        <v>262</v>
      </c>
      <c r="L4" s="267" t="s">
        <v>58</v>
      </c>
    </row>
    <row r="5" spans="2:12" x14ac:dyDescent="0.25">
      <c r="B5" s="268" t="s">
        <v>263</v>
      </c>
      <c r="C5" s="54">
        <v>6</v>
      </c>
      <c r="D5" s="54" t="s">
        <v>264</v>
      </c>
      <c r="E5" s="54"/>
      <c r="F5" s="269"/>
      <c r="H5" s="268" t="s">
        <v>263</v>
      </c>
      <c r="I5" s="54">
        <v>6</v>
      </c>
      <c r="J5" s="54" t="s">
        <v>264</v>
      </c>
      <c r="K5" s="54"/>
      <c r="L5" s="269"/>
    </row>
    <row r="6" spans="2:12" x14ac:dyDescent="0.25">
      <c r="B6" s="268"/>
      <c r="C6" s="54"/>
      <c r="D6" s="54"/>
      <c r="E6" s="54"/>
      <c r="F6" s="269"/>
      <c r="H6" s="268"/>
      <c r="I6" s="54"/>
      <c r="J6" s="54"/>
      <c r="K6" s="54"/>
      <c r="L6" s="269"/>
    </row>
    <row r="7" spans="2:12" x14ac:dyDescent="0.25">
      <c r="B7" s="268"/>
      <c r="C7" s="54"/>
      <c r="D7" s="54"/>
      <c r="E7" s="54"/>
      <c r="F7" s="269"/>
      <c r="H7" s="268"/>
      <c r="I7" s="54"/>
      <c r="J7" s="54"/>
      <c r="K7" s="54"/>
      <c r="L7" s="269"/>
    </row>
    <row r="8" spans="2:12" x14ac:dyDescent="0.25">
      <c r="B8" s="268"/>
      <c r="C8" s="54"/>
      <c r="D8" s="54"/>
      <c r="E8" s="54"/>
      <c r="F8" s="269"/>
      <c r="H8" s="268"/>
      <c r="I8" s="54"/>
      <c r="J8" s="54"/>
      <c r="K8" s="54"/>
      <c r="L8" s="269"/>
    </row>
    <row r="9" spans="2:12" x14ac:dyDescent="0.25">
      <c r="B9" s="268"/>
      <c r="C9" s="54"/>
      <c r="D9" s="54"/>
      <c r="E9" s="54"/>
      <c r="F9" s="269"/>
      <c r="H9" s="268"/>
      <c r="I9" s="54"/>
      <c r="J9" s="54"/>
      <c r="K9" s="54"/>
      <c r="L9" s="269"/>
    </row>
    <row r="10" spans="2:12" x14ac:dyDescent="0.25">
      <c r="B10" s="268"/>
      <c r="C10" s="54"/>
      <c r="D10" s="54"/>
      <c r="E10" s="54"/>
      <c r="F10" s="269"/>
      <c r="H10" s="268"/>
      <c r="I10" s="54"/>
      <c r="J10" s="54"/>
      <c r="K10" s="54"/>
      <c r="L10" s="269"/>
    </row>
    <row r="11" spans="2:12" x14ac:dyDescent="0.25">
      <c r="B11" s="268"/>
      <c r="C11" s="54"/>
      <c r="D11" s="54"/>
      <c r="E11" s="54"/>
      <c r="F11" s="269"/>
      <c r="H11" s="268"/>
      <c r="I11" s="54"/>
      <c r="J11" s="54"/>
      <c r="K11" s="54"/>
      <c r="L11" s="269"/>
    </row>
    <row r="12" spans="2:12" x14ac:dyDescent="0.25">
      <c r="B12" s="268"/>
      <c r="C12" s="54"/>
      <c r="D12" s="54"/>
      <c r="E12" s="54"/>
      <c r="F12" s="269"/>
      <c r="H12" s="268"/>
      <c r="I12" s="54"/>
      <c r="J12" s="54"/>
      <c r="K12" s="54"/>
      <c r="L12" s="269"/>
    </row>
    <row r="13" spans="2:12" x14ac:dyDescent="0.25">
      <c r="B13" s="268"/>
      <c r="C13" s="54"/>
      <c r="D13" s="54"/>
      <c r="E13" s="54"/>
      <c r="F13" s="269"/>
      <c r="H13" s="268"/>
      <c r="I13" s="54"/>
      <c r="J13" s="54"/>
      <c r="K13" s="54"/>
      <c r="L13" s="269"/>
    </row>
    <row r="14" spans="2:12" x14ac:dyDescent="0.25">
      <c r="B14" s="268"/>
      <c r="C14" s="54"/>
      <c r="D14" s="54"/>
      <c r="E14" s="54"/>
      <c r="F14" s="269"/>
      <c r="H14" s="268"/>
      <c r="I14" s="54"/>
      <c r="J14" s="54"/>
      <c r="K14" s="54"/>
      <c r="L14" s="269"/>
    </row>
    <row r="15" spans="2:12" x14ac:dyDescent="0.25">
      <c r="B15" s="268"/>
      <c r="C15" s="54"/>
      <c r="D15" s="54"/>
      <c r="E15" s="54"/>
      <c r="F15" s="269"/>
      <c r="H15" s="268"/>
      <c r="I15" s="54"/>
      <c r="J15" s="54"/>
      <c r="K15" s="54"/>
      <c r="L15" s="269"/>
    </row>
    <row r="16" spans="2:12" x14ac:dyDescent="0.25">
      <c r="B16" s="268"/>
      <c r="C16" s="54"/>
      <c r="D16" s="54"/>
      <c r="E16" s="54"/>
      <c r="F16" s="269"/>
      <c r="H16" s="268"/>
      <c r="I16" s="54"/>
      <c r="J16" s="54"/>
      <c r="K16" s="54"/>
      <c r="L16" s="269"/>
    </row>
    <row r="17" spans="2:12" x14ac:dyDescent="0.25">
      <c r="B17" s="268"/>
      <c r="C17" s="54"/>
      <c r="D17" s="54"/>
      <c r="E17" s="54"/>
      <c r="F17" s="269"/>
      <c r="H17" s="268"/>
      <c r="I17" s="54"/>
      <c r="J17" s="54"/>
      <c r="K17" s="54"/>
      <c r="L17" s="269"/>
    </row>
    <row r="18" spans="2:12" x14ac:dyDescent="0.25">
      <c r="B18" s="268"/>
      <c r="C18" s="54"/>
      <c r="D18" s="54"/>
      <c r="E18" s="54"/>
      <c r="F18" s="269"/>
      <c r="H18" s="268"/>
      <c r="I18" s="54"/>
      <c r="J18" s="54"/>
      <c r="K18" s="54"/>
      <c r="L18" s="269"/>
    </row>
    <row r="19" spans="2:12" x14ac:dyDescent="0.25">
      <c r="B19" s="268"/>
      <c r="C19" s="54"/>
      <c r="D19" s="54"/>
      <c r="E19" s="54"/>
      <c r="F19" s="269"/>
      <c r="H19" s="268"/>
      <c r="I19" s="54"/>
      <c r="J19" s="54"/>
      <c r="K19" s="54"/>
      <c r="L19" s="269"/>
    </row>
    <row r="20" spans="2:12" ht="15.75" thickBot="1" x14ac:dyDescent="0.3">
      <c r="B20" s="270"/>
      <c r="C20" s="271"/>
      <c r="D20" s="271"/>
      <c r="E20" s="271"/>
      <c r="F20" s="272"/>
      <c r="H20" s="270"/>
      <c r="I20" s="271"/>
      <c r="J20" s="271"/>
      <c r="K20" s="271"/>
      <c r="L20" s="272"/>
    </row>
  </sheetData>
  <mergeCells count="2">
    <mergeCell ref="B2:F2"/>
    <mergeCell ref="H2:L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29"/>
  <sheetViews>
    <sheetView showGridLines="0" workbookViewId="0">
      <selection activeCell="O19" sqref="A7:O19"/>
    </sheetView>
  </sheetViews>
  <sheetFormatPr defaultRowHeight="15" x14ac:dyDescent="0.25"/>
  <cols>
    <col min="1" max="1" width="14" style="22" bestFit="1" customWidth="1"/>
    <col min="2" max="2" width="11.42578125" style="22" customWidth="1"/>
    <col min="3" max="3" width="9.140625" style="22"/>
    <col min="4" max="4" width="11.28515625" style="22" customWidth="1"/>
    <col min="5" max="5" width="11.85546875" style="22" bestFit="1" customWidth="1"/>
    <col min="6" max="6" width="9.140625" style="22"/>
    <col min="7" max="7" width="11" style="22" bestFit="1" customWidth="1"/>
    <col min="8" max="256" width="9.140625" style="22"/>
    <col min="257" max="257" width="11.42578125" style="22" customWidth="1"/>
    <col min="258" max="258" width="2.7109375" style="22" customWidth="1"/>
    <col min="259" max="259" width="9.140625" style="22"/>
    <col min="260" max="260" width="2.28515625" style="22" customWidth="1"/>
    <col min="261" max="262" width="9.140625" style="22"/>
    <col min="263" max="263" width="11" style="22" bestFit="1" customWidth="1"/>
    <col min="264" max="512" width="9.140625" style="22"/>
    <col min="513" max="513" width="11.42578125" style="22" customWidth="1"/>
    <col min="514" max="514" width="2.7109375" style="22" customWidth="1"/>
    <col min="515" max="515" width="9.140625" style="22"/>
    <col min="516" max="516" width="2.28515625" style="22" customWidth="1"/>
    <col min="517" max="518" width="9.140625" style="22"/>
    <col min="519" max="519" width="11" style="22" bestFit="1" customWidth="1"/>
    <col min="520" max="768" width="9.140625" style="22"/>
    <col min="769" max="769" width="11.42578125" style="22" customWidth="1"/>
    <col min="770" max="770" width="2.7109375" style="22" customWidth="1"/>
    <col min="771" max="771" width="9.140625" style="22"/>
    <col min="772" max="772" width="2.28515625" style="22" customWidth="1"/>
    <col min="773" max="774" width="9.140625" style="22"/>
    <col min="775" max="775" width="11" style="22" bestFit="1" customWidth="1"/>
    <col min="776" max="1024" width="9.140625" style="22"/>
    <col min="1025" max="1025" width="11.42578125" style="22" customWidth="1"/>
    <col min="1026" max="1026" width="2.7109375" style="22" customWidth="1"/>
    <col min="1027" max="1027" width="9.140625" style="22"/>
    <col min="1028" max="1028" width="2.28515625" style="22" customWidth="1"/>
    <col min="1029" max="1030" width="9.140625" style="22"/>
    <col min="1031" max="1031" width="11" style="22" bestFit="1" customWidth="1"/>
    <col min="1032" max="1280" width="9.140625" style="22"/>
    <col min="1281" max="1281" width="11.42578125" style="22" customWidth="1"/>
    <col min="1282" max="1282" width="2.7109375" style="22" customWidth="1"/>
    <col min="1283" max="1283" width="9.140625" style="22"/>
    <col min="1284" max="1284" width="2.28515625" style="22" customWidth="1"/>
    <col min="1285" max="1286" width="9.140625" style="22"/>
    <col min="1287" max="1287" width="11" style="22" bestFit="1" customWidth="1"/>
    <col min="1288" max="1536" width="9.140625" style="22"/>
    <col min="1537" max="1537" width="11.42578125" style="22" customWidth="1"/>
    <col min="1538" max="1538" width="2.7109375" style="22" customWidth="1"/>
    <col min="1539" max="1539" width="9.140625" style="22"/>
    <col min="1540" max="1540" width="2.28515625" style="22" customWidth="1"/>
    <col min="1541" max="1542" width="9.140625" style="22"/>
    <col min="1543" max="1543" width="11" style="22" bestFit="1" customWidth="1"/>
    <col min="1544" max="1792" width="9.140625" style="22"/>
    <col min="1793" max="1793" width="11.42578125" style="22" customWidth="1"/>
    <col min="1794" max="1794" width="2.7109375" style="22" customWidth="1"/>
    <col min="1795" max="1795" width="9.140625" style="22"/>
    <col min="1796" max="1796" width="2.28515625" style="22" customWidth="1"/>
    <col min="1797" max="1798" width="9.140625" style="22"/>
    <col min="1799" max="1799" width="11" style="22" bestFit="1" customWidth="1"/>
    <col min="1800" max="2048" width="9.140625" style="22"/>
    <col min="2049" max="2049" width="11.42578125" style="22" customWidth="1"/>
    <col min="2050" max="2050" width="2.7109375" style="22" customWidth="1"/>
    <col min="2051" max="2051" width="9.140625" style="22"/>
    <col min="2052" max="2052" width="2.28515625" style="22" customWidth="1"/>
    <col min="2053" max="2054" width="9.140625" style="22"/>
    <col min="2055" max="2055" width="11" style="22" bestFit="1" customWidth="1"/>
    <col min="2056" max="2304" width="9.140625" style="22"/>
    <col min="2305" max="2305" width="11.42578125" style="22" customWidth="1"/>
    <col min="2306" max="2306" width="2.7109375" style="22" customWidth="1"/>
    <col min="2307" max="2307" width="9.140625" style="22"/>
    <col min="2308" max="2308" width="2.28515625" style="22" customWidth="1"/>
    <col min="2309" max="2310" width="9.140625" style="22"/>
    <col min="2311" max="2311" width="11" style="22" bestFit="1" customWidth="1"/>
    <col min="2312" max="2560" width="9.140625" style="22"/>
    <col min="2561" max="2561" width="11.42578125" style="22" customWidth="1"/>
    <col min="2562" max="2562" width="2.7109375" style="22" customWidth="1"/>
    <col min="2563" max="2563" width="9.140625" style="22"/>
    <col min="2564" max="2564" width="2.28515625" style="22" customWidth="1"/>
    <col min="2565" max="2566" width="9.140625" style="22"/>
    <col min="2567" max="2567" width="11" style="22" bestFit="1" customWidth="1"/>
    <col min="2568" max="2816" width="9.140625" style="22"/>
    <col min="2817" max="2817" width="11.42578125" style="22" customWidth="1"/>
    <col min="2818" max="2818" width="2.7109375" style="22" customWidth="1"/>
    <col min="2819" max="2819" width="9.140625" style="22"/>
    <col min="2820" max="2820" width="2.28515625" style="22" customWidth="1"/>
    <col min="2821" max="2822" width="9.140625" style="22"/>
    <col min="2823" max="2823" width="11" style="22" bestFit="1" customWidth="1"/>
    <col min="2824" max="3072" width="9.140625" style="22"/>
    <col min="3073" max="3073" width="11.42578125" style="22" customWidth="1"/>
    <col min="3074" max="3074" width="2.7109375" style="22" customWidth="1"/>
    <col min="3075" max="3075" width="9.140625" style="22"/>
    <col min="3076" max="3076" width="2.28515625" style="22" customWidth="1"/>
    <col min="3077" max="3078" width="9.140625" style="22"/>
    <col min="3079" max="3079" width="11" style="22" bestFit="1" customWidth="1"/>
    <col min="3080" max="3328" width="9.140625" style="22"/>
    <col min="3329" max="3329" width="11.42578125" style="22" customWidth="1"/>
    <col min="3330" max="3330" width="2.7109375" style="22" customWidth="1"/>
    <col min="3331" max="3331" width="9.140625" style="22"/>
    <col min="3332" max="3332" width="2.28515625" style="22" customWidth="1"/>
    <col min="3333" max="3334" width="9.140625" style="22"/>
    <col min="3335" max="3335" width="11" style="22" bestFit="1" customWidth="1"/>
    <col min="3336" max="3584" width="9.140625" style="22"/>
    <col min="3585" max="3585" width="11.42578125" style="22" customWidth="1"/>
    <col min="3586" max="3586" width="2.7109375" style="22" customWidth="1"/>
    <col min="3587" max="3587" width="9.140625" style="22"/>
    <col min="3588" max="3588" width="2.28515625" style="22" customWidth="1"/>
    <col min="3589" max="3590" width="9.140625" style="22"/>
    <col min="3591" max="3591" width="11" style="22" bestFit="1" customWidth="1"/>
    <col min="3592" max="3840" width="9.140625" style="22"/>
    <col min="3841" max="3841" width="11.42578125" style="22" customWidth="1"/>
    <col min="3842" max="3842" width="2.7109375" style="22" customWidth="1"/>
    <col min="3843" max="3843" width="9.140625" style="22"/>
    <col min="3844" max="3844" width="2.28515625" style="22" customWidth="1"/>
    <col min="3845" max="3846" width="9.140625" style="22"/>
    <col min="3847" max="3847" width="11" style="22" bestFit="1" customWidth="1"/>
    <col min="3848" max="4096" width="9.140625" style="22"/>
    <col min="4097" max="4097" width="11.42578125" style="22" customWidth="1"/>
    <col min="4098" max="4098" width="2.7109375" style="22" customWidth="1"/>
    <col min="4099" max="4099" width="9.140625" style="22"/>
    <col min="4100" max="4100" width="2.28515625" style="22" customWidth="1"/>
    <col min="4101" max="4102" width="9.140625" style="22"/>
    <col min="4103" max="4103" width="11" style="22" bestFit="1" customWidth="1"/>
    <col min="4104" max="4352" width="9.140625" style="22"/>
    <col min="4353" max="4353" width="11.42578125" style="22" customWidth="1"/>
    <col min="4354" max="4354" width="2.7109375" style="22" customWidth="1"/>
    <col min="4355" max="4355" width="9.140625" style="22"/>
    <col min="4356" max="4356" width="2.28515625" style="22" customWidth="1"/>
    <col min="4357" max="4358" width="9.140625" style="22"/>
    <col min="4359" max="4359" width="11" style="22" bestFit="1" customWidth="1"/>
    <col min="4360" max="4608" width="9.140625" style="22"/>
    <col min="4609" max="4609" width="11.42578125" style="22" customWidth="1"/>
    <col min="4610" max="4610" width="2.7109375" style="22" customWidth="1"/>
    <col min="4611" max="4611" width="9.140625" style="22"/>
    <col min="4612" max="4612" width="2.28515625" style="22" customWidth="1"/>
    <col min="4613" max="4614" width="9.140625" style="22"/>
    <col min="4615" max="4615" width="11" style="22" bestFit="1" customWidth="1"/>
    <col min="4616" max="4864" width="9.140625" style="22"/>
    <col min="4865" max="4865" width="11.42578125" style="22" customWidth="1"/>
    <col min="4866" max="4866" width="2.7109375" style="22" customWidth="1"/>
    <col min="4867" max="4867" width="9.140625" style="22"/>
    <col min="4868" max="4868" width="2.28515625" style="22" customWidth="1"/>
    <col min="4869" max="4870" width="9.140625" style="22"/>
    <col min="4871" max="4871" width="11" style="22" bestFit="1" customWidth="1"/>
    <col min="4872" max="5120" width="9.140625" style="22"/>
    <col min="5121" max="5121" width="11.42578125" style="22" customWidth="1"/>
    <col min="5122" max="5122" width="2.7109375" style="22" customWidth="1"/>
    <col min="5123" max="5123" width="9.140625" style="22"/>
    <col min="5124" max="5124" width="2.28515625" style="22" customWidth="1"/>
    <col min="5125" max="5126" width="9.140625" style="22"/>
    <col min="5127" max="5127" width="11" style="22" bestFit="1" customWidth="1"/>
    <col min="5128" max="5376" width="9.140625" style="22"/>
    <col min="5377" max="5377" width="11.42578125" style="22" customWidth="1"/>
    <col min="5378" max="5378" width="2.7109375" style="22" customWidth="1"/>
    <col min="5379" max="5379" width="9.140625" style="22"/>
    <col min="5380" max="5380" width="2.28515625" style="22" customWidth="1"/>
    <col min="5381" max="5382" width="9.140625" style="22"/>
    <col min="5383" max="5383" width="11" style="22" bestFit="1" customWidth="1"/>
    <col min="5384" max="5632" width="9.140625" style="22"/>
    <col min="5633" max="5633" width="11.42578125" style="22" customWidth="1"/>
    <col min="5634" max="5634" width="2.7109375" style="22" customWidth="1"/>
    <col min="5635" max="5635" width="9.140625" style="22"/>
    <col min="5636" max="5636" width="2.28515625" style="22" customWidth="1"/>
    <col min="5637" max="5638" width="9.140625" style="22"/>
    <col min="5639" max="5639" width="11" style="22" bestFit="1" customWidth="1"/>
    <col min="5640" max="5888" width="9.140625" style="22"/>
    <col min="5889" max="5889" width="11.42578125" style="22" customWidth="1"/>
    <col min="5890" max="5890" width="2.7109375" style="22" customWidth="1"/>
    <col min="5891" max="5891" width="9.140625" style="22"/>
    <col min="5892" max="5892" width="2.28515625" style="22" customWidth="1"/>
    <col min="5893" max="5894" width="9.140625" style="22"/>
    <col min="5895" max="5895" width="11" style="22" bestFit="1" customWidth="1"/>
    <col min="5896" max="6144" width="9.140625" style="22"/>
    <col min="6145" max="6145" width="11.42578125" style="22" customWidth="1"/>
    <col min="6146" max="6146" width="2.7109375" style="22" customWidth="1"/>
    <col min="6147" max="6147" width="9.140625" style="22"/>
    <col min="6148" max="6148" width="2.28515625" style="22" customWidth="1"/>
    <col min="6149" max="6150" width="9.140625" style="22"/>
    <col min="6151" max="6151" width="11" style="22" bestFit="1" customWidth="1"/>
    <col min="6152" max="6400" width="9.140625" style="22"/>
    <col min="6401" max="6401" width="11.42578125" style="22" customWidth="1"/>
    <col min="6402" max="6402" width="2.7109375" style="22" customWidth="1"/>
    <col min="6403" max="6403" width="9.140625" style="22"/>
    <col min="6404" max="6404" width="2.28515625" style="22" customWidth="1"/>
    <col min="6405" max="6406" width="9.140625" style="22"/>
    <col min="6407" max="6407" width="11" style="22" bestFit="1" customWidth="1"/>
    <col min="6408" max="6656" width="9.140625" style="22"/>
    <col min="6657" max="6657" width="11.42578125" style="22" customWidth="1"/>
    <col min="6658" max="6658" width="2.7109375" style="22" customWidth="1"/>
    <col min="6659" max="6659" width="9.140625" style="22"/>
    <col min="6660" max="6660" width="2.28515625" style="22" customWidth="1"/>
    <col min="6661" max="6662" width="9.140625" style="22"/>
    <col min="6663" max="6663" width="11" style="22" bestFit="1" customWidth="1"/>
    <col min="6664" max="6912" width="9.140625" style="22"/>
    <col min="6913" max="6913" width="11.42578125" style="22" customWidth="1"/>
    <col min="6914" max="6914" width="2.7109375" style="22" customWidth="1"/>
    <col min="6915" max="6915" width="9.140625" style="22"/>
    <col min="6916" max="6916" width="2.28515625" style="22" customWidth="1"/>
    <col min="6917" max="6918" width="9.140625" style="22"/>
    <col min="6919" max="6919" width="11" style="22" bestFit="1" customWidth="1"/>
    <col min="6920" max="7168" width="9.140625" style="22"/>
    <col min="7169" max="7169" width="11.42578125" style="22" customWidth="1"/>
    <col min="7170" max="7170" width="2.7109375" style="22" customWidth="1"/>
    <col min="7171" max="7171" width="9.140625" style="22"/>
    <col min="7172" max="7172" width="2.28515625" style="22" customWidth="1"/>
    <col min="7173" max="7174" width="9.140625" style="22"/>
    <col min="7175" max="7175" width="11" style="22" bestFit="1" customWidth="1"/>
    <col min="7176" max="7424" width="9.140625" style="22"/>
    <col min="7425" max="7425" width="11.42578125" style="22" customWidth="1"/>
    <col min="7426" max="7426" width="2.7109375" style="22" customWidth="1"/>
    <col min="7427" max="7427" width="9.140625" style="22"/>
    <col min="7428" max="7428" width="2.28515625" style="22" customWidth="1"/>
    <col min="7429" max="7430" width="9.140625" style="22"/>
    <col min="7431" max="7431" width="11" style="22" bestFit="1" customWidth="1"/>
    <col min="7432" max="7680" width="9.140625" style="22"/>
    <col min="7681" max="7681" width="11.42578125" style="22" customWidth="1"/>
    <col min="7682" max="7682" width="2.7109375" style="22" customWidth="1"/>
    <col min="7683" max="7683" width="9.140625" style="22"/>
    <col min="7684" max="7684" width="2.28515625" style="22" customWidth="1"/>
    <col min="7685" max="7686" width="9.140625" style="22"/>
    <col min="7687" max="7687" width="11" style="22" bestFit="1" customWidth="1"/>
    <col min="7688" max="7936" width="9.140625" style="22"/>
    <col min="7937" max="7937" width="11.42578125" style="22" customWidth="1"/>
    <col min="7938" max="7938" width="2.7109375" style="22" customWidth="1"/>
    <col min="7939" max="7939" width="9.140625" style="22"/>
    <col min="7940" max="7940" width="2.28515625" style="22" customWidth="1"/>
    <col min="7941" max="7942" width="9.140625" style="22"/>
    <col min="7943" max="7943" width="11" style="22" bestFit="1" customWidth="1"/>
    <col min="7944" max="8192" width="9.140625" style="22"/>
    <col min="8193" max="8193" width="11.42578125" style="22" customWidth="1"/>
    <col min="8194" max="8194" width="2.7109375" style="22" customWidth="1"/>
    <col min="8195" max="8195" width="9.140625" style="22"/>
    <col min="8196" max="8196" width="2.28515625" style="22" customWidth="1"/>
    <col min="8197" max="8198" width="9.140625" style="22"/>
    <col min="8199" max="8199" width="11" style="22" bestFit="1" customWidth="1"/>
    <col min="8200" max="8448" width="9.140625" style="22"/>
    <col min="8449" max="8449" width="11.42578125" style="22" customWidth="1"/>
    <col min="8450" max="8450" width="2.7109375" style="22" customWidth="1"/>
    <col min="8451" max="8451" width="9.140625" style="22"/>
    <col min="8452" max="8452" width="2.28515625" style="22" customWidth="1"/>
    <col min="8453" max="8454" width="9.140625" style="22"/>
    <col min="8455" max="8455" width="11" style="22" bestFit="1" customWidth="1"/>
    <col min="8456" max="8704" width="9.140625" style="22"/>
    <col min="8705" max="8705" width="11.42578125" style="22" customWidth="1"/>
    <col min="8706" max="8706" width="2.7109375" style="22" customWidth="1"/>
    <col min="8707" max="8707" width="9.140625" style="22"/>
    <col min="8708" max="8708" width="2.28515625" style="22" customWidth="1"/>
    <col min="8709" max="8710" width="9.140625" style="22"/>
    <col min="8711" max="8711" width="11" style="22" bestFit="1" customWidth="1"/>
    <col min="8712" max="8960" width="9.140625" style="22"/>
    <col min="8961" max="8961" width="11.42578125" style="22" customWidth="1"/>
    <col min="8962" max="8962" width="2.7109375" style="22" customWidth="1"/>
    <col min="8963" max="8963" width="9.140625" style="22"/>
    <col min="8964" max="8964" width="2.28515625" style="22" customWidth="1"/>
    <col min="8965" max="8966" width="9.140625" style="22"/>
    <col min="8967" max="8967" width="11" style="22" bestFit="1" customWidth="1"/>
    <col min="8968" max="9216" width="9.140625" style="22"/>
    <col min="9217" max="9217" width="11.42578125" style="22" customWidth="1"/>
    <col min="9218" max="9218" width="2.7109375" style="22" customWidth="1"/>
    <col min="9219" max="9219" width="9.140625" style="22"/>
    <col min="9220" max="9220" width="2.28515625" style="22" customWidth="1"/>
    <col min="9221" max="9222" width="9.140625" style="22"/>
    <col min="9223" max="9223" width="11" style="22" bestFit="1" customWidth="1"/>
    <col min="9224" max="9472" width="9.140625" style="22"/>
    <col min="9473" max="9473" width="11.42578125" style="22" customWidth="1"/>
    <col min="9474" max="9474" width="2.7109375" style="22" customWidth="1"/>
    <col min="9475" max="9475" width="9.140625" style="22"/>
    <col min="9476" max="9476" width="2.28515625" style="22" customWidth="1"/>
    <col min="9477" max="9478" width="9.140625" style="22"/>
    <col min="9479" max="9479" width="11" style="22" bestFit="1" customWidth="1"/>
    <col min="9480" max="9728" width="9.140625" style="22"/>
    <col min="9729" max="9729" width="11.42578125" style="22" customWidth="1"/>
    <col min="9730" max="9730" width="2.7109375" style="22" customWidth="1"/>
    <col min="9731" max="9731" width="9.140625" style="22"/>
    <col min="9732" max="9732" width="2.28515625" style="22" customWidth="1"/>
    <col min="9733" max="9734" width="9.140625" style="22"/>
    <col min="9735" max="9735" width="11" style="22" bestFit="1" customWidth="1"/>
    <col min="9736" max="9984" width="9.140625" style="22"/>
    <col min="9985" max="9985" width="11.42578125" style="22" customWidth="1"/>
    <col min="9986" max="9986" width="2.7109375" style="22" customWidth="1"/>
    <col min="9987" max="9987" width="9.140625" style="22"/>
    <col min="9988" max="9988" width="2.28515625" style="22" customWidth="1"/>
    <col min="9989" max="9990" width="9.140625" style="22"/>
    <col min="9991" max="9991" width="11" style="22" bestFit="1" customWidth="1"/>
    <col min="9992" max="10240" width="9.140625" style="22"/>
    <col min="10241" max="10241" width="11.42578125" style="22" customWidth="1"/>
    <col min="10242" max="10242" width="2.7109375" style="22" customWidth="1"/>
    <col min="10243" max="10243" width="9.140625" style="22"/>
    <col min="10244" max="10244" width="2.28515625" style="22" customWidth="1"/>
    <col min="10245" max="10246" width="9.140625" style="22"/>
    <col min="10247" max="10247" width="11" style="22" bestFit="1" customWidth="1"/>
    <col min="10248" max="10496" width="9.140625" style="22"/>
    <col min="10497" max="10497" width="11.42578125" style="22" customWidth="1"/>
    <col min="10498" max="10498" width="2.7109375" style="22" customWidth="1"/>
    <col min="10499" max="10499" width="9.140625" style="22"/>
    <col min="10500" max="10500" width="2.28515625" style="22" customWidth="1"/>
    <col min="10501" max="10502" width="9.140625" style="22"/>
    <col min="10503" max="10503" width="11" style="22" bestFit="1" customWidth="1"/>
    <col min="10504" max="10752" width="9.140625" style="22"/>
    <col min="10753" max="10753" width="11.42578125" style="22" customWidth="1"/>
    <col min="10754" max="10754" width="2.7109375" style="22" customWidth="1"/>
    <col min="10755" max="10755" width="9.140625" style="22"/>
    <col min="10756" max="10756" width="2.28515625" style="22" customWidth="1"/>
    <col min="10757" max="10758" width="9.140625" style="22"/>
    <col min="10759" max="10759" width="11" style="22" bestFit="1" customWidth="1"/>
    <col min="10760" max="11008" width="9.140625" style="22"/>
    <col min="11009" max="11009" width="11.42578125" style="22" customWidth="1"/>
    <col min="11010" max="11010" width="2.7109375" style="22" customWidth="1"/>
    <col min="11011" max="11011" width="9.140625" style="22"/>
    <col min="11012" max="11012" width="2.28515625" style="22" customWidth="1"/>
    <col min="11013" max="11014" width="9.140625" style="22"/>
    <col min="11015" max="11015" width="11" style="22" bestFit="1" customWidth="1"/>
    <col min="11016" max="11264" width="9.140625" style="22"/>
    <col min="11265" max="11265" width="11.42578125" style="22" customWidth="1"/>
    <col min="11266" max="11266" width="2.7109375" style="22" customWidth="1"/>
    <col min="11267" max="11267" width="9.140625" style="22"/>
    <col min="11268" max="11268" width="2.28515625" style="22" customWidth="1"/>
    <col min="11269" max="11270" width="9.140625" style="22"/>
    <col min="11271" max="11271" width="11" style="22" bestFit="1" customWidth="1"/>
    <col min="11272" max="11520" width="9.140625" style="22"/>
    <col min="11521" max="11521" width="11.42578125" style="22" customWidth="1"/>
    <col min="11522" max="11522" width="2.7109375" style="22" customWidth="1"/>
    <col min="11523" max="11523" width="9.140625" style="22"/>
    <col min="11524" max="11524" width="2.28515625" style="22" customWidth="1"/>
    <col min="11525" max="11526" width="9.140625" style="22"/>
    <col min="11527" max="11527" width="11" style="22" bestFit="1" customWidth="1"/>
    <col min="11528" max="11776" width="9.140625" style="22"/>
    <col min="11777" max="11777" width="11.42578125" style="22" customWidth="1"/>
    <col min="11778" max="11778" width="2.7109375" style="22" customWidth="1"/>
    <col min="11779" max="11779" width="9.140625" style="22"/>
    <col min="11780" max="11780" width="2.28515625" style="22" customWidth="1"/>
    <col min="11781" max="11782" width="9.140625" style="22"/>
    <col min="11783" max="11783" width="11" style="22" bestFit="1" customWidth="1"/>
    <col min="11784" max="12032" width="9.140625" style="22"/>
    <col min="12033" max="12033" width="11.42578125" style="22" customWidth="1"/>
    <col min="12034" max="12034" width="2.7109375" style="22" customWidth="1"/>
    <col min="12035" max="12035" width="9.140625" style="22"/>
    <col min="12036" max="12036" width="2.28515625" style="22" customWidth="1"/>
    <col min="12037" max="12038" width="9.140625" style="22"/>
    <col min="12039" max="12039" width="11" style="22" bestFit="1" customWidth="1"/>
    <col min="12040" max="12288" width="9.140625" style="22"/>
    <col min="12289" max="12289" width="11.42578125" style="22" customWidth="1"/>
    <col min="12290" max="12290" width="2.7109375" style="22" customWidth="1"/>
    <col min="12291" max="12291" width="9.140625" style="22"/>
    <col min="12292" max="12292" width="2.28515625" style="22" customWidth="1"/>
    <col min="12293" max="12294" width="9.140625" style="22"/>
    <col min="12295" max="12295" width="11" style="22" bestFit="1" customWidth="1"/>
    <col min="12296" max="12544" width="9.140625" style="22"/>
    <col min="12545" max="12545" width="11.42578125" style="22" customWidth="1"/>
    <col min="12546" max="12546" width="2.7109375" style="22" customWidth="1"/>
    <col min="12547" max="12547" width="9.140625" style="22"/>
    <col min="12548" max="12548" width="2.28515625" style="22" customWidth="1"/>
    <col min="12549" max="12550" width="9.140625" style="22"/>
    <col min="12551" max="12551" width="11" style="22" bestFit="1" customWidth="1"/>
    <col min="12552" max="12800" width="9.140625" style="22"/>
    <col min="12801" max="12801" width="11.42578125" style="22" customWidth="1"/>
    <col min="12802" max="12802" width="2.7109375" style="22" customWidth="1"/>
    <col min="12803" max="12803" width="9.140625" style="22"/>
    <col min="12804" max="12804" width="2.28515625" style="22" customWidth="1"/>
    <col min="12805" max="12806" width="9.140625" style="22"/>
    <col min="12807" max="12807" width="11" style="22" bestFit="1" customWidth="1"/>
    <col min="12808" max="13056" width="9.140625" style="22"/>
    <col min="13057" max="13057" width="11.42578125" style="22" customWidth="1"/>
    <col min="13058" max="13058" width="2.7109375" style="22" customWidth="1"/>
    <col min="13059" max="13059" width="9.140625" style="22"/>
    <col min="13060" max="13060" width="2.28515625" style="22" customWidth="1"/>
    <col min="13061" max="13062" width="9.140625" style="22"/>
    <col min="13063" max="13063" width="11" style="22" bestFit="1" customWidth="1"/>
    <col min="13064" max="13312" width="9.140625" style="22"/>
    <col min="13313" max="13313" width="11.42578125" style="22" customWidth="1"/>
    <col min="13314" max="13314" width="2.7109375" style="22" customWidth="1"/>
    <col min="13315" max="13315" width="9.140625" style="22"/>
    <col min="13316" max="13316" width="2.28515625" style="22" customWidth="1"/>
    <col min="13317" max="13318" width="9.140625" style="22"/>
    <col min="13319" max="13319" width="11" style="22" bestFit="1" customWidth="1"/>
    <col min="13320" max="13568" width="9.140625" style="22"/>
    <col min="13569" max="13569" width="11.42578125" style="22" customWidth="1"/>
    <col min="13570" max="13570" width="2.7109375" style="22" customWidth="1"/>
    <col min="13571" max="13571" width="9.140625" style="22"/>
    <col min="13572" max="13572" width="2.28515625" style="22" customWidth="1"/>
    <col min="13573" max="13574" width="9.140625" style="22"/>
    <col min="13575" max="13575" width="11" style="22" bestFit="1" customWidth="1"/>
    <col min="13576" max="13824" width="9.140625" style="22"/>
    <col min="13825" max="13825" width="11.42578125" style="22" customWidth="1"/>
    <col min="13826" max="13826" width="2.7109375" style="22" customWidth="1"/>
    <col min="13827" max="13827" width="9.140625" style="22"/>
    <col min="13828" max="13828" width="2.28515625" style="22" customWidth="1"/>
    <col min="13829" max="13830" width="9.140625" style="22"/>
    <col min="13831" max="13831" width="11" style="22" bestFit="1" customWidth="1"/>
    <col min="13832" max="14080" width="9.140625" style="22"/>
    <col min="14081" max="14081" width="11.42578125" style="22" customWidth="1"/>
    <col min="14082" max="14082" width="2.7109375" style="22" customWidth="1"/>
    <col min="14083" max="14083" width="9.140625" style="22"/>
    <col min="14084" max="14084" width="2.28515625" style="22" customWidth="1"/>
    <col min="14085" max="14086" width="9.140625" style="22"/>
    <col min="14087" max="14087" width="11" style="22" bestFit="1" customWidth="1"/>
    <col min="14088" max="14336" width="9.140625" style="22"/>
    <col min="14337" max="14337" width="11.42578125" style="22" customWidth="1"/>
    <col min="14338" max="14338" width="2.7109375" style="22" customWidth="1"/>
    <col min="14339" max="14339" width="9.140625" style="22"/>
    <col min="14340" max="14340" width="2.28515625" style="22" customWidth="1"/>
    <col min="14341" max="14342" width="9.140625" style="22"/>
    <col min="14343" max="14343" width="11" style="22" bestFit="1" customWidth="1"/>
    <col min="14344" max="14592" width="9.140625" style="22"/>
    <col min="14593" max="14593" width="11.42578125" style="22" customWidth="1"/>
    <col min="14594" max="14594" width="2.7109375" style="22" customWidth="1"/>
    <col min="14595" max="14595" width="9.140625" style="22"/>
    <col min="14596" max="14596" width="2.28515625" style="22" customWidth="1"/>
    <col min="14597" max="14598" width="9.140625" style="22"/>
    <col min="14599" max="14599" width="11" style="22" bestFit="1" customWidth="1"/>
    <col min="14600" max="14848" width="9.140625" style="22"/>
    <col min="14849" max="14849" width="11.42578125" style="22" customWidth="1"/>
    <col min="14850" max="14850" width="2.7109375" style="22" customWidth="1"/>
    <col min="14851" max="14851" width="9.140625" style="22"/>
    <col min="14852" max="14852" width="2.28515625" style="22" customWidth="1"/>
    <col min="14853" max="14854" width="9.140625" style="22"/>
    <col min="14855" max="14855" width="11" style="22" bestFit="1" customWidth="1"/>
    <col min="14856" max="15104" width="9.140625" style="22"/>
    <col min="15105" max="15105" width="11.42578125" style="22" customWidth="1"/>
    <col min="15106" max="15106" width="2.7109375" style="22" customWidth="1"/>
    <col min="15107" max="15107" width="9.140625" style="22"/>
    <col min="15108" max="15108" width="2.28515625" style="22" customWidth="1"/>
    <col min="15109" max="15110" width="9.140625" style="22"/>
    <col min="15111" max="15111" width="11" style="22" bestFit="1" customWidth="1"/>
    <col min="15112" max="15360" width="9.140625" style="22"/>
    <col min="15361" max="15361" width="11.42578125" style="22" customWidth="1"/>
    <col min="15362" max="15362" width="2.7109375" style="22" customWidth="1"/>
    <col min="15363" max="15363" width="9.140625" style="22"/>
    <col min="15364" max="15364" width="2.28515625" style="22" customWidth="1"/>
    <col min="15365" max="15366" width="9.140625" style="22"/>
    <col min="15367" max="15367" width="11" style="22" bestFit="1" customWidth="1"/>
    <col min="15368" max="15616" width="9.140625" style="22"/>
    <col min="15617" max="15617" width="11.42578125" style="22" customWidth="1"/>
    <col min="15618" max="15618" width="2.7109375" style="22" customWidth="1"/>
    <col min="15619" max="15619" width="9.140625" style="22"/>
    <col min="15620" max="15620" width="2.28515625" style="22" customWidth="1"/>
    <col min="15621" max="15622" width="9.140625" style="22"/>
    <col min="15623" max="15623" width="11" style="22" bestFit="1" customWidth="1"/>
    <col min="15624" max="15872" width="9.140625" style="22"/>
    <col min="15873" max="15873" width="11.42578125" style="22" customWidth="1"/>
    <col min="15874" max="15874" width="2.7109375" style="22" customWidth="1"/>
    <col min="15875" max="15875" width="9.140625" style="22"/>
    <col min="15876" max="15876" width="2.28515625" style="22" customWidth="1"/>
    <col min="15877" max="15878" width="9.140625" style="22"/>
    <col min="15879" max="15879" width="11" style="22" bestFit="1" customWidth="1"/>
    <col min="15880" max="16128" width="9.140625" style="22"/>
    <col min="16129" max="16129" width="11.42578125" style="22" customWidth="1"/>
    <col min="16130" max="16130" width="2.7109375" style="22" customWidth="1"/>
    <col min="16131" max="16131" width="9.140625" style="22"/>
    <col min="16132" max="16132" width="2.28515625" style="22" customWidth="1"/>
    <col min="16133" max="16134" width="9.140625" style="22"/>
    <col min="16135" max="16135" width="11" style="22" bestFit="1" customWidth="1"/>
    <col min="16136" max="16384" width="9.140625" style="22"/>
  </cols>
  <sheetData>
    <row r="2" spans="1:13" x14ac:dyDescent="0.25">
      <c r="B2" s="443" t="s">
        <v>52</v>
      </c>
      <c r="C2" s="443"/>
      <c r="D2" s="443"/>
      <c r="E2" s="443"/>
    </row>
    <row r="3" spans="1:13" ht="15.75" customHeight="1" x14ac:dyDescent="0.25">
      <c r="A3" s="23"/>
      <c r="B3" s="443"/>
      <c r="C3" s="443"/>
      <c r="D3" s="443"/>
      <c r="E3" s="443"/>
    </row>
    <row r="4" spans="1:13" x14ac:dyDescent="0.25">
      <c r="A4" s="23"/>
      <c r="B4" s="41" t="s">
        <v>57</v>
      </c>
      <c r="C4" s="111" t="s">
        <v>53</v>
      </c>
      <c r="D4" s="111" t="s">
        <v>90</v>
      </c>
      <c r="E4" s="67">
        <v>18</v>
      </c>
    </row>
    <row r="5" spans="1:13" ht="15.75" thickBot="1" x14ac:dyDescent="0.3">
      <c r="A5" s="101"/>
      <c r="B5" s="101" t="str">
        <f>IF(B7&gt;0,"TINTA","  ")</f>
        <v>TINTA</v>
      </c>
      <c r="C5" s="444" t="s">
        <v>54</v>
      </c>
      <c r="D5" s="444"/>
      <c r="E5" s="444"/>
      <c r="F5" s="24"/>
    </row>
    <row r="6" spans="1:13" ht="15.75" thickTop="1" x14ac:dyDescent="0.25">
      <c r="A6" s="23"/>
      <c r="B6" s="48" t="str">
        <f>IF(C4&gt;0,IF(C4="Linear","Metros","Área"),"  ")</f>
        <v>Metros</v>
      </c>
      <c r="C6" s="49" t="str">
        <f>IF(C4="Linear","Altura","  ")</f>
        <v>Altura</v>
      </c>
      <c r="D6" s="49" t="s">
        <v>86</v>
      </c>
      <c r="E6" s="50" t="s">
        <v>121</v>
      </c>
      <c r="F6" s="25"/>
    </row>
    <row r="7" spans="1:13" x14ac:dyDescent="0.25">
      <c r="A7" s="23"/>
      <c r="B7" s="170">
        <v>200</v>
      </c>
      <c r="C7" s="171">
        <v>2.7</v>
      </c>
      <c r="D7" s="172">
        <v>4</v>
      </c>
      <c r="E7" s="173">
        <f>IF($C$4="Linear",B7*C7*D7,B7*D7)</f>
        <v>2160</v>
      </c>
      <c r="F7" s="25"/>
    </row>
    <row r="8" spans="1:13" x14ac:dyDescent="0.25">
      <c r="A8" s="23"/>
      <c r="B8" s="174">
        <v>200</v>
      </c>
      <c r="C8" s="175">
        <v>2.7</v>
      </c>
      <c r="D8" s="175">
        <v>4</v>
      </c>
      <c r="E8" s="173">
        <f t="shared" ref="E8:E21" si="0">IF($C$4="Linear",B8*C8*D8,B8*D8)</f>
        <v>2160</v>
      </c>
    </row>
    <row r="9" spans="1:13" x14ac:dyDescent="0.25">
      <c r="A9" s="23"/>
      <c r="B9" s="174"/>
      <c r="C9" s="175"/>
      <c r="D9" s="175"/>
      <c r="E9" s="173">
        <f t="shared" si="0"/>
        <v>0</v>
      </c>
    </row>
    <row r="10" spans="1:13" x14ac:dyDescent="0.25">
      <c r="A10" s="23"/>
      <c r="B10" s="174"/>
      <c r="C10" s="175"/>
      <c r="D10" s="175"/>
      <c r="E10" s="173">
        <f t="shared" si="0"/>
        <v>0</v>
      </c>
      <c r="I10" s="445" t="s">
        <v>131</v>
      </c>
      <c r="J10" s="445"/>
      <c r="K10" s="445"/>
      <c r="L10" s="445"/>
      <c r="M10" s="41"/>
    </row>
    <row r="11" spans="1:13" x14ac:dyDescent="0.25">
      <c r="A11" s="23"/>
      <c r="B11" s="174"/>
      <c r="C11" s="175"/>
      <c r="D11" s="175"/>
      <c r="E11" s="173">
        <f t="shared" si="0"/>
        <v>0</v>
      </c>
      <c r="I11" s="30">
        <f>SUM(Conf.!C131,Conf.!C133)</f>
        <v>26</v>
      </c>
      <c r="J11" s="445" t="str">
        <f>CONCATENATE(C5," ",E4,"Lts")</f>
        <v>Tinta Acrílica 18Lts</v>
      </c>
      <c r="K11" s="445"/>
      <c r="L11" s="445"/>
    </row>
    <row r="12" spans="1:13" x14ac:dyDescent="0.25">
      <c r="A12" s="23"/>
      <c r="B12" s="174"/>
      <c r="C12" s="175"/>
      <c r="D12" s="175"/>
      <c r="E12" s="173">
        <f t="shared" si="0"/>
        <v>0</v>
      </c>
    </row>
    <row r="13" spans="1:13" x14ac:dyDescent="0.25">
      <c r="A13" s="23"/>
      <c r="B13" s="174"/>
      <c r="C13" s="175"/>
      <c r="D13" s="175"/>
      <c r="E13" s="173">
        <f t="shared" si="0"/>
        <v>0</v>
      </c>
    </row>
    <row r="14" spans="1:13" x14ac:dyDescent="0.25">
      <c r="A14" s="23"/>
      <c r="B14" s="174"/>
      <c r="C14" s="175"/>
      <c r="D14" s="175"/>
      <c r="E14" s="173">
        <f t="shared" si="0"/>
        <v>0</v>
      </c>
    </row>
    <row r="15" spans="1:13" x14ac:dyDescent="0.25">
      <c r="A15" s="23"/>
      <c r="B15" s="174"/>
      <c r="C15" s="175"/>
      <c r="D15" s="175"/>
      <c r="E15" s="173">
        <f t="shared" si="0"/>
        <v>0</v>
      </c>
    </row>
    <row r="16" spans="1:13" x14ac:dyDescent="0.25">
      <c r="A16" s="23"/>
      <c r="B16" s="174"/>
      <c r="C16" s="175"/>
      <c r="D16" s="175"/>
      <c r="E16" s="173">
        <f t="shared" si="0"/>
        <v>0</v>
      </c>
    </row>
    <row r="17" spans="1:5" x14ac:dyDescent="0.25">
      <c r="A17" s="23"/>
      <c r="B17" s="174"/>
      <c r="C17" s="175"/>
      <c r="D17" s="175"/>
      <c r="E17" s="173">
        <f t="shared" si="0"/>
        <v>0</v>
      </c>
    </row>
    <row r="18" spans="1:5" x14ac:dyDescent="0.25">
      <c r="A18" s="23"/>
      <c r="B18" s="174"/>
      <c r="C18" s="175"/>
      <c r="D18" s="175"/>
      <c r="E18" s="173">
        <f t="shared" si="0"/>
        <v>0</v>
      </c>
    </row>
    <row r="19" spans="1:5" x14ac:dyDescent="0.25">
      <c r="A19" s="23"/>
      <c r="B19" s="174"/>
      <c r="C19" s="175"/>
      <c r="D19" s="175"/>
      <c r="E19" s="173">
        <f t="shared" si="0"/>
        <v>0</v>
      </c>
    </row>
    <row r="20" spans="1:5" x14ac:dyDescent="0.25">
      <c r="A20" s="23"/>
      <c r="B20" s="174"/>
      <c r="C20" s="175"/>
      <c r="D20" s="175"/>
      <c r="E20" s="173">
        <f t="shared" si="0"/>
        <v>0</v>
      </c>
    </row>
    <row r="21" spans="1:5" ht="15.75" thickBot="1" x14ac:dyDescent="0.3">
      <c r="A21" s="23"/>
      <c r="B21" s="176"/>
      <c r="C21" s="177"/>
      <c r="D21" s="175"/>
      <c r="E21" s="173">
        <f t="shared" si="0"/>
        <v>0</v>
      </c>
    </row>
    <row r="22" spans="1:5" ht="16.5" thickTop="1" thickBot="1" x14ac:dyDescent="0.3">
      <c r="A22" s="23"/>
      <c r="B22" s="104"/>
      <c r="C22" s="105"/>
      <c r="D22" s="103" t="s">
        <v>22</v>
      </c>
      <c r="E22" s="102">
        <f>SUM(E7:E21)</f>
        <v>4320</v>
      </c>
    </row>
    <row r="23" spans="1:5" ht="15.75" thickTop="1" x14ac:dyDescent="0.25">
      <c r="A23" s="23"/>
    </row>
    <row r="24" spans="1:5" x14ac:dyDescent="0.25">
      <c r="A24" s="23"/>
    </row>
    <row r="25" spans="1:5" x14ac:dyDescent="0.25">
      <c r="A25" s="23"/>
    </row>
    <row r="26" spans="1:5" x14ac:dyDescent="0.25">
      <c r="A26" s="23"/>
    </row>
    <row r="27" spans="1:5" x14ac:dyDescent="0.25">
      <c r="A27" s="23"/>
    </row>
    <row r="28" spans="1:5" x14ac:dyDescent="0.25">
      <c r="A28" s="23"/>
    </row>
    <row r="29" spans="1:5" x14ac:dyDescent="0.25">
      <c r="A29" s="23"/>
    </row>
  </sheetData>
  <mergeCells count="4">
    <mergeCell ref="B2:E3"/>
    <mergeCell ref="C5:E5"/>
    <mergeCell ref="J11:L11"/>
    <mergeCell ref="I10:L10"/>
  </mergeCells>
  <dataValidations count="4">
    <dataValidation type="list" allowBlank="1" showInputMessage="1" showErrorMessage="1" prompt="Escolha o Lts" sqref="WVM983051 WLQ983051 WBU983051 VRY983051 VIC983051 UYG983051 UOK983051 UEO983051 TUS983051 TKW983051 TBA983051 SRE983051 SHI983051 RXM983051 RNQ983051 RDU983051 QTY983051 QKC983051 QAG983051 PQK983051 PGO983051 OWS983051 OMW983051 ODA983051 NTE983051 NJI983051 MZM983051 MPQ983051 MFU983051 LVY983051 LMC983051 LCG983051 KSK983051 KIO983051 JYS983051 JOW983051 JFA983051 IVE983051 ILI983051 IBM983051 HRQ983051 HHU983051 GXY983051 GOC983051 GEG983051 FUK983051 FKO983051 FAS983051 EQW983051 EHA983051 DXE983051 DNI983051 DDM983051 CTQ983051 CJU983051 BZY983051 BQC983051 BGG983051 AWK983051 AMO983051 ACS983051 SW983051 JA983051 E983051 WVM917515 WLQ917515 WBU917515 VRY917515 VIC917515 UYG917515 UOK917515 UEO917515 TUS917515 TKW917515 TBA917515 SRE917515 SHI917515 RXM917515 RNQ917515 RDU917515 QTY917515 QKC917515 QAG917515 PQK917515 PGO917515 OWS917515 OMW917515 ODA917515 NTE917515 NJI917515 MZM917515 MPQ917515 MFU917515 LVY917515 LMC917515 LCG917515 KSK917515 KIO917515 JYS917515 JOW917515 JFA917515 IVE917515 ILI917515 IBM917515 HRQ917515 HHU917515 GXY917515 GOC917515 GEG917515 FUK917515 FKO917515 FAS917515 EQW917515 EHA917515 DXE917515 DNI917515 DDM917515 CTQ917515 CJU917515 BZY917515 BQC917515 BGG917515 AWK917515 AMO917515 ACS917515 SW917515 JA917515 E917515 WVM851979 WLQ851979 WBU851979 VRY851979 VIC851979 UYG851979 UOK851979 UEO851979 TUS851979 TKW851979 TBA851979 SRE851979 SHI851979 RXM851979 RNQ851979 RDU851979 QTY851979 QKC851979 QAG851979 PQK851979 PGO851979 OWS851979 OMW851979 ODA851979 NTE851979 NJI851979 MZM851979 MPQ851979 MFU851979 LVY851979 LMC851979 LCG851979 KSK851979 KIO851979 JYS851979 JOW851979 JFA851979 IVE851979 ILI851979 IBM851979 HRQ851979 HHU851979 GXY851979 GOC851979 GEG851979 FUK851979 FKO851979 FAS851979 EQW851979 EHA851979 DXE851979 DNI851979 DDM851979 CTQ851979 CJU851979 BZY851979 BQC851979 BGG851979 AWK851979 AMO851979 ACS851979 SW851979 JA851979 E851979 WVM786443 WLQ786443 WBU786443 VRY786443 VIC786443 UYG786443 UOK786443 UEO786443 TUS786443 TKW786443 TBA786443 SRE786443 SHI786443 RXM786443 RNQ786443 RDU786443 QTY786443 QKC786443 QAG786443 PQK786443 PGO786443 OWS786443 OMW786443 ODA786443 NTE786443 NJI786443 MZM786443 MPQ786443 MFU786443 LVY786443 LMC786443 LCG786443 KSK786443 KIO786443 JYS786443 JOW786443 JFA786443 IVE786443 ILI786443 IBM786443 HRQ786443 HHU786443 GXY786443 GOC786443 GEG786443 FUK786443 FKO786443 FAS786443 EQW786443 EHA786443 DXE786443 DNI786443 DDM786443 CTQ786443 CJU786443 BZY786443 BQC786443 BGG786443 AWK786443 AMO786443 ACS786443 SW786443 JA786443 E786443 WVM720907 WLQ720907 WBU720907 VRY720907 VIC720907 UYG720907 UOK720907 UEO720907 TUS720907 TKW720907 TBA720907 SRE720907 SHI720907 RXM720907 RNQ720907 RDU720907 QTY720907 QKC720907 QAG720907 PQK720907 PGO720907 OWS720907 OMW720907 ODA720907 NTE720907 NJI720907 MZM720907 MPQ720907 MFU720907 LVY720907 LMC720907 LCG720907 KSK720907 KIO720907 JYS720907 JOW720907 JFA720907 IVE720907 ILI720907 IBM720907 HRQ720907 HHU720907 GXY720907 GOC720907 GEG720907 FUK720907 FKO720907 FAS720907 EQW720907 EHA720907 DXE720907 DNI720907 DDM720907 CTQ720907 CJU720907 BZY720907 BQC720907 BGG720907 AWK720907 AMO720907 ACS720907 SW720907 JA720907 E720907 WVM655371 WLQ655371 WBU655371 VRY655371 VIC655371 UYG655371 UOK655371 UEO655371 TUS655371 TKW655371 TBA655371 SRE655371 SHI655371 RXM655371 RNQ655371 RDU655371 QTY655371 QKC655371 QAG655371 PQK655371 PGO655371 OWS655371 OMW655371 ODA655371 NTE655371 NJI655371 MZM655371 MPQ655371 MFU655371 LVY655371 LMC655371 LCG655371 KSK655371 KIO655371 JYS655371 JOW655371 JFA655371 IVE655371 ILI655371 IBM655371 HRQ655371 HHU655371 GXY655371 GOC655371 GEG655371 FUK655371 FKO655371 FAS655371 EQW655371 EHA655371 DXE655371 DNI655371 DDM655371 CTQ655371 CJU655371 BZY655371 BQC655371 BGG655371 AWK655371 AMO655371 ACS655371 SW655371 JA655371 E655371 WVM589835 WLQ589835 WBU589835 VRY589835 VIC589835 UYG589835 UOK589835 UEO589835 TUS589835 TKW589835 TBA589835 SRE589835 SHI589835 RXM589835 RNQ589835 RDU589835 QTY589835 QKC589835 QAG589835 PQK589835 PGO589835 OWS589835 OMW589835 ODA589835 NTE589835 NJI589835 MZM589835 MPQ589835 MFU589835 LVY589835 LMC589835 LCG589835 KSK589835 KIO589835 JYS589835 JOW589835 JFA589835 IVE589835 ILI589835 IBM589835 HRQ589835 HHU589835 GXY589835 GOC589835 GEG589835 FUK589835 FKO589835 FAS589835 EQW589835 EHA589835 DXE589835 DNI589835 DDM589835 CTQ589835 CJU589835 BZY589835 BQC589835 BGG589835 AWK589835 AMO589835 ACS589835 SW589835 JA589835 E589835 WVM524299 WLQ524299 WBU524299 VRY524299 VIC524299 UYG524299 UOK524299 UEO524299 TUS524299 TKW524299 TBA524299 SRE524299 SHI524299 RXM524299 RNQ524299 RDU524299 QTY524299 QKC524299 QAG524299 PQK524299 PGO524299 OWS524299 OMW524299 ODA524299 NTE524299 NJI524299 MZM524299 MPQ524299 MFU524299 LVY524299 LMC524299 LCG524299 KSK524299 KIO524299 JYS524299 JOW524299 JFA524299 IVE524299 ILI524299 IBM524299 HRQ524299 HHU524299 GXY524299 GOC524299 GEG524299 FUK524299 FKO524299 FAS524299 EQW524299 EHA524299 DXE524299 DNI524299 DDM524299 CTQ524299 CJU524299 BZY524299 BQC524299 BGG524299 AWK524299 AMO524299 ACS524299 SW524299 JA524299 E524299 WVM458763 WLQ458763 WBU458763 VRY458763 VIC458763 UYG458763 UOK458763 UEO458763 TUS458763 TKW458763 TBA458763 SRE458763 SHI458763 RXM458763 RNQ458763 RDU458763 QTY458763 QKC458763 QAG458763 PQK458763 PGO458763 OWS458763 OMW458763 ODA458763 NTE458763 NJI458763 MZM458763 MPQ458763 MFU458763 LVY458763 LMC458763 LCG458763 KSK458763 KIO458763 JYS458763 JOW458763 JFA458763 IVE458763 ILI458763 IBM458763 HRQ458763 HHU458763 GXY458763 GOC458763 GEG458763 FUK458763 FKO458763 FAS458763 EQW458763 EHA458763 DXE458763 DNI458763 DDM458763 CTQ458763 CJU458763 BZY458763 BQC458763 BGG458763 AWK458763 AMO458763 ACS458763 SW458763 JA458763 E458763 WVM393227 WLQ393227 WBU393227 VRY393227 VIC393227 UYG393227 UOK393227 UEO393227 TUS393227 TKW393227 TBA393227 SRE393227 SHI393227 RXM393227 RNQ393227 RDU393227 QTY393227 QKC393227 QAG393227 PQK393227 PGO393227 OWS393227 OMW393227 ODA393227 NTE393227 NJI393227 MZM393227 MPQ393227 MFU393227 LVY393227 LMC393227 LCG393227 KSK393227 KIO393227 JYS393227 JOW393227 JFA393227 IVE393227 ILI393227 IBM393227 HRQ393227 HHU393227 GXY393227 GOC393227 GEG393227 FUK393227 FKO393227 FAS393227 EQW393227 EHA393227 DXE393227 DNI393227 DDM393227 CTQ393227 CJU393227 BZY393227 BQC393227 BGG393227 AWK393227 AMO393227 ACS393227 SW393227 JA393227 E393227 WVM327691 WLQ327691 WBU327691 VRY327691 VIC327691 UYG327691 UOK327691 UEO327691 TUS327691 TKW327691 TBA327691 SRE327691 SHI327691 RXM327691 RNQ327691 RDU327691 QTY327691 QKC327691 QAG327691 PQK327691 PGO327691 OWS327691 OMW327691 ODA327691 NTE327691 NJI327691 MZM327691 MPQ327691 MFU327691 LVY327691 LMC327691 LCG327691 KSK327691 KIO327691 JYS327691 JOW327691 JFA327691 IVE327691 ILI327691 IBM327691 HRQ327691 HHU327691 GXY327691 GOC327691 GEG327691 FUK327691 FKO327691 FAS327691 EQW327691 EHA327691 DXE327691 DNI327691 DDM327691 CTQ327691 CJU327691 BZY327691 BQC327691 BGG327691 AWK327691 AMO327691 ACS327691 SW327691 JA327691 E327691 WVM262155 WLQ262155 WBU262155 VRY262155 VIC262155 UYG262155 UOK262155 UEO262155 TUS262155 TKW262155 TBA262155 SRE262155 SHI262155 RXM262155 RNQ262155 RDU262155 QTY262155 QKC262155 QAG262155 PQK262155 PGO262155 OWS262155 OMW262155 ODA262155 NTE262155 NJI262155 MZM262155 MPQ262155 MFU262155 LVY262155 LMC262155 LCG262155 KSK262155 KIO262155 JYS262155 JOW262155 JFA262155 IVE262155 ILI262155 IBM262155 HRQ262155 HHU262155 GXY262155 GOC262155 GEG262155 FUK262155 FKO262155 FAS262155 EQW262155 EHA262155 DXE262155 DNI262155 DDM262155 CTQ262155 CJU262155 BZY262155 BQC262155 BGG262155 AWK262155 AMO262155 ACS262155 SW262155 JA262155 E262155 WVM196619 WLQ196619 WBU196619 VRY196619 VIC196619 UYG196619 UOK196619 UEO196619 TUS196619 TKW196619 TBA196619 SRE196619 SHI196619 RXM196619 RNQ196619 RDU196619 QTY196619 QKC196619 QAG196619 PQK196619 PGO196619 OWS196619 OMW196619 ODA196619 NTE196619 NJI196619 MZM196619 MPQ196619 MFU196619 LVY196619 LMC196619 LCG196619 KSK196619 KIO196619 JYS196619 JOW196619 JFA196619 IVE196619 ILI196619 IBM196619 HRQ196619 HHU196619 GXY196619 GOC196619 GEG196619 FUK196619 FKO196619 FAS196619 EQW196619 EHA196619 DXE196619 DNI196619 DDM196619 CTQ196619 CJU196619 BZY196619 BQC196619 BGG196619 AWK196619 AMO196619 ACS196619 SW196619 JA196619 E196619 WVM131083 WLQ131083 WBU131083 VRY131083 VIC131083 UYG131083 UOK131083 UEO131083 TUS131083 TKW131083 TBA131083 SRE131083 SHI131083 RXM131083 RNQ131083 RDU131083 QTY131083 QKC131083 QAG131083 PQK131083 PGO131083 OWS131083 OMW131083 ODA131083 NTE131083 NJI131083 MZM131083 MPQ131083 MFU131083 LVY131083 LMC131083 LCG131083 KSK131083 KIO131083 JYS131083 JOW131083 JFA131083 IVE131083 ILI131083 IBM131083 HRQ131083 HHU131083 GXY131083 GOC131083 GEG131083 FUK131083 FKO131083 FAS131083 EQW131083 EHA131083 DXE131083 DNI131083 DDM131083 CTQ131083 CJU131083 BZY131083 BQC131083 BGG131083 AWK131083 AMO131083 ACS131083 SW131083 JA131083 E131083 WVM65547 WLQ65547 WBU65547 VRY65547 VIC65547 UYG65547 UOK65547 UEO65547 TUS65547 TKW65547 TBA65547 SRE65547 SHI65547 RXM65547 RNQ65547 RDU65547 QTY65547 QKC65547 QAG65547 PQK65547 PGO65547 OWS65547 OMW65547 ODA65547 NTE65547 NJI65547 MZM65547 MPQ65547 MFU65547 LVY65547 LMC65547 LCG65547 KSK65547 KIO65547 JYS65547 JOW65547 JFA65547 IVE65547 ILI65547 IBM65547 HRQ65547 HHU65547 GXY65547 GOC65547 GEG65547 FUK65547 FKO65547 FAS65547 EQW65547 EHA65547 DXE65547 DNI65547 DDM65547 CTQ65547 CJU65547 BZY65547 BQC65547 BGG65547 AWK65547 AMO65547 ACS65547 SW65547 JA65547 E65547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$A$18:$A$20</formula1>
    </dataValidation>
    <dataValidation type="list" allowBlank="1" showInputMessage="1" showErrorMessage="1" prompt="Escolha a Tinta" sqref="WVI983051:WVK983051 B65547:C65547 B131083:C131083 B196619:C196619 B262155:C262155 B327691:C327691 B393227:C393227 B458763:C458763 B524299:C524299 B589835:C589835 B655371:C655371 B720907:C720907 B786443:C786443 B851979:C851979 B917515:C917515 B983051:C983051 WLM983051:WLO983051 WBQ983051:WBS983051 VRU983051:VRW983051 VHY983051:VIA983051 UYC983051:UYE983051 UOG983051:UOI983051 UEK983051:UEM983051 TUO983051:TUQ983051 TKS983051:TKU983051 TAW983051:TAY983051 SRA983051:SRC983051 SHE983051:SHG983051 RXI983051:RXK983051 RNM983051:RNO983051 RDQ983051:RDS983051 QTU983051:QTW983051 QJY983051:QKA983051 QAC983051:QAE983051 PQG983051:PQI983051 PGK983051:PGM983051 OWO983051:OWQ983051 OMS983051:OMU983051 OCW983051:OCY983051 NTA983051:NTC983051 NJE983051:NJG983051 MZI983051:MZK983051 MPM983051:MPO983051 MFQ983051:MFS983051 LVU983051:LVW983051 LLY983051:LMA983051 LCC983051:LCE983051 KSG983051:KSI983051 KIK983051:KIM983051 JYO983051:JYQ983051 JOS983051:JOU983051 JEW983051:JEY983051 IVA983051:IVC983051 ILE983051:ILG983051 IBI983051:IBK983051 HRM983051:HRO983051 HHQ983051:HHS983051 GXU983051:GXW983051 GNY983051:GOA983051 GEC983051:GEE983051 FUG983051:FUI983051 FKK983051:FKM983051 FAO983051:FAQ983051 EQS983051:EQU983051 EGW983051:EGY983051 DXA983051:DXC983051 DNE983051:DNG983051 DDI983051:DDK983051 CTM983051:CTO983051 CJQ983051:CJS983051 BZU983051:BZW983051 BPY983051:BQA983051 BGC983051:BGE983051 AWG983051:AWI983051 AMK983051:AMM983051 ACO983051:ACQ983051 SS983051:SU983051 IW983051:IY983051 WVI917515:WVK917515 WLM917515:WLO917515 WBQ917515:WBS917515 VRU917515:VRW917515 VHY917515:VIA917515 UYC917515:UYE917515 UOG917515:UOI917515 UEK917515:UEM917515 TUO917515:TUQ917515 TKS917515:TKU917515 TAW917515:TAY917515 SRA917515:SRC917515 SHE917515:SHG917515 RXI917515:RXK917515 RNM917515:RNO917515 RDQ917515:RDS917515 QTU917515:QTW917515 QJY917515:QKA917515 QAC917515:QAE917515 PQG917515:PQI917515 PGK917515:PGM917515 OWO917515:OWQ917515 OMS917515:OMU917515 OCW917515:OCY917515 NTA917515:NTC917515 NJE917515:NJG917515 MZI917515:MZK917515 MPM917515:MPO917515 MFQ917515:MFS917515 LVU917515:LVW917515 LLY917515:LMA917515 LCC917515:LCE917515 KSG917515:KSI917515 KIK917515:KIM917515 JYO917515:JYQ917515 JOS917515:JOU917515 JEW917515:JEY917515 IVA917515:IVC917515 ILE917515:ILG917515 IBI917515:IBK917515 HRM917515:HRO917515 HHQ917515:HHS917515 GXU917515:GXW917515 GNY917515:GOA917515 GEC917515:GEE917515 FUG917515:FUI917515 FKK917515:FKM917515 FAO917515:FAQ917515 EQS917515:EQU917515 EGW917515:EGY917515 DXA917515:DXC917515 DNE917515:DNG917515 DDI917515:DDK917515 CTM917515:CTO917515 CJQ917515:CJS917515 BZU917515:BZW917515 BPY917515:BQA917515 BGC917515:BGE917515 AWG917515:AWI917515 AMK917515:AMM917515 ACO917515:ACQ917515 SS917515:SU917515 IW917515:IY917515 WVI851979:WVK851979 WLM851979:WLO851979 WBQ851979:WBS851979 VRU851979:VRW851979 VHY851979:VIA851979 UYC851979:UYE851979 UOG851979:UOI851979 UEK851979:UEM851979 TUO851979:TUQ851979 TKS851979:TKU851979 TAW851979:TAY851979 SRA851979:SRC851979 SHE851979:SHG851979 RXI851979:RXK851979 RNM851979:RNO851979 RDQ851979:RDS851979 QTU851979:QTW851979 QJY851979:QKA851979 QAC851979:QAE851979 PQG851979:PQI851979 PGK851979:PGM851979 OWO851979:OWQ851979 OMS851979:OMU851979 OCW851979:OCY851979 NTA851979:NTC851979 NJE851979:NJG851979 MZI851979:MZK851979 MPM851979:MPO851979 MFQ851979:MFS851979 LVU851979:LVW851979 LLY851979:LMA851979 LCC851979:LCE851979 KSG851979:KSI851979 KIK851979:KIM851979 JYO851979:JYQ851979 JOS851979:JOU851979 JEW851979:JEY851979 IVA851979:IVC851979 ILE851979:ILG851979 IBI851979:IBK851979 HRM851979:HRO851979 HHQ851979:HHS851979 GXU851979:GXW851979 GNY851979:GOA851979 GEC851979:GEE851979 FUG851979:FUI851979 FKK851979:FKM851979 FAO851979:FAQ851979 EQS851979:EQU851979 EGW851979:EGY851979 DXA851979:DXC851979 DNE851979:DNG851979 DDI851979:DDK851979 CTM851979:CTO851979 CJQ851979:CJS851979 BZU851979:BZW851979 BPY851979:BQA851979 BGC851979:BGE851979 AWG851979:AWI851979 AMK851979:AMM851979 ACO851979:ACQ851979 SS851979:SU851979 IW851979:IY851979 WVI786443:WVK786443 WLM786443:WLO786443 WBQ786443:WBS786443 VRU786443:VRW786443 VHY786443:VIA786443 UYC786443:UYE786443 UOG786443:UOI786443 UEK786443:UEM786443 TUO786443:TUQ786443 TKS786443:TKU786443 TAW786443:TAY786443 SRA786443:SRC786443 SHE786443:SHG786443 RXI786443:RXK786443 RNM786443:RNO786443 RDQ786443:RDS786443 QTU786443:QTW786443 QJY786443:QKA786443 QAC786443:QAE786443 PQG786443:PQI786443 PGK786443:PGM786443 OWO786443:OWQ786443 OMS786443:OMU786443 OCW786443:OCY786443 NTA786443:NTC786443 NJE786443:NJG786443 MZI786443:MZK786443 MPM786443:MPO786443 MFQ786443:MFS786443 LVU786443:LVW786443 LLY786443:LMA786443 LCC786443:LCE786443 KSG786443:KSI786443 KIK786443:KIM786443 JYO786443:JYQ786443 JOS786443:JOU786443 JEW786443:JEY786443 IVA786443:IVC786443 ILE786443:ILG786443 IBI786443:IBK786443 HRM786443:HRO786443 HHQ786443:HHS786443 GXU786443:GXW786443 GNY786443:GOA786443 GEC786443:GEE786443 FUG786443:FUI786443 FKK786443:FKM786443 FAO786443:FAQ786443 EQS786443:EQU786443 EGW786443:EGY786443 DXA786443:DXC786443 DNE786443:DNG786443 DDI786443:DDK786443 CTM786443:CTO786443 CJQ786443:CJS786443 BZU786443:BZW786443 BPY786443:BQA786443 BGC786443:BGE786443 AWG786443:AWI786443 AMK786443:AMM786443 ACO786443:ACQ786443 SS786443:SU786443 IW786443:IY786443 WVI720907:WVK720907 WLM720907:WLO720907 WBQ720907:WBS720907 VRU720907:VRW720907 VHY720907:VIA720907 UYC720907:UYE720907 UOG720907:UOI720907 UEK720907:UEM720907 TUO720907:TUQ720907 TKS720907:TKU720907 TAW720907:TAY720907 SRA720907:SRC720907 SHE720907:SHG720907 RXI720907:RXK720907 RNM720907:RNO720907 RDQ720907:RDS720907 QTU720907:QTW720907 QJY720907:QKA720907 QAC720907:QAE720907 PQG720907:PQI720907 PGK720907:PGM720907 OWO720907:OWQ720907 OMS720907:OMU720907 OCW720907:OCY720907 NTA720907:NTC720907 NJE720907:NJG720907 MZI720907:MZK720907 MPM720907:MPO720907 MFQ720907:MFS720907 LVU720907:LVW720907 LLY720907:LMA720907 LCC720907:LCE720907 KSG720907:KSI720907 KIK720907:KIM720907 JYO720907:JYQ720907 JOS720907:JOU720907 JEW720907:JEY720907 IVA720907:IVC720907 ILE720907:ILG720907 IBI720907:IBK720907 HRM720907:HRO720907 HHQ720907:HHS720907 GXU720907:GXW720907 GNY720907:GOA720907 GEC720907:GEE720907 FUG720907:FUI720907 FKK720907:FKM720907 FAO720907:FAQ720907 EQS720907:EQU720907 EGW720907:EGY720907 DXA720907:DXC720907 DNE720907:DNG720907 DDI720907:DDK720907 CTM720907:CTO720907 CJQ720907:CJS720907 BZU720907:BZW720907 BPY720907:BQA720907 BGC720907:BGE720907 AWG720907:AWI720907 AMK720907:AMM720907 ACO720907:ACQ720907 SS720907:SU720907 IW720907:IY720907 WVI655371:WVK655371 WLM655371:WLO655371 WBQ655371:WBS655371 VRU655371:VRW655371 VHY655371:VIA655371 UYC655371:UYE655371 UOG655371:UOI655371 UEK655371:UEM655371 TUO655371:TUQ655371 TKS655371:TKU655371 TAW655371:TAY655371 SRA655371:SRC655371 SHE655371:SHG655371 RXI655371:RXK655371 RNM655371:RNO655371 RDQ655371:RDS655371 QTU655371:QTW655371 QJY655371:QKA655371 QAC655371:QAE655371 PQG655371:PQI655371 PGK655371:PGM655371 OWO655371:OWQ655371 OMS655371:OMU655371 OCW655371:OCY655371 NTA655371:NTC655371 NJE655371:NJG655371 MZI655371:MZK655371 MPM655371:MPO655371 MFQ655371:MFS655371 LVU655371:LVW655371 LLY655371:LMA655371 LCC655371:LCE655371 KSG655371:KSI655371 KIK655371:KIM655371 JYO655371:JYQ655371 JOS655371:JOU655371 JEW655371:JEY655371 IVA655371:IVC655371 ILE655371:ILG655371 IBI655371:IBK655371 HRM655371:HRO655371 HHQ655371:HHS655371 GXU655371:GXW655371 GNY655371:GOA655371 GEC655371:GEE655371 FUG655371:FUI655371 FKK655371:FKM655371 FAO655371:FAQ655371 EQS655371:EQU655371 EGW655371:EGY655371 DXA655371:DXC655371 DNE655371:DNG655371 DDI655371:DDK655371 CTM655371:CTO655371 CJQ655371:CJS655371 BZU655371:BZW655371 BPY655371:BQA655371 BGC655371:BGE655371 AWG655371:AWI655371 AMK655371:AMM655371 ACO655371:ACQ655371 SS655371:SU655371 IW655371:IY655371 WVI589835:WVK589835 WLM589835:WLO589835 WBQ589835:WBS589835 VRU589835:VRW589835 VHY589835:VIA589835 UYC589835:UYE589835 UOG589835:UOI589835 UEK589835:UEM589835 TUO589835:TUQ589835 TKS589835:TKU589835 TAW589835:TAY589835 SRA589835:SRC589835 SHE589835:SHG589835 RXI589835:RXK589835 RNM589835:RNO589835 RDQ589835:RDS589835 QTU589835:QTW589835 QJY589835:QKA589835 QAC589835:QAE589835 PQG589835:PQI589835 PGK589835:PGM589835 OWO589835:OWQ589835 OMS589835:OMU589835 OCW589835:OCY589835 NTA589835:NTC589835 NJE589835:NJG589835 MZI589835:MZK589835 MPM589835:MPO589835 MFQ589835:MFS589835 LVU589835:LVW589835 LLY589835:LMA589835 LCC589835:LCE589835 KSG589835:KSI589835 KIK589835:KIM589835 JYO589835:JYQ589835 JOS589835:JOU589835 JEW589835:JEY589835 IVA589835:IVC589835 ILE589835:ILG589835 IBI589835:IBK589835 HRM589835:HRO589835 HHQ589835:HHS589835 GXU589835:GXW589835 GNY589835:GOA589835 GEC589835:GEE589835 FUG589835:FUI589835 FKK589835:FKM589835 FAO589835:FAQ589835 EQS589835:EQU589835 EGW589835:EGY589835 DXA589835:DXC589835 DNE589835:DNG589835 DDI589835:DDK589835 CTM589835:CTO589835 CJQ589835:CJS589835 BZU589835:BZW589835 BPY589835:BQA589835 BGC589835:BGE589835 AWG589835:AWI589835 AMK589835:AMM589835 ACO589835:ACQ589835 SS589835:SU589835 IW589835:IY589835 WVI524299:WVK524299 WLM524299:WLO524299 WBQ524299:WBS524299 VRU524299:VRW524299 VHY524299:VIA524299 UYC524299:UYE524299 UOG524299:UOI524299 UEK524299:UEM524299 TUO524299:TUQ524299 TKS524299:TKU524299 TAW524299:TAY524299 SRA524299:SRC524299 SHE524299:SHG524299 RXI524299:RXK524299 RNM524299:RNO524299 RDQ524299:RDS524299 QTU524299:QTW524299 QJY524299:QKA524299 QAC524299:QAE524299 PQG524299:PQI524299 PGK524299:PGM524299 OWO524299:OWQ524299 OMS524299:OMU524299 OCW524299:OCY524299 NTA524299:NTC524299 NJE524299:NJG524299 MZI524299:MZK524299 MPM524299:MPO524299 MFQ524299:MFS524299 LVU524299:LVW524299 LLY524299:LMA524299 LCC524299:LCE524299 KSG524299:KSI524299 KIK524299:KIM524299 JYO524299:JYQ524299 JOS524299:JOU524299 JEW524299:JEY524299 IVA524299:IVC524299 ILE524299:ILG524299 IBI524299:IBK524299 HRM524299:HRO524299 HHQ524299:HHS524299 GXU524299:GXW524299 GNY524299:GOA524299 GEC524299:GEE524299 FUG524299:FUI524299 FKK524299:FKM524299 FAO524299:FAQ524299 EQS524299:EQU524299 EGW524299:EGY524299 DXA524299:DXC524299 DNE524299:DNG524299 DDI524299:DDK524299 CTM524299:CTO524299 CJQ524299:CJS524299 BZU524299:BZW524299 BPY524299:BQA524299 BGC524299:BGE524299 AWG524299:AWI524299 AMK524299:AMM524299 ACO524299:ACQ524299 SS524299:SU524299 IW524299:IY524299 WVI458763:WVK458763 WLM458763:WLO458763 WBQ458763:WBS458763 VRU458763:VRW458763 VHY458763:VIA458763 UYC458763:UYE458763 UOG458763:UOI458763 UEK458763:UEM458763 TUO458763:TUQ458763 TKS458763:TKU458763 TAW458763:TAY458763 SRA458763:SRC458763 SHE458763:SHG458763 RXI458763:RXK458763 RNM458763:RNO458763 RDQ458763:RDS458763 QTU458763:QTW458763 QJY458763:QKA458763 QAC458763:QAE458763 PQG458763:PQI458763 PGK458763:PGM458763 OWO458763:OWQ458763 OMS458763:OMU458763 OCW458763:OCY458763 NTA458763:NTC458763 NJE458763:NJG458763 MZI458763:MZK458763 MPM458763:MPO458763 MFQ458763:MFS458763 LVU458763:LVW458763 LLY458763:LMA458763 LCC458763:LCE458763 KSG458763:KSI458763 KIK458763:KIM458763 JYO458763:JYQ458763 JOS458763:JOU458763 JEW458763:JEY458763 IVA458763:IVC458763 ILE458763:ILG458763 IBI458763:IBK458763 HRM458763:HRO458763 HHQ458763:HHS458763 GXU458763:GXW458763 GNY458763:GOA458763 GEC458763:GEE458763 FUG458763:FUI458763 FKK458763:FKM458763 FAO458763:FAQ458763 EQS458763:EQU458763 EGW458763:EGY458763 DXA458763:DXC458763 DNE458763:DNG458763 DDI458763:DDK458763 CTM458763:CTO458763 CJQ458763:CJS458763 BZU458763:BZW458763 BPY458763:BQA458763 BGC458763:BGE458763 AWG458763:AWI458763 AMK458763:AMM458763 ACO458763:ACQ458763 SS458763:SU458763 IW458763:IY458763 WVI393227:WVK393227 WLM393227:WLO393227 WBQ393227:WBS393227 VRU393227:VRW393227 VHY393227:VIA393227 UYC393227:UYE393227 UOG393227:UOI393227 UEK393227:UEM393227 TUO393227:TUQ393227 TKS393227:TKU393227 TAW393227:TAY393227 SRA393227:SRC393227 SHE393227:SHG393227 RXI393227:RXK393227 RNM393227:RNO393227 RDQ393227:RDS393227 QTU393227:QTW393227 QJY393227:QKA393227 QAC393227:QAE393227 PQG393227:PQI393227 PGK393227:PGM393227 OWO393227:OWQ393227 OMS393227:OMU393227 OCW393227:OCY393227 NTA393227:NTC393227 NJE393227:NJG393227 MZI393227:MZK393227 MPM393227:MPO393227 MFQ393227:MFS393227 LVU393227:LVW393227 LLY393227:LMA393227 LCC393227:LCE393227 KSG393227:KSI393227 KIK393227:KIM393227 JYO393227:JYQ393227 JOS393227:JOU393227 JEW393227:JEY393227 IVA393227:IVC393227 ILE393227:ILG393227 IBI393227:IBK393227 HRM393227:HRO393227 HHQ393227:HHS393227 GXU393227:GXW393227 GNY393227:GOA393227 GEC393227:GEE393227 FUG393227:FUI393227 FKK393227:FKM393227 FAO393227:FAQ393227 EQS393227:EQU393227 EGW393227:EGY393227 DXA393227:DXC393227 DNE393227:DNG393227 DDI393227:DDK393227 CTM393227:CTO393227 CJQ393227:CJS393227 BZU393227:BZW393227 BPY393227:BQA393227 BGC393227:BGE393227 AWG393227:AWI393227 AMK393227:AMM393227 ACO393227:ACQ393227 SS393227:SU393227 IW393227:IY393227 WVI327691:WVK327691 WLM327691:WLO327691 WBQ327691:WBS327691 VRU327691:VRW327691 VHY327691:VIA327691 UYC327691:UYE327691 UOG327691:UOI327691 UEK327691:UEM327691 TUO327691:TUQ327691 TKS327691:TKU327691 TAW327691:TAY327691 SRA327691:SRC327691 SHE327691:SHG327691 RXI327691:RXK327691 RNM327691:RNO327691 RDQ327691:RDS327691 QTU327691:QTW327691 QJY327691:QKA327691 QAC327691:QAE327691 PQG327691:PQI327691 PGK327691:PGM327691 OWO327691:OWQ327691 OMS327691:OMU327691 OCW327691:OCY327691 NTA327691:NTC327691 NJE327691:NJG327691 MZI327691:MZK327691 MPM327691:MPO327691 MFQ327691:MFS327691 LVU327691:LVW327691 LLY327691:LMA327691 LCC327691:LCE327691 KSG327691:KSI327691 KIK327691:KIM327691 JYO327691:JYQ327691 JOS327691:JOU327691 JEW327691:JEY327691 IVA327691:IVC327691 ILE327691:ILG327691 IBI327691:IBK327691 HRM327691:HRO327691 HHQ327691:HHS327691 GXU327691:GXW327691 GNY327691:GOA327691 GEC327691:GEE327691 FUG327691:FUI327691 FKK327691:FKM327691 FAO327691:FAQ327691 EQS327691:EQU327691 EGW327691:EGY327691 DXA327691:DXC327691 DNE327691:DNG327691 DDI327691:DDK327691 CTM327691:CTO327691 CJQ327691:CJS327691 BZU327691:BZW327691 BPY327691:BQA327691 BGC327691:BGE327691 AWG327691:AWI327691 AMK327691:AMM327691 ACO327691:ACQ327691 SS327691:SU327691 IW327691:IY327691 WVI262155:WVK262155 WLM262155:WLO262155 WBQ262155:WBS262155 VRU262155:VRW262155 VHY262155:VIA262155 UYC262155:UYE262155 UOG262155:UOI262155 UEK262155:UEM262155 TUO262155:TUQ262155 TKS262155:TKU262155 TAW262155:TAY262155 SRA262155:SRC262155 SHE262155:SHG262155 RXI262155:RXK262155 RNM262155:RNO262155 RDQ262155:RDS262155 QTU262155:QTW262155 QJY262155:QKA262155 QAC262155:QAE262155 PQG262155:PQI262155 PGK262155:PGM262155 OWO262155:OWQ262155 OMS262155:OMU262155 OCW262155:OCY262155 NTA262155:NTC262155 NJE262155:NJG262155 MZI262155:MZK262155 MPM262155:MPO262155 MFQ262155:MFS262155 LVU262155:LVW262155 LLY262155:LMA262155 LCC262155:LCE262155 KSG262155:KSI262155 KIK262155:KIM262155 JYO262155:JYQ262155 JOS262155:JOU262155 JEW262155:JEY262155 IVA262155:IVC262155 ILE262155:ILG262155 IBI262155:IBK262155 HRM262155:HRO262155 HHQ262155:HHS262155 GXU262155:GXW262155 GNY262155:GOA262155 GEC262155:GEE262155 FUG262155:FUI262155 FKK262155:FKM262155 FAO262155:FAQ262155 EQS262155:EQU262155 EGW262155:EGY262155 DXA262155:DXC262155 DNE262155:DNG262155 DDI262155:DDK262155 CTM262155:CTO262155 CJQ262155:CJS262155 BZU262155:BZW262155 BPY262155:BQA262155 BGC262155:BGE262155 AWG262155:AWI262155 AMK262155:AMM262155 ACO262155:ACQ262155 SS262155:SU262155 IW262155:IY262155 WVI196619:WVK196619 WLM196619:WLO196619 WBQ196619:WBS196619 VRU196619:VRW196619 VHY196619:VIA196619 UYC196619:UYE196619 UOG196619:UOI196619 UEK196619:UEM196619 TUO196619:TUQ196619 TKS196619:TKU196619 TAW196619:TAY196619 SRA196619:SRC196619 SHE196619:SHG196619 RXI196619:RXK196619 RNM196619:RNO196619 RDQ196619:RDS196619 QTU196619:QTW196619 QJY196619:QKA196619 QAC196619:QAE196619 PQG196619:PQI196619 PGK196619:PGM196619 OWO196619:OWQ196619 OMS196619:OMU196619 OCW196619:OCY196619 NTA196619:NTC196619 NJE196619:NJG196619 MZI196619:MZK196619 MPM196619:MPO196619 MFQ196619:MFS196619 LVU196619:LVW196619 LLY196619:LMA196619 LCC196619:LCE196619 KSG196619:KSI196619 KIK196619:KIM196619 JYO196619:JYQ196619 JOS196619:JOU196619 JEW196619:JEY196619 IVA196619:IVC196619 ILE196619:ILG196619 IBI196619:IBK196619 HRM196619:HRO196619 HHQ196619:HHS196619 GXU196619:GXW196619 GNY196619:GOA196619 GEC196619:GEE196619 FUG196619:FUI196619 FKK196619:FKM196619 FAO196619:FAQ196619 EQS196619:EQU196619 EGW196619:EGY196619 DXA196619:DXC196619 DNE196619:DNG196619 DDI196619:DDK196619 CTM196619:CTO196619 CJQ196619:CJS196619 BZU196619:BZW196619 BPY196619:BQA196619 BGC196619:BGE196619 AWG196619:AWI196619 AMK196619:AMM196619 ACO196619:ACQ196619 SS196619:SU196619 IW196619:IY196619 WVI131083:WVK131083 WLM131083:WLO131083 WBQ131083:WBS131083 VRU131083:VRW131083 VHY131083:VIA131083 UYC131083:UYE131083 UOG131083:UOI131083 UEK131083:UEM131083 TUO131083:TUQ131083 TKS131083:TKU131083 TAW131083:TAY131083 SRA131083:SRC131083 SHE131083:SHG131083 RXI131083:RXK131083 RNM131083:RNO131083 RDQ131083:RDS131083 QTU131083:QTW131083 QJY131083:QKA131083 QAC131083:QAE131083 PQG131083:PQI131083 PGK131083:PGM131083 OWO131083:OWQ131083 OMS131083:OMU131083 OCW131083:OCY131083 NTA131083:NTC131083 NJE131083:NJG131083 MZI131083:MZK131083 MPM131083:MPO131083 MFQ131083:MFS131083 LVU131083:LVW131083 LLY131083:LMA131083 LCC131083:LCE131083 KSG131083:KSI131083 KIK131083:KIM131083 JYO131083:JYQ131083 JOS131083:JOU131083 JEW131083:JEY131083 IVA131083:IVC131083 ILE131083:ILG131083 IBI131083:IBK131083 HRM131083:HRO131083 HHQ131083:HHS131083 GXU131083:GXW131083 GNY131083:GOA131083 GEC131083:GEE131083 FUG131083:FUI131083 FKK131083:FKM131083 FAO131083:FAQ131083 EQS131083:EQU131083 EGW131083:EGY131083 DXA131083:DXC131083 DNE131083:DNG131083 DDI131083:DDK131083 CTM131083:CTO131083 CJQ131083:CJS131083 BZU131083:BZW131083 BPY131083:BQA131083 BGC131083:BGE131083 AWG131083:AWI131083 AMK131083:AMM131083 ACO131083:ACQ131083 SS131083:SU131083 IW131083:IY131083 WVI65547:WVK65547 WLM65547:WLO65547 WBQ65547:WBS65547 VRU65547:VRW65547 VHY65547:VIA65547 UYC65547:UYE65547 UOG65547:UOI65547 UEK65547:UEM65547 TUO65547:TUQ65547 TKS65547:TKU65547 TAW65547:TAY65547 SRA65547:SRC65547 SHE65547:SHG65547 RXI65547:RXK65547 RNM65547:RNO65547 RDQ65547:RDS65547 QTU65547:QTW65547 QJY65547:QKA65547 QAC65547:QAE65547 PQG65547:PQI65547 PGK65547:PGM65547 OWO65547:OWQ65547 OMS65547:OMU65547 OCW65547:OCY65547 NTA65547:NTC65547 NJE65547:NJG65547 MZI65547:MZK65547 MPM65547:MPO65547 MFQ65547:MFS65547 LVU65547:LVW65547 LLY65547:LMA65547 LCC65547:LCE65547 KSG65547:KSI65547 KIK65547:KIM65547 JYO65547:JYQ65547 JOS65547:JOU65547 JEW65547:JEY65547 IVA65547:IVC65547 ILE65547:ILG65547 IBI65547:IBK65547 HRM65547:HRO65547 HHQ65547:HHS65547 GXU65547:GXW65547 GNY65547:GOA65547 GEC65547:GEE65547 FUG65547:FUI65547 FKK65547:FKM65547 FAO65547:FAQ65547 EQS65547:EQU65547 EGW65547:EGY65547 DXA65547:DXC65547 DNE65547:DNG65547 DDI65547:DDK65547 CTM65547:CTO65547 CJQ65547:CJS65547 BZU65547:BZW65547 BPY65547:BQA65547 BGC65547:BGE65547 AWG65547:AWI65547 AMK65547:AMM65547 ACO65547:ACQ65547 SS65547:SU65547 IW65547:IY65547 WVH11:WVJ11 WLL11:WLN11 WBP11:WBR11 VRT11:VRV11 VHX11:VHZ11 UYB11:UYD11 UOF11:UOH11 UEJ11:UEL11 TUN11:TUP11 TKR11:TKT11 TAV11:TAX11 SQZ11:SRB11 SHD11:SHF11 RXH11:RXJ11 RNL11:RNN11 RDP11:RDR11 QTT11:QTV11 QJX11:QJZ11 QAB11:QAD11 PQF11:PQH11 PGJ11:PGL11 OWN11:OWP11 OMR11:OMT11 OCV11:OCX11 NSZ11:NTB11 NJD11:NJF11 MZH11:MZJ11 MPL11:MPN11 MFP11:MFR11 LVT11:LVV11 LLX11:LLZ11 LCB11:LCD11 KSF11:KSH11 KIJ11:KIL11 JYN11:JYP11 JOR11:JOT11 JEV11:JEX11 IUZ11:IVB11 ILD11:ILF11 IBH11:IBJ11 HRL11:HRN11 HHP11:HHR11 GXT11:GXV11 GNX11:GNZ11 GEB11:GED11 FUF11:FUH11 FKJ11:FKL11 FAN11:FAP11 EQR11:EQT11 EGV11:EGX11 DWZ11:DXB11 DND11:DNF11 DDH11:DDJ11 CTL11:CTN11 CJP11:CJR11 BZT11:BZV11 BPX11:BPZ11 BGB11:BGD11 AWF11:AWH11 AMJ11:AML11 ACN11:ACP11 SR11:ST11 IV11:IX11">
      <formula1>$A$11:$A$16</formula1>
    </dataValidation>
    <dataValidation type="list" allowBlank="1" showInputMessage="1" showErrorMessage="1" prompt="Escolha de que forma quer calcular" sqref="WVI983043 WLM983043 WBQ983043 VRU983043 VHY983043 UYC983043 UOG983043 UEK983043 TUO983043 TKS983043 TAW983043 SRA983043 SHE983043 RXI983043 RNM983043 RDQ983043 QTU983043 QJY983043 QAC983043 PQG983043 PGK983043 OWO983043 OMS983043 OCW983043 NTA983043 NJE983043 MZI983043 MPM983043 MFQ983043 LVU983043 LLY983043 LCC983043 KSG983043 KIK983043 JYO983043 JOS983043 JEW983043 IVA983043 ILE983043 IBI983043 HRM983043 HHQ983043 GXU983043 GNY983043 GEC983043 FUG983043 FKK983043 FAO983043 EQS983043 EGW983043 DXA983043 DNE983043 DDI983043 CTM983043 CJQ983043 BZU983043 BPY983043 BGC983043 AWG983043 AMK983043 ACO983043 SS983043 IW983043 B983043 WVI917507 WLM917507 WBQ917507 VRU917507 VHY917507 UYC917507 UOG917507 UEK917507 TUO917507 TKS917507 TAW917507 SRA917507 SHE917507 RXI917507 RNM917507 RDQ917507 QTU917507 QJY917507 QAC917507 PQG917507 PGK917507 OWO917507 OMS917507 OCW917507 NTA917507 NJE917507 MZI917507 MPM917507 MFQ917507 LVU917507 LLY917507 LCC917507 KSG917507 KIK917507 JYO917507 JOS917507 JEW917507 IVA917507 ILE917507 IBI917507 HRM917507 HHQ917507 GXU917507 GNY917507 GEC917507 FUG917507 FKK917507 FAO917507 EQS917507 EGW917507 DXA917507 DNE917507 DDI917507 CTM917507 CJQ917507 BZU917507 BPY917507 BGC917507 AWG917507 AMK917507 ACO917507 SS917507 IW917507 B917507 WVI851971 WLM851971 WBQ851971 VRU851971 VHY851971 UYC851971 UOG851971 UEK851971 TUO851971 TKS851971 TAW851971 SRA851971 SHE851971 RXI851971 RNM851971 RDQ851971 QTU851971 QJY851971 QAC851971 PQG851971 PGK851971 OWO851971 OMS851971 OCW851971 NTA851971 NJE851971 MZI851971 MPM851971 MFQ851971 LVU851971 LLY851971 LCC851971 KSG851971 KIK851971 JYO851971 JOS851971 JEW851971 IVA851971 ILE851971 IBI851971 HRM851971 HHQ851971 GXU851971 GNY851971 GEC851971 FUG851971 FKK851971 FAO851971 EQS851971 EGW851971 DXA851971 DNE851971 DDI851971 CTM851971 CJQ851971 BZU851971 BPY851971 BGC851971 AWG851971 AMK851971 ACO851971 SS851971 IW851971 B851971 WVI786435 WLM786435 WBQ786435 VRU786435 VHY786435 UYC786435 UOG786435 UEK786435 TUO786435 TKS786435 TAW786435 SRA786435 SHE786435 RXI786435 RNM786435 RDQ786435 QTU786435 QJY786435 QAC786435 PQG786435 PGK786435 OWO786435 OMS786435 OCW786435 NTA786435 NJE786435 MZI786435 MPM786435 MFQ786435 LVU786435 LLY786435 LCC786435 KSG786435 KIK786435 JYO786435 JOS786435 JEW786435 IVA786435 ILE786435 IBI786435 HRM786435 HHQ786435 GXU786435 GNY786435 GEC786435 FUG786435 FKK786435 FAO786435 EQS786435 EGW786435 DXA786435 DNE786435 DDI786435 CTM786435 CJQ786435 BZU786435 BPY786435 BGC786435 AWG786435 AMK786435 ACO786435 SS786435 IW786435 B786435 WVI720899 WLM720899 WBQ720899 VRU720899 VHY720899 UYC720899 UOG720899 UEK720899 TUO720899 TKS720899 TAW720899 SRA720899 SHE720899 RXI720899 RNM720899 RDQ720899 QTU720899 QJY720899 QAC720899 PQG720899 PGK720899 OWO720899 OMS720899 OCW720899 NTA720899 NJE720899 MZI720899 MPM720899 MFQ720899 LVU720899 LLY720899 LCC720899 KSG720899 KIK720899 JYO720899 JOS720899 JEW720899 IVA720899 ILE720899 IBI720899 HRM720899 HHQ720899 GXU720899 GNY720899 GEC720899 FUG720899 FKK720899 FAO720899 EQS720899 EGW720899 DXA720899 DNE720899 DDI720899 CTM720899 CJQ720899 BZU720899 BPY720899 BGC720899 AWG720899 AMK720899 ACO720899 SS720899 IW720899 B720899 WVI655363 WLM655363 WBQ655363 VRU655363 VHY655363 UYC655363 UOG655363 UEK655363 TUO655363 TKS655363 TAW655363 SRA655363 SHE655363 RXI655363 RNM655363 RDQ655363 QTU655363 QJY655363 QAC655363 PQG655363 PGK655363 OWO655363 OMS655363 OCW655363 NTA655363 NJE655363 MZI655363 MPM655363 MFQ655363 LVU655363 LLY655363 LCC655363 KSG655363 KIK655363 JYO655363 JOS655363 JEW655363 IVA655363 ILE655363 IBI655363 HRM655363 HHQ655363 GXU655363 GNY655363 GEC655363 FUG655363 FKK655363 FAO655363 EQS655363 EGW655363 DXA655363 DNE655363 DDI655363 CTM655363 CJQ655363 BZU655363 BPY655363 BGC655363 AWG655363 AMK655363 ACO655363 SS655363 IW655363 B655363 WVI589827 WLM589827 WBQ589827 VRU589827 VHY589827 UYC589827 UOG589827 UEK589827 TUO589827 TKS589827 TAW589827 SRA589827 SHE589827 RXI589827 RNM589827 RDQ589827 QTU589827 QJY589827 QAC589827 PQG589827 PGK589827 OWO589827 OMS589827 OCW589827 NTA589827 NJE589827 MZI589827 MPM589827 MFQ589827 LVU589827 LLY589827 LCC589827 KSG589827 KIK589827 JYO589827 JOS589827 JEW589827 IVA589827 ILE589827 IBI589827 HRM589827 HHQ589827 GXU589827 GNY589827 GEC589827 FUG589827 FKK589827 FAO589827 EQS589827 EGW589827 DXA589827 DNE589827 DDI589827 CTM589827 CJQ589827 BZU589827 BPY589827 BGC589827 AWG589827 AMK589827 ACO589827 SS589827 IW589827 B589827 WVI524291 WLM524291 WBQ524291 VRU524291 VHY524291 UYC524291 UOG524291 UEK524291 TUO524291 TKS524291 TAW524291 SRA524291 SHE524291 RXI524291 RNM524291 RDQ524291 QTU524291 QJY524291 QAC524291 PQG524291 PGK524291 OWO524291 OMS524291 OCW524291 NTA524291 NJE524291 MZI524291 MPM524291 MFQ524291 LVU524291 LLY524291 LCC524291 KSG524291 KIK524291 JYO524291 JOS524291 JEW524291 IVA524291 ILE524291 IBI524291 HRM524291 HHQ524291 GXU524291 GNY524291 GEC524291 FUG524291 FKK524291 FAO524291 EQS524291 EGW524291 DXA524291 DNE524291 DDI524291 CTM524291 CJQ524291 BZU524291 BPY524291 BGC524291 AWG524291 AMK524291 ACO524291 SS524291 IW524291 B524291 WVI458755 WLM458755 WBQ458755 VRU458755 VHY458755 UYC458755 UOG458755 UEK458755 TUO458755 TKS458755 TAW458755 SRA458755 SHE458755 RXI458755 RNM458755 RDQ458755 QTU458755 QJY458755 QAC458755 PQG458755 PGK458755 OWO458755 OMS458755 OCW458755 NTA458755 NJE458755 MZI458755 MPM458755 MFQ458755 LVU458755 LLY458755 LCC458755 KSG458755 KIK458755 JYO458755 JOS458755 JEW458755 IVA458755 ILE458755 IBI458755 HRM458755 HHQ458755 GXU458755 GNY458755 GEC458755 FUG458755 FKK458755 FAO458755 EQS458755 EGW458755 DXA458755 DNE458755 DDI458755 CTM458755 CJQ458755 BZU458755 BPY458755 BGC458755 AWG458755 AMK458755 ACO458755 SS458755 IW458755 B458755 WVI393219 WLM393219 WBQ393219 VRU393219 VHY393219 UYC393219 UOG393219 UEK393219 TUO393219 TKS393219 TAW393219 SRA393219 SHE393219 RXI393219 RNM393219 RDQ393219 QTU393219 QJY393219 QAC393219 PQG393219 PGK393219 OWO393219 OMS393219 OCW393219 NTA393219 NJE393219 MZI393219 MPM393219 MFQ393219 LVU393219 LLY393219 LCC393219 KSG393219 KIK393219 JYO393219 JOS393219 JEW393219 IVA393219 ILE393219 IBI393219 HRM393219 HHQ393219 GXU393219 GNY393219 GEC393219 FUG393219 FKK393219 FAO393219 EQS393219 EGW393219 DXA393219 DNE393219 DDI393219 CTM393219 CJQ393219 BZU393219 BPY393219 BGC393219 AWG393219 AMK393219 ACO393219 SS393219 IW393219 B393219 WVI327683 WLM327683 WBQ327683 VRU327683 VHY327683 UYC327683 UOG327683 UEK327683 TUO327683 TKS327683 TAW327683 SRA327683 SHE327683 RXI327683 RNM327683 RDQ327683 QTU327683 QJY327683 QAC327683 PQG327683 PGK327683 OWO327683 OMS327683 OCW327683 NTA327683 NJE327683 MZI327683 MPM327683 MFQ327683 LVU327683 LLY327683 LCC327683 KSG327683 KIK327683 JYO327683 JOS327683 JEW327683 IVA327683 ILE327683 IBI327683 HRM327683 HHQ327683 GXU327683 GNY327683 GEC327683 FUG327683 FKK327683 FAO327683 EQS327683 EGW327683 DXA327683 DNE327683 DDI327683 CTM327683 CJQ327683 BZU327683 BPY327683 BGC327683 AWG327683 AMK327683 ACO327683 SS327683 IW327683 B327683 WVI262147 WLM262147 WBQ262147 VRU262147 VHY262147 UYC262147 UOG262147 UEK262147 TUO262147 TKS262147 TAW262147 SRA262147 SHE262147 RXI262147 RNM262147 RDQ262147 QTU262147 QJY262147 QAC262147 PQG262147 PGK262147 OWO262147 OMS262147 OCW262147 NTA262147 NJE262147 MZI262147 MPM262147 MFQ262147 LVU262147 LLY262147 LCC262147 KSG262147 KIK262147 JYO262147 JOS262147 JEW262147 IVA262147 ILE262147 IBI262147 HRM262147 HHQ262147 GXU262147 GNY262147 GEC262147 FUG262147 FKK262147 FAO262147 EQS262147 EGW262147 DXA262147 DNE262147 DDI262147 CTM262147 CJQ262147 BZU262147 BPY262147 BGC262147 AWG262147 AMK262147 ACO262147 SS262147 IW262147 B262147 WVI196611 WLM196611 WBQ196611 VRU196611 VHY196611 UYC196611 UOG196611 UEK196611 TUO196611 TKS196611 TAW196611 SRA196611 SHE196611 RXI196611 RNM196611 RDQ196611 QTU196611 QJY196611 QAC196611 PQG196611 PGK196611 OWO196611 OMS196611 OCW196611 NTA196611 NJE196611 MZI196611 MPM196611 MFQ196611 LVU196611 LLY196611 LCC196611 KSG196611 KIK196611 JYO196611 JOS196611 JEW196611 IVA196611 ILE196611 IBI196611 HRM196611 HHQ196611 GXU196611 GNY196611 GEC196611 FUG196611 FKK196611 FAO196611 EQS196611 EGW196611 DXA196611 DNE196611 DDI196611 CTM196611 CJQ196611 BZU196611 BPY196611 BGC196611 AWG196611 AMK196611 ACO196611 SS196611 IW196611 B196611 WVI131075 WLM131075 WBQ131075 VRU131075 VHY131075 UYC131075 UOG131075 UEK131075 TUO131075 TKS131075 TAW131075 SRA131075 SHE131075 RXI131075 RNM131075 RDQ131075 QTU131075 QJY131075 QAC131075 PQG131075 PGK131075 OWO131075 OMS131075 OCW131075 NTA131075 NJE131075 MZI131075 MPM131075 MFQ131075 LVU131075 LLY131075 LCC131075 KSG131075 KIK131075 JYO131075 JOS131075 JEW131075 IVA131075 ILE131075 IBI131075 HRM131075 HHQ131075 GXU131075 GNY131075 GEC131075 FUG131075 FKK131075 FAO131075 EQS131075 EGW131075 DXA131075 DNE131075 DDI131075 CTM131075 CJQ131075 BZU131075 BPY131075 BGC131075 AWG131075 AMK131075 ACO131075 SS131075 IW131075 B131075 WVI65539 WLM65539 WBQ65539 VRU65539 VHY65539 UYC65539 UOG65539 UEK65539 TUO65539 TKS65539 TAW65539 SRA65539 SHE65539 RXI65539 RNM65539 RDQ65539 QTU65539 QJY65539 QAC65539 PQG65539 PGK65539 OWO65539 OMS65539 OCW65539 NTA65539 NJE65539 MZI65539 MPM65539 MFQ65539 LVU65539 LLY65539 LCC65539 KSG65539 KIK65539 JYO65539 JOS65539 JEW65539 IVA65539 ILE65539 IBI65539 HRM65539 HHQ65539 GXU65539 GNY65539 GEC65539 FUG65539 FKK65539 FAO65539 EQS65539 EGW65539 DXA65539 DNE65539 DDI65539 CTM65539 CJQ65539 BZU65539 BPY65539 BGC65539 AWG65539 AMK65539 ACO65539 SS65539 IW65539 B65539 WVI5 WLM5 WBQ5 VRU5 VHY5 UYC5 UOG5 UEK5 TUO5 TKS5 TAW5 SRA5 SHE5 RXI5 RNM5 RDQ5 QTU5 QJY5 QAC5 PQG5 PGK5 OWO5 OMS5 OCW5 NTA5 NJE5 MZI5 MPM5 MFQ5 LVU5 LLY5 LCC5 KSG5 KIK5 JYO5 JOS5 JEW5 IVA5 ILE5 IBI5 HRM5 HHQ5 GXU5 GNY5 GEC5 FUG5 FKK5 FAO5 EQS5 EGW5 DXA5 DNE5 DDI5 CTM5 CJQ5 BZU5 BPY5 BGC5 AWG5 AMK5 ACO5 SS5 IW5">
      <formula1>$A$5:$A$5</formula1>
    </dataValidation>
    <dataValidation type="list" allowBlank="1" showInputMessage="1" showErrorMessage="1" prompt="Escolha de que forma quer calcular" sqref="C4">
      <formula1>"Linear, Área"</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prompt="Escolha o Lts">
          <x14:formula1>
            <xm:f>Calculo!$O$48:$O$50</xm:f>
          </x14:formula1>
          <xm:sqref>E4</xm:sqref>
        </x14:dataValidation>
        <x14:dataValidation type="list" allowBlank="1" showInputMessage="1" showErrorMessage="1" prompt="Escolha a Tinta">
          <x14:formula1>
            <xm:f>Calculo!$N$48:$N$51</xm:f>
          </x14:formula1>
          <xm:sqref>C5:E5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69"/>
  <sheetViews>
    <sheetView showGridLines="0" topLeftCell="A19" workbookViewId="0">
      <selection activeCell="F45" sqref="F45"/>
    </sheetView>
  </sheetViews>
  <sheetFormatPr defaultRowHeight="12.75" x14ac:dyDescent="0.25"/>
  <cols>
    <col min="1" max="1" width="9.140625" style="122"/>
    <col min="2" max="2" width="19.85546875" style="132" bestFit="1" customWidth="1"/>
    <col min="3" max="3" width="8.7109375" style="133" bestFit="1" customWidth="1"/>
    <col min="4" max="4" width="7.85546875" style="134" bestFit="1" customWidth="1"/>
    <col min="5" max="5" width="5.140625" style="122" customWidth="1"/>
    <col min="6" max="6" width="19.85546875" style="132" bestFit="1" customWidth="1"/>
    <col min="7" max="7" width="7.140625" style="133" bestFit="1" customWidth="1"/>
    <col min="8" max="8" width="6.7109375" style="134" bestFit="1" customWidth="1"/>
    <col min="9" max="9" width="4.7109375" style="122" customWidth="1"/>
    <col min="10" max="10" width="12.85546875" style="132" bestFit="1" customWidth="1"/>
    <col min="11" max="11" width="7.140625" style="133" bestFit="1" customWidth="1"/>
    <col min="12" max="12" width="6.7109375" style="134" bestFit="1" customWidth="1"/>
    <col min="13" max="13" width="9.28515625" style="122" customWidth="1"/>
    <col min="14" max="14" width="34.7109375" style="122" bestFit="1" customWidth="1"/>
    <col min="15" max="15" width="12.28515625" style="122" bestFit="1" customWidth="1"/>
    <col min="16" max="16" width="15.5703125" style="122" customWidth="1"/>
    <col min="17" max="17" width="11.5703125" style="122" customWidth="1"/>
    <col min="18" max="18" width="8.85546875" style="122" bestFit="1" customWidth="1"/>
    <col min="19" max="19" width="11.140625" style="122" bestFit="1" customWidth="1"/>
    <col min="20" max="20" width="8.5703125" style="122" bestFit="1" customWidth="1"/>
    <col min="21" max="21" width="9.140625" style="122"/>
    <col min="22" max="22" width="4.85546875" style="273" bestFit="1" customWidth="1"/>
    <col min="23" max="23" width="5.28515625" style="273" bestFit="1" customWidth="1"/>
    <col min="24" max="24" width="9.140625" style="122"/>
    <col min="25" max="25" width="34.7109375" style="122" bestFit="1" customWidth="1"/>
    <col min="26" max="26" width="22" style="122" bestFit="1" customWidth="1"/>
    <col min="27" max="257" width="9.140625" style="122"/>
    <col min="258" max="258" width="4.28515625" style="122" customWidth="1"/>
    <col min="259" max="260" width="9.140625" style="122"/>
    <col min="261" max="261" width="4.7109375" style="122" customWidth="1"/>
    <col min="262" max="513" width="9.140625" style="122"/>
    <col min="514" max="514" width="4.28515625" style="122" customWidth="1"/>
    <col min="515" max="516" width="9.140625" style="122"/>
    <col min="517" max="517" width="4.7109375" style="122" customWidth="1"/>
    <col min="518" max="769" width="9.140625" style="122"/>
    <col min="770" max="770" width="4.28515625" style="122" customWidth="1"/>
    <col min="771" max="772" width="9.140625" style="122"/>
    <col min="773" max="773" width="4.7109375" style="122" customWidth="1"/>
    <col min="774" max="1025" width="9.140625" style="122"/>
    <col min="1026" max="1026" width="4.28515625" style="122" customWidth="1"/>
    <col min="1027" max="1028" width="9.140625" style="122"/>
    <col min="1029" max="1029" width="4.7109375" style="122" customWidth="1"/>
    <col min="1030" max="1281" width="9.140625" style="122"/>
    <col min="1282" max="1282" width="4.28515625" style="122" customWidth="1"/>
    <col min="1283" max="1284" width="9.140625" style="122"/>
    <col min="1285" max="1285" width="4.7109375" style="122" customWidth="1"/>
    <col min="1286" max="1537" width="9.140625" style="122"/>
    <col min="1538" max="1538" width="4.28515625" style="122" customWidth="1"/>
    <col min="1539" max="1540" width="9.140625" style="122"/>
    <col min="1541" max="1541" width="4.7109375" style="122" customWidth="1"/>
    <col min="1542" max="1793" width="9.140625" style="122"/>
    <col min="1794" max="1794" width="4.28515625" style="122" customWidth="1"/>
    <col min="1795" max="1796" width="9.140625" style="122"/>
    <col min="1797" max="1797" width="4.7109375" style="122" customWidth="1"/>
    <col min="1798" max="2049" width="9.140625" style="122"/>
    <col min="2050" max="2050" width="4.28515625" style="122" customWidth="1"/>
    <col min="2051" max="2052" width="9.140625" style="122"/>
    <col min="2053" max="2053" width="4.7109375" style="122" customWidth="1"/>
    <col min="2054" max="2305" width="9.140625" style="122"/>
    <col min="2306" max="2306" width="4.28515625" style="122" customWidth="1"/>
    <col min="2307" max="2308" width="9.140625" style="122"/>
    <col min="2309" max="2309" width="4.7109375" style="122" customWidth="1"/>
    <col min="2310" max="2561" width="9.140625" style="122"/>
    <col min="2562" max="2562" width="4.28515625" style="122" customWidth="1"/>
    <col min="2563" max="2564" width="9.140625" style="122"/>
    <col min="2565" max="2565" width="4.7109375" style="122" customWidth="1"/>
    <col min="2566" max="2817" width="9.140625" style="122"/>
    <col min="2818" max="2818" width="4.28515625" style="122" customWidth="1"/>
    <col min="2819" max="2820" width="9.140625" style="122"/>
    <col min="2821" max="2821" width="4.7109375" style="122" customWidth="1"/>
    <col min="2822" max="3073" width="9.140625" style="122"/>
    <col min="3074" max="3074" width="4.28515625" style="122" customWidth="1"/>
    <col min="3075" max="3076" width="9.140625" style="122"/>
    <col min="3077" max="3077" width="4.7109375" style="122" customWidth="1"/>
    <col min="3078" max="3329" width="9.140625" style="122"/>
    <col min="3330" max="3330" width="4.28515625" style="122" customWidth="1"/>
    <col min="3331" max="3332" width="9.140625" style="122"/>
    <col min="3333" max="3333" width="4.7109375" style="122" customWidth="1"/>
    <col min="3334" max="3585" width="9.140625" style="122"/>
    <col min="3586" max="3586" width="4.28515625" style="122" customWidth="1"/>
    <col min="3587" max="3588" width="9.140625" style="122"/>
    <col min="3589" max="3589" width="4.7109375" style="122" customWidth="1"/>
    <col min="3590" max="3841" width="9.140625" style="122"/>
    <col min="3842" max="3842" width="4.28515625" style="122" customWidth="1"/>
    <col min="3843" max="3844" width="9.140625" style="122"/>
    <col min="3845" max="3845" width="4.7109375" style="122" customWidth="1"/>
    <col min="3846" max="4097" width="9.140625" style="122"/>
    <col min="4098" max="4098" width="4.28515625" style="122" customWidth="1"/>
    <col min="4099" max="4100" width="9.140625" style="122"/>
    <col min="4101" max="4101" width="4.7109375" style="122" customWidth="1"/>
    <col min="4102" max="4353" width="9.140625" style="122"/>
    <col min="4354" max="4354" width="4.28515625" style="122" customWidth="1"/>
    <col min="4355" max="4356" width="9.140625" style="122"/>
    <col min="4357" max="4357" width="4.7109375" style="122" customWidth="1"/>
    <col min="4358" max="4609" width="9.140625" style="122"/>
    <col min="4610" max="4610" width="4.28515625" style="122" customWidth="1"/>
    <col min="4611" max="4612" width="9.140625" style="122"/>
    <col min="4613" max="4613" width="4.7109375" style="122" customWidth="1"/>
    <col min="4614" max="4865" width="9.140625" style="122"/>
    <col min="4866" max="4866" width="4.28515625" style="122" customWidth="1"/>
    <col min="4867" max="4868" width="9.140625" style="122"/>
    <col min="4869" max="4869" width="4.7109375" style="122" customWidth="1"/>
    <col min="4870" max="5121" width="9.140625" style="122"/>
    <col min="5122" max="5122" width="4.28515625" style="122" customWidth="1"/>
    <col min="5123" max="5124" width="9.140625" style="122"/>
    <col min="5125" max="5125" width="4.7109375" style="122" customWidth="1"/>
    <col min="5126" max="5377" width="9.140625" style="122"/>
    <col min="5378" max="5378" width="4.28515625" style="122" customWidth="1"/>
    <col min="5379" max="5380" width="9.140625" style="122"/>
    <col min="5381" max="5381" width="4.7109375" style="122" customWidth="1"/>
    <col min="5382" max="5633" width="9.140625" style="122"/>
    <col min="5634" max="5634" width="4.28515625" style="122" customWidth="1"/>
    <col min="5635" max="5636" width="9.140625" style="122"/>
    <col min="5637" max="5637" width="4.7109375" style="122" customWidth="1"/>
    <col min="5638" max="5889" width="9.140625" style="122"/>
    <col min="5890" max="5890" width="4.28515625" style="122" customWidth="1"/>
    <col min="5891" max="5892" width="9.140625" style="122"/>
    <col min="5893" max="5893" width="4.7109375" style="122" customWidth="1"/>
    <col min="5894" max="6145" width="9.140625" style="122"/>
    <col min="6146" max="6146" width="4.28515625" style="122" customWidth="1"/>
    <col min="6147" max="6148" width="9.140625" style="122"/>
    <col min="6149" max="6149" width="4.7109375" style="122" customWidth="1"/>
    <col min="6150" max="6401" width="9.140625" style="122"/>
    <col min="6402" max="6402" width="4.28515625" style="122" customWidth="1"/>
    <col min="6403" max="6404" width="9.140625" style="122"/>
    <col min="6405" max="6405" width="4.7109375" style="122" customWidth="1"/>
    <col min="6406" max="6657" width="9.140625" style="122"/>
    <col min="6658" max="6658" width="4.28515625" style="122" customWidth="1"/>
    <col min="6659" max="6660" width="9.140625" style="122"/>
    <col min="6661" max="6661" width="4.7109375" style="122" customWidth="1"/>
    <col min="6662" max="6913" width="9.140625" style="122"/>
    <col min="6914" max="6914" width="4.28515625" style="122" customWidth="1"/>
    <col min="6915" max="6916" width="9.140625" style="122"/>
    <col min="6917" max="6917" width="4.7109375" style="122" customWidth="1"/>
    <col min="6918" max="7169" width="9.140625" style="122"/>
    <col min="7170" max="7170" width="4.28515625" style="122" customWidth="1"/>
    <col min="7171" max="7172" width="9.140625" style="122"/>
    <col min="7173" max="7173" width="4.7109375" style="122" customWidth="1"/>
    <col min="7174" max="7425" width="9.140625" style="122"/>
    <col min="7426" max="7426" width="4.28515625" style="122" customWidth="1"/>
    <col min="7427" max="7428" width="9.140625" style="122"/>
    <col min="7429" max="7429" width="4.7109375" style="122" customWidth="1"/>
    <col min="7430" max="7681" width="9.140625" style="122"/>
    <col min="7682" max="7682" width="4.28515625" style="122" customWidth="1"/>
    <col min="7683" max="7684" width="9.140625" style="122"/>
    <col min="7685" max="7685" width="4.7109375" style="122" customWidth="1"/>
    <col min="7686" max="7937" width="9.140625" style="122"/>
    <col min="7938" max="7938" width="4.28515625" style="122" customWidth="1"/>
    <col min="7939" max="7940" width="9.140625" style="122"/>
    <col min="7941" max="7941" width="4.7109375" style="122" customWidth="1"/>
    <col min="7942" max="8193" width="9.140625" style="122"/>
    <col min="8194" max="8194" width="4.28515625" style="122" customWidth="1"/>
    <col min="8195" max="8196" width="9.140625" style="122"/>
    <col min="8197" max="8197" width="4.7109375" style="122" customWidth="1"/>
    <col min="8198" max="8449" width="9.140625" style="122"/>
    <col min="8450" max="8450" width="4.28515625" style="122" customWidth="1"/>
    <col min="8451" max="8452" width="9.140625" style="122"/>
    <col min="8453" max="8453" width="4.7109375" style="122" customWidth="1"/>
    <col min="8454" max="8705" width="9.140625" style="122"/>
    <col min="8706" max="8706" width="4.28515625" style="122" customWidth="1"/>
    <col min="8707" max="8708" width="9.140625" style="122"/>
    <col min="8709" max="8709" width="4.7109375" style="122" customWidth="1"/>
    <col min="8710" max="8961" width="9.140625" style="122"/>
    <col min="8962" max="8962" width="4.28515625" style="122" customWidth="1"/>
    <col min="8963" max="8964" width="9.140625" style="122"/>
    <col min="8965" max="8965" width="4.7109375" style="122" customWidth="1"/>
    <col min="8966" max="9217" width="9.140625" style="122"/>
    <col min="9218" max="9218" width="4.28515625" style="122" customWidth="1"/>
    <col min="9219" max="9220" width="9.140625" style="122"/>
    <col min="9221" max="9221" width="4.7109375" style="122" customWidth="1"/>
    <col min="9222" max="9473" width="9.140625" style="122"/>
    <col min="9474" max="9474" width="4.28515625" style="122" customWidth="1"/>
    <col min="9475" max="9476" width="9.140625" style="122"/>
    <col min="9477" max="9477" width="4.7109375" style="122" customWidth="1"/>
    <col min="9478" max="9729" width="9.140625" style="122"/>
    <col min="9730" max="9730" width="4.28515625" style="122" customWidth="1"/>
    <col min="9731" max="9732" width="9.140625" style="122"/>
    <col min="9733" max="9733" width="4.7109375" style="122" customWidth="1"/>
    <col min="9734" max="9985" width="9.140625" style="122"/>
    <col min="9986" max="9986" width="4.28515625" style="122" customWidth="1"/>
    <col min="9987" max="9988" width="9.140625" style="122"/>
    <col min="9989" max="9989" width="4.7109375" style="122" customWidth="1"/>
    <col min="9990" max="10241" width="9.140625" style="122"/>
    <col min="10242" max="10242" width="4.28515625" style="122" customWidth="1"/>
    <col min="10243" max="10244" width="9.140625" style="122"/>
    <col min="10245" max="10245" width="4.7109375" style="122" customWidth="1"/>
    <col min="10246" max="10497" width="9.140625" style="122"/>
    <col min="10498" max="10498" width="4.28515625" style="122" customWidth="1"/>
    <col min="10499" max="10500" width="9.140625" style="122"/>
    <col min="10501" max="10501" width="4.7109375" style="122" customWidth="1"/>
    <col min="10502" max="10753" width="9.140625" style="122"/>
    <col min="10754" max="10754" width="4.28515625" style="122" customWidth="1"/>
    <col min="10755" max="10756" width="9.140625" style="122"/>
    <col min="10757" max="10757" width="4.7109375" style="122" customWidth="1"/>
    <col min="10758" max="11009" width="9.140625" style="122"/>
    <col min="11010" max="11010" width="4.28515625" style="122" customWidth="1"/>
    <col min="11011" max="11012" width="9.140625" style="122"/>
    <col min="11013" max="11013" width="4.7109375" style="122" customWidth="1"/>
    <col min="11014" max="11265" width="9.140625" style="122"/>
    <col min="11266" max="11266" width="4.28515625" style="122" customWidth="1"/>
    <col min="11267" max="11268" width="9.140625" style="122"/>
    <col min="11269" max="11269" width="4.7109375" style="122" customWidth="1"/>
    <col min="11270" max="11521" width="9.140625" style="122"/>
    <col min="11522" max="11522" width="4.28515625" style="122" customWidth="1"/>
    <col min="11523" max="11524" width="9.140625" style="122"/>
    <col min="11525" max="11525" width="4.7109375" style="122" customWidth="1"/>
    <col min="11526" max="11777" width="9.140625" style="122"/>
    <col min="11778" max="11778" width="4.28515625" style="122" customWidth="1"/>
    <col min="11779" max="11780" width="9.140625" style="122"/>
    <col min="11781" max="11781" width="4.7109375" style="122" customWidth="1"/>
    <col min="11782" max="12033" width="9.140625" style="122"/>
    <col min="12034" max="12034" width="4.28515625" style="122" customWidth="1"/>
    <col min="12035" max="12036" width="9.140625" style="122"/>
    <col min="12037" max="12037" width="4.7109375" style="122" customWidth="1"/>
    <col min="12038" max="12289" width="9.140625" style="122"/>
    <col min="12290" max="12290" width="4.28515625" style="122" customWidth="1"/>
    <col min="12291" max="12292" width="9.140625" style="122"/>
    <col min="12293" max="12293" width="4.7109375" style="122" customWidth="1"/>
    <col min="12294" max="12545" width="9.140625" style="122"/>
    <col min="12546" max="12546" width="4.28515625" style="122" customWidth="1"/>
    <col min="12547" max="12548" width="9.140625" style="122"/>
    <col min="12549" max="12549" width="4.7109375" style="122" customWidth="1"/>
    <col min="12550" max="12801" width="9.140625" style="122"/>
    <col min="12802" max="12802" width="4.28515625" style="122" customWidth="1"/>
    <col min="12803" max="12804" width="9.140625" style="122"/>
    <col min="12805" max="12805" width="4.7109375" style="122" customWidth="1"/>
    <col min="12806" max="13057" width="9.140625" style="122"/>
    <col min="13058" max="13058" width="4.28515625" style="122" customWidth="1"/>
    <col min="13059" max="13060" width="9.140625" style="122"/>
    <col min="13061" max="13061" width="4.7109375" style="122" customWidth="1"/>
    <col min="13062" max="13313" width="9.140625" style="122"/>
    <col min="13314" max="13314" width="4.28515625" style="122" customWidth="1"/>
    <col min="13315" max="13316" width="9.140625" style="122"/>
    <col min="13317" max="13317" width="4.7109375" style="122" customWidth="1"/>
    <col min="13318" max="13569" width="9.140625" style="122"/>
    <col min="13570" max="13570" width="4.28515625" style="122" customWidth="1"/>
    <col min="13571" max="13572" width="9.140625" style="122"/>
    <col min="13573" max="13573" width="4.7109375" style="122" customWidth="1"/>
    <col min="13574" max="13825" width="9.140625" style="122"/>
    <col min="13826" max="13826" width="4.28515625" style="122" customWidth="1"/>
    <col min="13827" max="13828" width="9.140625" style="122"/>
    <col min="13829" max="13829" width="4.7109375" style="122" customWidth="1"/>
    <col min="13830" max="14081" width="9.140625" style="122"/>
    <col min="14082" max="14082" width="4.28515625" style="122" customWidth="1"/>
    <col min="14083" max="14084" width="9.140625" style="122"/>
    <col min="14085" max="14085" width="4.7109375" style="122" customWidth="1"/>
    <col min="14086" max="14337" width="9.140625" style="122"/>
    <col min="14338" max="14338" width="4.28515625" style="122" customWidth="1"/>
    <col min="14339" max="14340" width="9.140625" style="122"/>
    <col min="14341" max="14341" width="4.7109375" style="122" customWidth="1"/>
    <col min="14342" max="14593" width="9.140625" style="122"/>
    <col min="14594" max="14594" width="4.28515625" style="122" customWidth="1"/>
    <col min="14595" max="14596" width="9.140625" style="122"/>
    <col min="14597" max="14597" width="4.7109375" style="122" customWidth="1"/>
    <col min="14598" max="14849" width="9.140625" style="122"/>
    <col min="14850" max="14850" width="4.28515625" style="122" customWidth="1"/>
    <col min="14851" max="14852" width="9.140625" style="122"/>
    <col min="14853" max="14853" width="4.7109375" style="122" customWidth="1"/>
    <col min="14854" max="15105" width="9.140625" style="122"/>
    <col min="15106" max="15106" width="4.28515625" style="122" customWidth="1"/>
    <col min="15107" max="15108" width="9.140625" style="122"/>
    <col min="15109" max="15109" width="4.7109375" style="122" customWidth="1"/>
    <col min="15110" max="15361" width="9.140625" style="122"/>
    <col min="15362" max="15362" width="4.28515625" style="122" customWidth="1"/>
    <col min="15363" max="15364" width="9.140625" style="122"/>
    <col min="15365" max="15365" width="4.7109375" style="122" customWidth="1"/>
    <col min="15366" max="15617" width="9.140625" style="122"/>
    <col min="15618" max="15618" width="4.28515625" style="122" customWidth="1"/>
    <col min="15619" max="15620" width="9.140625" style="122"/>
    <col min="15621" max="15621" width="4.7109375" style="122" customWidth="1"/>
    <col min="15622" max="15873" width="9.140625" style="122"/>
    <col min="15874" max="15874" width="4.28515625" style="122" customWidth="1"/>
    <col min="15875" max="15876" width="9.140625" style="122"/>
    <col min="15877" max="15877" width="4.7109375" style="122" customWidth="1"/>
    <col min="15878" max="16129" width="9.140625" style="122"/>
    <col min="16130" max="16130" width="4.28515625" style="122" customWidth="1"/>
    <col min="16131" max="16132" width="9.140625" style="122"/>
    <col min="16133" max="16133" width="4.7109375" style="122" customWidth="1"/>
    <col min="16134" max="16384" width="9.140625" style="122"/>
  </cols>
  <sheetData>
    <row r="1" spans="2:27" ht="13.5" thickBot="1" x14ac:dyDescent="0.3"/>
    <row r="2" spans="2:27" s="182" customFormat="1" ht="24" thickTop="1" x14ac:dyDescent="0.25">
      <c r="B2" s="385" t="s">
        <v>29</v>
      </c>
      <c r="C2" s="386"/>
      <c r="D2" s="386"/>
      <c r="E2" s="386"/>
      <c r="F2" s="386"/>
      <c r="G2" s="386"/>
      <c r="H2" s="386"/>
      <c r="I2" s="386"/>
      <c r="J2" s="386"/>
      <c r="K2" s="386"/>
      <c r="L2" s="387"/>
      <c r="V2" s="273"/>
      <c r="W2" s="273"/>
    </row>
    <row r="3" spans="2:27" ht="20.100000000000001" customHeight="1" x14ac:dyDescent="0.25">
      <c r="B3" s="388" t="s">
        <v>259</v>
      </c>
      <c r="C3" s="380"/>
      <c r="D3" s="380"/>
      <c r="E3" s="380"/>
      <c r="F3" s="380"/>
      <c r="G3" s="380"/>
      <c r="H3" s="380"/>
      <c r="I3" s="380"/>
      <c r="J3" s="380"/>
      <c r="K3" s="380"/>
      <c r="L3" s="389"/>
      <c r="N3" s="122" t="s">
        <v>132</v>
      </c>
    </row>
    <row r="4" spans="2:27" x14ac:dyDescent="0.25">
      <c r="B4" s="370" t="s">
        <v>30</v>
      </c>
      <c r="C4" s="371"/>
      <c r="D4" s="372"/>
      <c r="E4" s="136"/>
      <c r="F4" s="375" t="s">
        <v>142</v>
      </c>
      <c r="G4" s="376"/>
      <c r="H4" s="377"/>
      <c r="I4" s="137"/>
      <c r="J4" s="373" t="s">
        <v>31</v>
      </c>
      <c r="K4" s="371"/>
      <c r="L4" s="374"/>
      <c r="N4" s="274"/>
      <c r="O4" s="274" t="s">
        <v>280</v>
      </c>
      <c r="P4" s="122" t="s">
        <v>281</v>
      </c>
      <c r="Q4" s="122" t="s">
        <v>282</v>
      </c>
      <c r="R4" s="122" t="s">
        <v>276</v>
      </c>
      <c r="V4" s="390"/>
      <c r="W4" s="390"/>
    </row>
    <row r="5" spans="2:27" x14ac:dyDescent="0.25">
      <c r="B5" s="183" t="s">
        <v>58</v>
      </c>
      <c r="C5" s="184" t="s">
        <v>132</v>
      </c>
      <c r="D5" s="112" t="s">
        <v>80</v>
      </c>
      <c r="E5" s="136"/>
      <c r="F5" s="184" t="s">
        <v>58</v>
      </c>
      <c r="G5" s="184" t="s">
        <v>132</v>
      </c>
      <c r="H5" s="112" t="s">
        <v>80</v>
      </c>
      <c r="I5" s="137"/>
      <c r="J5" s="184" t="s">
        <v>58</v>
      </c>
      <c r="K5" s="184" t="s">
        <v>132</v>
      </c>
      <c r="L5" s="113" t="s">
        <v>80</v>
      </c>
      <c r="N5" s="122" t="s">
        <v>20</v>
      </c>
      <c r="O5" s="122">
        <v>1</v>
      </c>
      <c r="P5" s="122">
        <v>1</v>
      </c>
      <c r="Q5" s="122">
        <v>16</v>
      </c>
      <c r="Y5" s="363" t="s">
        <v>94</v>
      </c>
      <c r="Z5" s="363"/>
      <c r="AA5" s="273"/>
    </row>
    <row r="6" spans="2:27" x14ac:dyDescent="0.25">
      <c r="B6" s="138" t="s">
        <v>1</v>
      </c>
      <c r="C6" s="123">
        <v>350</v>
      </c>
      <c r="D6" s="112" t="s">
        <v>126</v>
      </c>
      <c r="E6" s="116"/>
      <c r="F6" s="139" t="s">
        <v>91</v>
      </c>
      <c r="G6" s="123">
        <v>1</v>
      </c>
      <c r="H6" s="112" t="s">
        <v>4</v>
      </c>
      <c r="I6" s="137"/>
      <c r="J6" s="139" t="s">
        <v>91</v>
      </c>
      <c r="K6" s="123">
        <v>1</v>
      </c>
      <c r="L6" s="113" t="s">
        <v>4</v>
      </c>
      <c r="N6" s="140" t="s">
        <v>283</v>
      </c>
      <c r="O6" s="122">
        <v>1</v>
      </c>
      <c r="P6" s="140"/>
      <c r="Q6" s="122">
        <v>11</v>
      </c>
      <c r="V6" s="280"/>
      <c r="W6" s="280"/>
      <c r="Y6" s="273"/>
      <c r="Z6" s="273"/>
      <c r="AA6" s="273"/>
    </row>
    <row r="7" spans="2:27" x14ac:dyDescent="0.25">
      <c r="B7" s="138" t="s">
        <v>5</v>
      </c>
      <c r="C7" s="123">
        <v>0.9</v>
      </c>
      <c r="D7" s="112" t="s">
        <v>4</v>
      </c>
      <c r="E7" s="116"/>
      <c r="F7" s="139" t="s">
        <v>244</v>
      </c>
      <c r="G7" s="124">
        <v>0.1</v>
      </c>
      <c r="H7" s="112" t="s">
        <v>4</v>
      </c>
      <c r="I7" s="137"/>
      <c r="J7" s="139" t="s">
        <v>244</v>
      </c>
      <c r="K7" s="124">
        <v>1</v>
      </c>
      <c r="L7" s="113" t="s">
        <v>4</v>
      </c>
      <c r="N7" s="140" t="s">
        <v>284</v>
      </c>
      <c r="O7" s="122">
        <v>1</v>
      </c>
      <c r="P7" s="125"/>
      <c r="Q7" s="122">
        <v>8</v>
      </c>
      <c r="R7" s="122" t="s">
        <v>285</v>
      </c>
      <c r="S7" s="122" t="s">
        <v>286</v>
      </c>
      <c r="V7" s="281"/>
      <c r="W7" s="280"/>
      <c r="Y7" s="140" t="s">
        <v>93</v>
      </c>
      <c r="Z7" s="273" t="s">
        <v>45</v>
      </c>
      <c r="AA7" s="140" t="s">
        <v>73</v>
      </c>
    </row>
    <row r="8" spans="2:27" x14ac:dyDescent="0.25">
      <c r="B8" s="138" t="s">
        <v>244</v>
      </c>
      <c r="C8" s="123">
        <v>0.9</v>
      </c>
      <c r="D8" s="112" t="s">
        <v>4</v>
      </c>
      <c r="E8" s="116"/>
      <c r="F8" s="139" t="s">
        <v>9</v>
      </c>
      <c r="G8" s="124">
        <v>80</v>
      </c>
      <c r="H8" s="112" t="s">
        <v>125</v>
      </c>
      <c r="I8" s="137"/>
      <c r="J8" s="139" t="s">
        <v>9</v>
      </c>
      <c r="K8" s="124">
        <v>80</v>
      </c>
      <c r="L8" s="113" t="s">
        <v>125</v>
      </c>
      <c r="N8" s="140"/>
      <c r="P8" s="125"/>
      <c r="V8" s="281"/>
      <c r="W8" s="280"/>
      <c r="Y8" s="140" t="s">
        <v>135</v>
      </c>
      <c r="Z8" s="273">
        <v>15</v>
      </c>
      <c r="AA8" s="125">
        <v>2.5</v>
      </c>
    </row>
    <row r="9" spans="2:27" x14ac:dyDescent="0.25">
      <c r="B9" s="138" t="s">
        <v>9</v>
      </c>
      <c r="C9" s="126">
        <v>80</v>
      </c>
      <c r="D9" s="112" t="s">
        <v>125</v>
      </c>
      <c r="E9" s="116"/>
      <c r="F9" s="139" t="s">
        <v>10</v>
      </c>
      <c r="G9" s="124">
        <v>14</v>
      </c>
      <c r="H9" s="112" t="s">
        <v>125</v>
      </c>
      <c r="I9" s="137"/>
      <c r="J9" s="139" t="s">
        <v>10</v>
      </c>
      <c r="K9" s="124">
        <v>14</v>
      </c>
      <c r="L9" s="113" t="s">
        <v>125</v>
      </c>
      <c r="N9" s="140"/>
      <c r="P9" s="125"/>
      <c r="V9" s="368"/>
      <c r="W9" s="368"/>
      <c r="Y9" s="140" t="s">
        <v>136</v>
      </c>
      <c r="Z9" s="273">
        <v>20</v>
      </c>
      <c r="AA9" s="125">
        <v>3</v>
      </c>
    </row>
    <row r="10" spans="2:27" x14ac:dyDescent="0.25">
      <c r="B10" s="138" t="s">
        <v>10</v>
      </c>
      <c r="C10" s="127">
        <v>14</v>
      </c>
      <c r="D10" s="112" t="s">
        <v>125</v>
      </c>
      <c r="E10" s="136"/>
      <c r="F10" s="139" t="s">
        <v>206</v>
      </c>
      <c r="G10" s="124">
        <v>1</v>
      </c>
      <c r="H10" s="112" t="s">
        <v>125</v>
      </c>
      <c r="I10" s="137"/>
      <c r="J10" s="139" t="s">
        <v>206</v>
      </c>
      <c r="K10" s="124">
        <v>1</v>
      </c>
      <c r="L10" s="113" t="s">
        <v>125</v>
      </c>
      <c r="N10" s="273" t="s">
        <v>132</v>
      </c>
      <c r="O10" s="273"/>
      <c r="P10" s="273"/>
      <c r="Q10" s="273"/>
      <c r="R10" s="273"/>
      <c r="S10" s="273"/>
      <c r="V10" s="280"/>
      <c r="W10" s="280"/>
      <c r="Y10" s="140" t="s">
        <v>137</v>
      </c>
      <c r="Z10" s="273">
        <v>25</v>
      </c>
      <c r="AA10" s="125">
        <v>3.5</v>
      </c>
    </row>
    <row r="11" spans="2:27" x14ac:dyDescent="0.25">
      <c r="B11" s="138" t="s">
        <v>206</v>
      </c>
      <c r="C11" s="127">
        <f>ROUNDUP(0.01*C9,0)</f>
        <v>1</v>
      </c>
      <c r="D11" s="112" t="s">
        <v>125</v>
      </c>
      <c r="E11" s="136"/>
      <c r="F11" s="139" t="s">
        <v>245</v>
      </c>
      <c r="G11" s="124">
        <v>12</v>
      </c>
      <c r="H11" s="112" t="s">
        <v>299</v>
      </c>
      <c r="I11" s="141"/>
      <c r="J11" s="139" t="s">
        <v>245</v>
      </c>
      <c r="K11" s="124"/>
      <c r="L11" s="112" t="s">
        <v>299</v>
      </c>
      <c r="N11" s="274"/>
      <c r="O11" s="274" t="s">
        <v>277</v>
      </c>
      <c r="P11" s="273" t="s">
        <v>278</v>
      </c>
      <c r="Q11" s="273" t="s">
        <v>282</v>
      </c>
      <c r="R11" s="273" t="s">
        <v>276</v>
      </c>
      <c r="S11" s="273"/>
      <c r="V11" s="280"/>
      <c r="W11" s="280"/>
      <c r="Y11" s="140" t="s">
        <v>138</v>
      </c>
      <c r="Z11" s="273">
        <v>30</v>
      </c>
      <c r="AA11" s="125">
        <v>4</v>
      </c>
    </row>
    <row r="12" spans="2:27" s="182" customFormat="1" ht="18.75" customHeight="1" x14ac:dyDescent="0.25">
      <c r="B12" s="378" t="s">
        <v>260</v>
      </c>
      <c r="C12" s="379"/>
      <c r="D12" s="379"/>
      <c r="E12" s="380"/>
      <c r="F12" s="379"/>
      <c r="G12" s="379"/>
      <c r="H12" s="379"/>
      <c r="I12" s="380"/>
      <c r="J12" s="379"/>
      <c r="K12" s="379"/>
      <c r="L12" s="381"/>
      <c r="N12" s="273" t="s">
        <v>20</v>
      </c>
      <c r="O12" s="273">
        <f>O5*50</f>
        <v>50</v>
      </c>
      <c r="P12" s="273">
        <f>P5*20</f>
        <v>20</v>
      </c>
      <c r="Q12" s="273">
        <f>Q5*20</f>
        <v>320</v>
      </c>
      <c r="R12" s="273"/>
      <c r="S12" s="273"/>
      <c r="V12" s="281"/>
      <c r="W12" s="280"/>
      <c r="Y12" s="140" t="s">
        <v>146</v>
      </c>
      <c r="Z12" s="273">
        <f>2.2*1.1</f>
        <v>2.4200000000000004</v>
      </c>
      <c r="AA12" s="125">
        <v>5</v>
      </c>
    </row>
    <row r="13" spans="2:27" x14ac:dyDescent="0.25">
      <c r="B13" s="370" t="s">
        <v>272</v>
      </c>
      <c r="C13" s="371"/>
      <c r="D13" s="372"/>
      <c r="E13" s="148"/>
      <c r="F13" s="375" t="s">
        <v>26</v>
      </c>
      <c r="G13" s="376"/>
      <c r="H13" s="377"/>
      <c r="I13" s="148"/>
      <c r="J13" s="373" t="s">
        <v>40</v>
      </c>
      <c r="K13" s="371"/>
      <c r="L13" s="374"/>
      <c r="M13" s="194"/>
      <c r="N13" s="140" t="s">
        <v>283</v>
      </c>
      <c r="O13" s="273">
        <f t="shared" ref="O13:O14" si="0">O6*50</f>
        <v>50</v>
      </c>
      <c r="P13" s="273">
        <f t="shared" ref="P13:Q14" si="1">P6*20</f>
        <v>0</v>
      </c>
      <c r="Q13" s="273">
        <f t="shared" si="1"/>
        <v>220</v>
      </c>
      <c r="R13" s="273"/>
      <c r="S13" s="273"/>
      <c r="V13" s="368"/>
      <c r="W13" s="368"/>
      <c r="Y13" s="273"/>
      <c r="Z13" s="273"/>
      <c r="AA13" s="125">
        <v>6</v>
      </c>
    </row>
    <row r="14" spans="2:27" x14ac:dyDescent="0.25">
      <c r="B14" s="183" t="s">
        <v>58</v>
      </c>
      <c r="C14" s="184" t="s">
        <v>132</v>
      </c>
      <c r="D14" s="112" t="s">
        <v>80</v>
      </c>
      <c r="E14" s="148"/>
      <c r="F14" s="184" t="s">
        <v>58</v>
      </c>
      <c r="G14" s="184" t="s">
        <v>132</v>
      </c>
      <c r="H14" s="112" t="s">
        <v>80</v>
      </c>
      <c r="I14" s="148"/>
      <c r="J14" s="196" t="s">
        <v>58</v>
      </c>
      <c r="K14" s="196" t="s">
        <v>132</v>
      </c>
      <c r="L14" s="185" t="s">
        <v>80</v>
      </c>
      <c r="M14" s="194"/>
      <c r="N14" s="140" t="s">
        <v>284</v>
      </c>
      <c r="O14" s="273">
        <f t="shared" si="0"/>
        <v>50</v>
      </c>
      <c r="P14" s="273">
        <f t="shared" si="1"/>
        <v>0</v>
      </c>
      <c r="Q14" s="273">
        <f t="shared" si="1"/>
        <v>160</v>
      </c>
      <c r="R14" s="273" t="s">
        <v>285</v>
      </c>
      <c r="S14" s="273" t="s">
        <v>286</v>
      </c>
      <c r="V14" s="280"/>
      <c r="W14" s="280"/>
      <c r="Y14" s="273"/>
      <c r="Z14" s="273"/>
      <c r="AA14" s="125"/>
    </row>
    <row r="15" spans="2:27" x14ac:dyDescent="0.25">
      <c r="B15" s="138" t="s">
        <v>91</v>
      </c>
      <c r="C15" s="123">
        <v>1</v>
      </c>
      <c r="D15" s="112" t="s">
        <v>4</v>
      </c>
      <c r="E15" s="114"/>
      <c r="F15" s="139" t="s">
        <v>1</v>
      </c>
      <c r="G15" s="123">
        <v>350</v>
      </c>
      <c r="H15" s="112" t="s">
        <v>261</v>
      </c>
      <c r="I15" s="114"/>
      <c r="J15" s="139" t="s">
        <v>91</v>
      </c>
      <c r="K15" s="124">
        <v>0.13</v>
      </c>
      <c r="L15" s="185" t="s">
        <v>4</v>
      </c>
      <c r="M15" s="194"/>
      <c r="O15" s="149"/>
      <c r="P15" s="273">
        <f>1/40</f>
        <v>2.5000000000000001E-2</v>
      </c>
      <c r="V15" s="281"/>
      <c r="W15" s="281"/>
      <c r="Y15" s="273"/>
      <c r="Z15" s="273"/>
      <c r="AA15" s="125"/>
    </row>
    <row r="16" spans="2:27" x14ac:dyDescent="0.25">
      <c r="B16" s="138" t="s">
        <v>9</v>
      </c>
      <c r="C16" s="124">
        <v>80</v>
      </c>
      <c r="D16" s="112" t="s">
        <v>125</v>
      </c>
      <c r="E16" s="114"/>
      <c r="F16" s="139" t="s">
        <v>5</v>
      </c>
      <c r="G16" s="123">
        <v>0.9</v>
      </c>
      <c r="H16" s="112" t="s">
        <v>4</v>
      </c>
      <c r="I16" s="114"/>
      <c r="J16" s="139" t="s">
        <v>9</v>
      </c>
      <c r="K16" s="124">
        <v>30</v>
      </c>
      <c r="L16" s="185" t="s">
        <v>127</v>
      </c>
      <c r="M16" s="194"/>
      <c r="V16" s="280"/>
      <c r="W16" s="280"/>
      <c r="Y16" s="140"/>
      <c r="Z16" s="273"/>
      <c r="AA16" s="273" t="s">
        <v>211</v>
      </c>
    </row>
    <row r="17" spans="2:27" ht="15" x14ac:dyDescent="0.25">
      <c r="B17" s="138" t="s">
        <v>10</v>
      </c>
      <c r="C17" s="124">
        <v>14</v>
      </c>
      <c r="D17" s="112" t="s">
        <v>125</v>
      </c>
      <c r="E17" s="114"/>
      <c r="F17" s="139" t="s">
        <v>6</v>
      </c>
      <c r="G17" s="123">
        <v>0.9</v>
      </c>
      <c r="H17" s="112" t="s">
        <v>4</v>
      </c>
      <c r="I17" s="114"/>
      <c r="J17" s="139" t="s">
        <v>223</v>
      </c>
      <c r="K17" s="124">
        <v>1</v>
      </c>
      <c r="L17" s="185" t="s">
        <v>12</v>
      </c>
      <c r="M17" s="194"/>
      <c r="N17" s="274"/>
      <c r="O17" s="274" t="s">
        <v>277</v>
      </c>
      <c r="P17" s="273" t="s">
        <v>278</v>
      </c>
      <c r="Q17" s="273" t="s">
        <v>279</v>
      </c>
      <c r="R17" s="273" t="s">
        <v>276</v>
      </c>
      <c r="S17" s="273"/>
      <c r="V17" s="369"/>
      <c r="W17" s="369"/>
      <c r="Y17" s="273"/>
      <c r="Z17" s="273"/>
      <c r="AA17" s="273"/>
    </row>
    <row r="18" spans="2:27" x14ac:dyDescent="0.25">
      <c r="B18" s="138" t="s">
        <v>206</v>
      </c>
      <c r="C18" s="124">
        <v>1</v>
      </c>
      <c r="D18" s="112" t="s">
        <v>125</v>
      </c>
      <c r="E18" s="114"/>
      <c r="F18" s="139" t="s">
        <v>91</v>
      </c>
      <c r="G18" s="124">
        <v>1</v>
      </c>
      <c r="H18" s="112" t="s">
        <v>4</v>
      </c>
      <c r="I18" s="148"/>
      <c r="J18" s="139"/>
      <c r="K18" s="124"/>
      <c r="L18" s="185"/>
      <c r="M18" s="194"/>
      <c r="N18" s="273" t="s">
        <v>20</v>
      </c>
      <c r="O18" s="273">
        <f>O12*4.91</f>
        <v>245.5</v>
      </c>
      <c r="P18" s="273">
        <f>P12*4.91</f>
        <v>98.2</v>
      </c>
      <c r="Q18" s="273">
        <v>1200</v>
      </c>
      <c r="R18" s="273"/>
      <c r="S18" s="273"/>
      <c r="Y18" s="273"/>
      <c r="Z18" s="273"/>
      <c r="AA18" s="273"/>
    </row>
    <row r="19" spans="2:27" x14ac:dyDescent="0.25">
      <c r="B19" s="138" t="s">
        <v>245</v>
      </c>
      <c r="C19" s="124">
        <v>12</v>
      </c>
      <c r="D19" s="112" t="s">
        <v>271</v>
      </c>
      <c r="E19" s="114"/>
      <c r="F19" s="139" t="s">
        <v>9</v>
      </c>
      <c r="G19" s="124">
        <v>80</v>
      </c>
      <c r="H19" s="112" t="s">
        <v>125</v>
      </c>
      <c r="I19" s="148"/>
      <c r="J19" s="139"/>
      <c r="K19" s="128"/>
      <c r="L19" s="185"/>
      <c r="M19" s="194"/>
      <c r="N19" s="140" t="s">
        <v>283</v>
      </c>
      <c r="O19" s="273">
        <f t="shared" ref="O19:Q20" si="2">O13*5.7</f>
        <v>285</v>
      </c>
      <c r="P19" s="273">
        <f t="shared" si="2"/>
        <v>0</v>
      </c>
      <c r="Q19" s="273">
        <f t="shared" si="2"/>
        <v>1254</v>
      </c>
      <c r="R19" s="273"/>
      <c r="S19" s="273"/>
      <c r="V19" s="367"/>
      <c r="W19" s="367"/>
      <c r="Y19" s="273" t="s">
        <v>108</v>
      </c>
      <c r="Z19" s="149" t="s">
        <v>109</v>
      </c>
      <c r="AA19" s="273"/>
    </row>
    <row r="20" spans="2:27" x14ac:dyDescent="0.25">
      <c r="B20" s="138"/>
      <c r="C20" s="124"/>
      <c r="D20" s="112"/>
      <c r="E20" s="136"/>
      <c r="F20" s="139" t="s">
        <v>10</v>
      </c>
      <c r="G20" s="124">
        <v>14</v>
      </c>
      <c r="H20" s="112" t="s">
        <v>125</v>
      </c>
      <c r="I20" s="141"/>
      <c r="J20" s="139"/>
      <c r="K20" s="124"/>
      <c r="L20" s="113"/>
      <c r="M20" s="194"/>
      <c r="N20" s="140" t="s">
        <v>284</v>
      </c>
      <c r="O20" s="273">
        <f t="shared" si="2"/>
        <v>285</v>
      </c>
      <c r="P20" s="273">
        <f t="shared" si="2"/>
        <v>0</v>
      </c>
      <c r="Q20" s="273">
        <f t="shared" si="2"/>
        <v>912</v>
      </c>
      <c r="R20" s="273" t="s">
        <v>285</v>
      </c>
      <c r="S20" s="273" t="s">
        <v>286</v>
      </c>
      <c r="V20" s="282"/>
      <c r="W20" s="282"/>
      <c r="Y20" s="140" t="s">
        <v>63</v>
      </c>
      <c r="Z20" s="150">
        <v>0.4</v>
      </c>
      <c r="AA20" s="273"/>
    </row>
    <row r="21" spans="2:27" s="273" customFormat="1" x14ac:dyDescent="0.25">
      <c r="B21" s="138"/>
      <c r="C21" s="124"/>
      <c r="D21" s="112"/>
      <c r="E21" s="141"/>
      <c r="F21" s="139" t="s">
        <v>206</v>
      </c>
      <c r="G21" s="124">
        <v>1</v>
      </c>
      <c r="H21" s="112" t="s">
        <v>125</v>
      </c>
      <c r="I21" s="141"/>
      <c r="J21" s="139"/>
      <c r="K21" s="124"/>
      <c r="L21" s="113"/>
      <c r="N21" s="140"/>
      <c r="V21" s="282"/>
      <c r="W21" s="282"/>
      <c r="Y21" s="140" t="s">
        <v>62</v>
      </c>
      <c r="Z21" s="150">
        <v>0.4</v>
      </c>
    </row>
    <row r="22" spans="2:27" s="182" customFormat="1" x14ac:dyDescent="0.25">
      <c r="B22" s="138"/>
      <c r="C22" s="124"/>
      <c r="D22" s="112"/>
      <c r="E22" s="141"/>
      <c r="F22" s="139" t="s">
        <v>245</v>
      </c>
      <c r="G22" s="124">
        <v>12</v>
      </c>
      <c r="H22" s="112" t="s">
        <v>271</v>
      </c>
      <c r="I22" s="141"/>
      <c r="J22" s="139"/>
      <c r="K22" s="128"/>
      <c r="L22" s="185"/>
      <c r="N22" s="122"/>
      <c r="O22" s="149"/>
      <c r="P22" s="122"/>
      <c r="Q22" s="275"/>
      <c r="R22" s="122"/>
      <c r="S22" s="122"/>
      <c r="V22" s="282"/>
      <c r="W22" s="282"/>
      <c r="Y22" s="273"/>
      <c r="Z22" s="273"/>
      <c r="AA22" s="273"/>
    </row>
    <row r="23" spans="2:27" s="194" customFormat="1" ht="20.100000000000001" customHeight="1" x14ac:dyDescent="0.25">
      <c r="B23" s="378" t="s">
        <v>267</v>
      </c>
      <c r="C23" s="379"/>
      <c r="D23" s="379"/>
      <c r="E23" s="380"/>
      <c r="F23" s="379"/>
      <c r="G23" s="379"/>
      <c r="H23" s="379"/>
      <c r="I23" s="380"/>
      <c r="J23" s="379"/>
      <c r="K23" s="379"/>
      <c r="L23" s="381"/>
      <c r="P23" s="125"/>
      <c r="V23" s="281"/>
      <c r="W23" s="280"/>
      <c r="Y23" s="273"/>
      <c r="Z23" s="149"/>
      <c r="AA23" s="273"/>
    </row>
    <row r="24" spans="2:27" s="194" customFormat="1" x14ac:dyDescent="0.25">
      <c r="B24" s="370" t="s">
        <v>268</v>
      </c>
      <c r="C24" s="371"/>
      <c r="D24" s="372"/>
      <c r="E24" s="148"/>
      <c r="F24" s="375" t="s">
        <v>269</v>
      </c>
      <c r="G24" s="376"/>
      <c r="H24" s="377"/>
      <c r="I24" s="148"/>
      <c r="J24" s="373" t="s">
        <v>69</v>
      </c>
      <c r="K24" s="371"/>
      <c r="L24" s="374"/>
      <c r="O24" s="274" t="s">
        <v>280</v>
      </c>
      <c r="P24" s="194" t="s">
        <v>5</v>
      </c>
      <c r="Q24" s="194" t="s">
        <v>244</v>
      </c>
      <c r="R24" s="194" t="s">
        <v>287</v>
      </c>
      <c r="V24" s="368"/>
      <c r="W24" s="368"/>
      <c r="Y24" s="273"/>
      <c r="Z24" s="149"/>
      <c r="AA24" s="273"/>
    </row>
    <row r="25" spans="2:27" s="194" customFormat="1" x14ac:dyDescent="0.25">
      <c r="B25" s="195" t="s">
        <v>58</v>
      </c>
      <c r="C25" s="196" t="s">
        <v>132</v>
      </c>
      <c r="D25" s="112" t="s">
        <v>80</v>
      </c>
      <c r="E25" s="148"/>
      <c r="F25" s="196" t="s">
        <v>58</v>
      </c>
      <c r="G25" s="196" t="s">
        <v>132</v>
      </c>
      <c r="H25" s="112" t="s">
        <v>80</v>
      </c>
      <c r="I25" s="148"/>
      <c r="J25" s="196" t="s">
        <v>58</v>
      </c>
      <c r="K25" s="196" t="s">
        <v>132</v>
      </c>
      <c r="L25" s="185" t="s">
        <v>80</v>
      </c>
      <c r="N25" s="194" t="s">
        <v>132</v>
      </c>
      <c r="V25" s="280"/>
      <c r="W25" s="280"/>
      <c r="Y25" s="273" t="s">
        <v>111</v>
      </c>
      <c r="Z25" s="273" t="s">
        <v>113</v>
      </c>
      <c r="AA25" s="273"/>
    </row>
    <row r="26" spans="2:27" s="294" customFormat="1" x14ac:dyDescent="0.25">
      <c r="B26" s="343" t="s">
        <v>311</v>
      </c>
      <c r="C26" s="296">
        <v>13</v>
      </c>
      <c r="D26" s="112" t="s">
        <v>80</v>
      </c>
      <c r="E26" s="148"/>
      <c r="F26" s="344" t="s">
        <v>314</v>
      </c>
      <c r="G26" s="296">
        <v>13</v>
      </c>
      <c r="H26" s="112" t="s">
        <v>80</v>
      </c>
      <c r="I26" s="148"/>
      <c r="J26" s="139" t="s">
        <v>1</v>
      </c>
      <c r="K26" s="128">
        <v>250</v>
      </c>
      <c r="L26" s="113" t="s">
        <v>127</v>
      </c>
      <c r="V26" s="295"/>
      <c r="W26" s="295"/>
    </row>
    <row r="27" spans="2:27" s="294" customFormat="1" x14ac:dyDescent="0.25">
      <c r="B27" s="343" t="s">
        <v>312</v>
      </c>
      <c r="C27" s="296">
        <v>13</v>
      </c>
      <c r="D27" s="112" t="s">
        <v>80</v>
      </c>
      <c r="E27" s="148"/>
      <c r="F27" s="344" t="s">
        <v>315</v>
      </c>
      <c r="G27" s="296">
        <v>2</v>
      </c>
      <c r="H27" s="112" t="s">
        <v>80</v>
      </c>
      <c r="I27" s="148"/>
      <c r="J27" s="139" t="s">
        <v>5</v>
      </c>
      <c r="K27" s="128">
        <v>1.2</v>
      </c>
      <c r="L27" s="113" t="s">
        <v>4</v>
      </c>
      <c r="V27" s="295"/>
      <c r="W27" s="295"/>
    </row>
    <row r="28" spans="2:27" s="294" customFormat="1" x14ac:dyDescent="0.25">
      <c r="B28" s="343" t="s">
        <v>313</v>
      </c>
      <c r="C28" s="296">
        <v>13</v>
      </c>
      <c r="D28" s="112" t="s">
        <v>80</v>
      </c>
      <c r="E28" s="148"/>
      <c r="F28" s="344" t="s">
        <v>316</v>
      </c>
      <c r="G28" s="296">
        <v>13</v>
      </c>
      <c r="H28" s="112" t="s">
        <v>80</v>
      </c>
      <c r="I28" s="148"/>
      <c r="J28" s="139" t="s">
        <v>8</v>
      </c>
      <c r="K28" s="128">
        <v>100</v>
      </c>
      <c r="L28" s="113" t="s">
        <v>127</v>
      </c>
      <c r="V28" s="295"/>
      <c r="W28" s="295"/>
    </row>
    <row r="29" spans="2:27" s="294" customFormat="1" x14ac:dyDescent="0.25">
      <c r="B29" s="343"/>
      <c r="C29" s="296"/>
      <c r="D29" s="112"/>
      <c r="E29" s="148"/>
      <c r="F29" s="344" t="s">
        <v>317</v>
      </c>
      <c r="G29" s="296">
        <v>2</v>
      </c>
      <c r="H29" s="112" t="s">
        <v>80</v>
      </c>
      <c r="I29" s="148"/>
      <c r="J29" s="296"/>
      <c r="K29" s="296"/>
      <c r="L29" s="185"/>
      <c r="V29" s="295"/>
      <c r="W29" s="295"/>
    </row>
    <row r="30" spans="2:27" s="294" customFormat="1" x14ac:dyDescent="0.25">
      <c r="B30" s="343"/>
      <c r="C30" s="296"/>
      <c r="D30" s="112"/>
      <c r="E30" s="148"/>
      <c r="F30" s="344" t="s">
        <v>318</v>
      </c>
      <c r="G30" s="296">
        <v>13</v>
      </c>
      <c r="H30" s="112" t="s">
        <v>80</v>
      </c>
      <c r="I30" s="148"/>
      <c r="J30" s="296"/>
      <c r="K30" s="296"/>
      <c r="L30" s="185"/>
      <c r="V30" s="295"/>
      <c r="W30" s="295"/>
    </row>
    <row r="31" spans="2:27" s="294" customFormat="1" x14ac:dyDescent="0.25">
      <c r="B31" s="343"/>
      <c r="C31" s="296"/>
      <c r="D31" s="112"/>
      <c r="E31" s="148"/>
      <c r="F31" s="344" t="s">
        <v>319</v>
      </c>
      <c r="G31" s="296">
        <v>2</v>
      </c>
      <c r="H31" s="112" t="s">
        <v>80</v>
      </c>
      <c r="I31" s="148"/>
      <c r="J31" s="296"/>
      <c r="K31" s="296"/>
      <c r="L31" s="185"/>
      <c r="V31" s="295"/>
      <c r="W31" s="295"/>
    </row>
    <row r="32" spans="2:27" ht="23.25" customHeight="1" x14ac:dyDescent="0.25">
      <c r="B32" s="378" t="s">
        <v>18</v>
      </c>
      <c r="C32" s="379"/>
      <c r="D32" s="379"/>
      <c r="E32" s="380"/>
      <c r="F32" s="379"/>
      <c r="G32" s="379"/>
      <c r="H32" s="379"/>
      <c r="I32" s="380"/>
      <c r="J32" s="379"/>
      <c r="K32" s="379"/>
      <c r="L32" s="381"/>
      <c r="V32" s="283"/>
      <c r="W32" s="283"/>
      <c r="Y32" s="273" t="s">
        <v>116</v>
      </c>
      <c r="Z32" s="169">
        <v>0.11</v>
      </c>
      <c r="AA32" s="273"/>
    </row>
    <row r="33" spans="2:27" x14ac:dyDescent="0.25">
      <c r="B33" s="370" t="s">
        <v>275</v>
      </c>
      <c r="C33" s="371"/>
      <c r="D33" s="372"/>
      <c r="E33" s="148"/>
      <c r="F33" s="375" t="s">
        <v>232</v>
      </c>
      <c r="G33" s="376"/>
      <c r="H33" s="377"/>
      <c r="I33" s="148"/>
      <c r="J33" s="373" t="s">
        <v>255</v>
      </c>
      <c r="K33" s="371"/>
      <c r="L33" s="374"/>
      <c r="O33" s="169"/>
      <c r="V33" s="283"/>
      <c r="W33" s="283"/>
      <c r="Y33" s="273" t="s">
        <v>117</v>
      </c>
      <c r="Z33" s="169">
        <v>0.12</v>
      </c>
      <c r="AA33" s="273"/>
    </row>
    <row r="34" spans="2:27" x14ac:dyDescent="0.25">
      <c r="B34" s="120" t="s">
        <v>58</v>
      </c>
      <c r="C34" s="121" t="s">
        <v>132</v>
      </c>
      <c r="D34" s="112" t="s">
        <v>80</v>
      </c>
      <c r="E34" s="148"/>
      <c r="F34" s="121" t="s">
        <v>58</v>
      </c>
      <c r="G34" s="121" t="s">
        <v>132</v>
      </c>
      <c r="H34" s="112" t="s">
        <v>80</v>
      </c>
      <c r="I34" s="148"/>
      <c r="J34" s="121" t="s">
        <v>58</v>
      </c>
      <c r="K34" s="121" t="s">
        <v>132</v>
      </c>
      <c r="L34" s="113" t="s">
        <v>80</v>
      </c>
      <c r="O34" s="169"/>
      <c r="V34" s="283"/>
      <c r="W34" s="283"/>
      <c r="Y34" s="273" t="s">
        <v>212</v>
      </c>
      <c r="Z34" s="169">
        <v>0.13</v>
      </c>
      <c r="AA34" s="273"/>
    </row>
    <row r="35" spans="2:27" x14ac:dyDescent="0.25">
      <c r="B35" s="138" t="s">
        <v>1</v>
      </c>
      <c r="C35" s="128">
        <v>250</v>
      </c>
      <c r="D35" s="112" t="s">
        <v>127</v>
      </c>
      <c r="E35" s="148"/>
      <c r="F35" s="139" t="s">
        <v>1</v>
      </c>
      <c r="G35" s="128">
        <v>200</v>
      </c>
      <c r="H35" s="112" t="s">
        <v>28</v>
      </c>
      <c r="I35" s="148"/>
      <c r="J35" s="139" t="s">
        <v>1</v>
      </c>
      <c r="K35" s="124"/>
      <c r="L35" s="113" t="s">
        <v>127</v>
      </c>
      <c r="O35" s="169"/>
      <c r="V35" s="283"/>
      <c r="W35" s="283"/>
      <c r="Y35" s="273"/>
      <c r="Z35" s="273"/>
      <c r="AA35" s="273"/>
    </row>
    <row r="36" spans="2:27" x14ac:dyDescent="0.25">
      <c r="B36" s="138" t="s">
        <v>5</v>
      </c>
      <c r="C36" s="128">
        <v>1.2</v>
      </c>
      <c r="D36" s="112" t="s">
        <v>4</v>
      </c>
      <c r="E36" s="148"/>
      <c r="F36" s="139" t="s">
        <v>5</v>
      </c>
      <c r="G36" s="128">
        <v>1</v>
      </c>
      <c r="H36" s="112" t="s">
        <v>4</v>
      </c>
      <c r="I36" s="148"/>
      <c r="J36" s="139" t="s">
        <v>5</v>
      </c>
      <c r="K36" s="124"/>
      <c r="L36" s="112" t="s">
        <v>4</v>
      </c>
      <c r="V36" s="283"/>
      <c r="W36" s="283"/>
      <c r="Y36" s="273" t="s">
        <v>67</v>
      </c>
      <c r="Z36" s="273" t="s">
        <v>218</v>
      </c>
      <c r="AA36" s="273"/>
    </row>
    <row r="37" spans="2:27" x14ac:dyDescent="0.25">
      <c r="B37" s="138" t="s">
        <v>8</v>
      </c>
      <c r="C37" s="128">
        <v>100</v>
      </c>
      <c r="D37" s="112" t="s">
        <v>127</v>
      </c>
      <c r="E37" s="148"/>
      <c r="F37" s="139" t="s">
        <v>8</v>
      </c>
      <c r="G37" s="128">
        <v>0</v>
      </c>
      <c r="H37" s="112" t="s">
        <v>28</v>
      </c>
      <c r="I37" s="137"/>
      <c r="J37" s="139" t="s">
        <v>8</v>
      </c>
      <c r="K37" s="124"/>
      <c r="L37" s="112" t="s">
        <v>28</v>
      </c>
      <c r="O37" s="169"/>
      <c r="V37" s="283"/>
      <c r="W37" s="283"/>
      <c r="Y37" s="273"/>
      <c r="Z37" s="273"/>
      <c r="AA37" s="273"/>
    </row>
    <row r="38" spans="2:27" x14ac:dyDescent="0.25">
      <c r="B38" s="138" t="s">
        <v>255</v>
      </c>
      <c r="C38" s="128">
        <v>0</v>
      </c>
      <c r="D38" s="112" t="s">
        <v>127</v>
      </c>
      <c r="E38" s="148"/>
      <c r="F38" s="139" t="s">
        <v>255</v>
      </c>
      <c r="G38" s="128">
        <v>0</v>
      </c>
      <c r="H38" s="112" t="s">
        <v>127</v>
      </c>
      <c r="I38" s="137"/>
      <c r="J38" s="139" t="s">
        <v>255</v>
      </c>
      <c r="K38" s="128">
        <v>7</v>
      </c>
      <c r="L38" s="113" t="s">
        <v>127</v>
      </c>
      <c r="O38" s="169"/>
      <c r="V38" s="283"/>
      <c r="W38" s="283"/>
      <c r="Y38" s="273" t="s">
        <v>71</v>
      </c>
      <c r="Z38" s="273" t="s">
        <v>220</v>
      </c>
      <c r="AA38" s="273"/>
    </row>
    <row r="39" spans="2:27" ht="14.25" customHeight="1" x14ac:dyDescent="0.25">
      <c r="B39" s="382" t="s">
        <v>270</v>
      </c>
      <c r="C39" s="383"/>
      <c r="D39" s="383"/>
      <c r="E39" s="383"/>
      <c r="F39" s="383"/>
      <c r="G39" s="383"/>
      <c r="H39" s="383"/>
      <c r="I39" s="383" t="s">
        <v>120</v>
      </c>
      <c r="J39" s="383"/>
      <c r="K39" s="383"/>
      <c r="L39" s="384"/>
      <c r="V39" s="283"/>
      <c r="W39" s="283"/>
      <c r="Y39" s="273" t="s">
        <v>72</v>
      </c>
      <c r="Z39" s="273" t="s">
        <v>221</v>
      </c>
      <c r="AA39" s="273"/>
    </row>
    <row r="40" spans="2:27" x14ac:dyDescent="0.25">
      <c r="B40" s="370" t="s">
        <v>32</v>
      </c>
      <c r="C40" s="371"/>
      <c r="D40" s="372"/>
      <c r="E40" s="148"/>
      <c r="F40" s="373" t="s">
        <v>256</v>
      </c>
      <c r="G40" s="371"/>
      <c r="H40" s="372"/>
      <c r="I40" s="137"/>
      <c r="J40" s="373" t="s">
        <v>85</v>
      </c>
      <c r="K40" s="371"/>
      <c r="L40" s="374"/>
      <c r="M40" s="156"/>
      <c r="V40" s="283"/>
      <c r="W40" s="283"/>
      <c r="Y40" s="273" t="s">
        <v>68</v>
      </c>
      <c r="Z40" s="273" t="s">
        <v>219</v>
      </c>
      <c r="AA40" s="273"/>
    </row>
    <row r="41" spans="2:27" x14ac:dyDescent="0.25">
      <c r="B41" s="120" t="s">
        <v>58</v>
      </c>
      <c r="C41" s="121" t="s">
        <v>132</v>
      </c>
      <c r="D41" s="112" t="s">
        <v>80</v>
      </c>
      <c r="E41" s="148"/>
      <c r="F41" s="121" t="s">
        <v>58</v>
      </c>
      <c r="G41" s="121" t="s">
        <v>132</v>
      </c>
      <c r="H41" s="112" t="s">
        <v>80</v>
      </c>
      <c r="I41" s="148"/>
      <c r="J41" s="121" t="s">
        <v>13</v>
      </c>
      <c r="K41" s="121" t="s">
        <v>84</v>
      </c>
      <c r="L41" s="113" t="s">
        <v>80</v>
      </c>
      <c r="M41" s="156"/>
      <c r="V41" s="283"/>
      <c r="W41" s="283"/>
      <c r="Y41" s="273"/>
      <c r="Z41" s="273"/>
      <c r="AA41" s="273"/>
    </row>
    <row r="42" spans="2:27" x14ac:dyDescent="0.25">
      <c r="B42" s="138" t="s">
        <v>17</v>
      </c>
      <c r="C42" s="128">
        <v>1</v>
      </c>
      <c r="D42" s="112" t="s">
        <v>12</v>
      </c>
      <c r="E42" s="114"/>
      <c r="F42" s="139" t="s">
        <v>256</v>
      </c>
      <c r="G42" s="128">
        <v>1</v>
      </c>
      <c r="H42" s="112" t="s">
        <v>12</v>
      </c>
      <c r="I42" s="137"/>
      <c r="J42" s="139">
        <v>3.6</v>
      </c>
      <c r="K42" s="124">
        <v>35</v>
      </c>
      <c r="L42" s="113" t="s">
        <v>82</v>
      </c>
      <c r="V42" s="283"/>
      <c r="W42" s="283"/>
      <c r="Y42" s="273"/>
      <c r="Z42" s="273"/>
      <c r="AA42" s="273"/>
    </row>
    <row r="43" spans="2:27" x14ac:dyDescent="0.25">
      <c r="B43" s="138" t="s">
        <v>69</v>
      </c>
      <c r="C43" s="128">
        <v>6</v>
      </c>
      <c r="D43" s="112" t="s">
        <v>81</v>
      </c>
      <c r="E43" s="114"/>
      <c r="F43" s="139" t="s">
        <v>69</v>
      </c>
      <c r="G43" s="128">
        <v>4</v>
      </c>
      <c r="H43" s="112" t="s">
        <v>81</v>
      </c>
      <c r="I43" s="137"/>
      <c r="J43" s="139">
        <v>18</v>
      </c>
      <c r="K43" s="124">
        <v>170</v>
      </c>
      <c r="L43" s="113" t="s">
        <v>82</v>
      </c>
      <c r="V43" s="283"/>
      <c r="W43" s="283"/>
      <c r="Y43" s="273" t="s">
        <v>120</v>
      </c>
      <c r="Z43" s="273" t="s">
        <v>90</v>
      </c>
      <c r="AA43" s="273"/>
    </row>
    <row r="44" spans="2:27" x14ac:dyDescent="0.25">
      <c r="B44" s="138" t="s">
        <v>24</v>
      </c>
      <c r="C44" s="128">
        <v>2</v>
      </c>
      <c r="D44" s="112" t="s">
        <v>81</v>
      </c>
      <c r="E44" s="136"/>
      <c r="F44" s="139" t="s">
        <v>24</v>
      </c>
      <c r="G44" s="128">
        <v>2</v>
      </c>
      <c r="H44" s="112" t="s">
        <v>81</v>
      </c>
      <c r="I44" s="137"/>
      <c r="J44" s="139"/>
      <c r="K44" s="124"/>
      <c r="L44" s="113"/>
      <c r="V44" s="366"/>
      <c r="W44" s="283"/>
      <c r="Y44" s="149" t="s">
        <v>54</v>
      </c>
      <c r="Z44" s="273">
        <v>3.6</v>
      </c>
      <c r="AA44" s="273"/>
    </row>
    <row r="45" spans="2:27" x14ac:dyDescent="0.25">
      <c r="B45" s="138"/>
      <c r="C45" s="128"/>
      <c r="D45" s="112"/>
      <c r="E45" s="136"/>
      <c r="F45" s="139"/>
      <c r="G45" s="124"/>
      <c r="H45" s="112"/>
      <c r="I45" s="137"/>
      <c r="J45" s="139"/>
      <c r="K45" s="128"/>
      <c r="L45" s="113"/>
      <c r="V45" s="366"/>
      <c r="W45" s="283"/>
      <c r="Y45" s="149" t="s">
        <v>55</v>
      </c>
      <c r="Z45" s="273">
        <v>18</v>
      </c>
      <c r="AA45" s="273"/>
    </row>
    <row r="46" spans="2:27" x14ac:dyDescent="0.25">
      <c r="B46" s="382" t="s">
        <v>120</v>
      </c>
      <c r="C46" s="383"/>
      <c r="D46" s="383"/>
      <c r="E46" s="383"/>
      <c r="F46" s="383"/>
      <c r="G46" s="383"/>
      <c r="H46" s="383"/>
      <c r="I46" s="383"/>
      <c r="J46" s="383"/>
      <c r="K46" s="383"/>
      <c r="L46" s="384"/>
      <c r="V46" s="366"/>
      <c r="W46" s="283"/>
      <c r="Y46" s="149" t="s">
        <v>56</v>
      </c>
      <c r="Z46" s="273"/>
      <c r="AA46" s="273"/>
    </row>
    <row r="47" spans="2:27" x14ac:dyDescent="0.25">
      <c r="B47" s="370" t="s">
        <v>54</v>
      </c>
      <c r="C47" s="371"/>
      <c r="D47" s="372"/>
      <c r="E47" s="141"/>
      <c r="F47" s="373" t="s">
        <v>55</v>
      </c>
      <c r="G47" s="371"/>
      <c r="H47" s="374"/>
      <c r="I47" s="141"/>
      <c r="J47" s="373" t="s">
        <v>56</v>
      </c>
      <c r="K47" s="371"/>
      <c r="L47" s="374"/>
      <c r="Q47" s="98"/>
      <c r="V47" s="283"/>
      <c r="W47" s="283"/>
      <c r="Y47" s="273"/>
      <c r="Z47" s="273"/>
      <c r="AA47" s="273"/>
    </row>
    <row r="48" spans="2:27" x14ac:dyDescent="0.25">
      <c r="B48" s="138" t="s">
        <v>13</v>
      </c>
      <c r="C48" s="128" t="s">
        <v>84</v>
      </c>
      <c r="D48" s="121" t="s">
        <v>80</v>
      </c>
      <c r="E48" s="141"/>
      <c r="F48" s="139" t="s">
        <v>13</v>
      </c>
      <c r="G48" s="128" t="s">
        <v>84</v>
      </c>
      <c r="H48" s="121" t="s">
        <v>80</v>
      </c>
      <c r="I48" s="141"/>
      <c r="J48" s="139" t="s">
        <v>13</v>
      </c>
      <c r="K48" s="128" t="s">
        <v>84</v>
      </c>
      <c r="L48" s="151" t="s">
        <v>80</v>
      </c>
      <c r="N48" s="149"/>
      <c r="Q48" s="98"/>
      <c r="V48" s="283"/>
      <c r="W48" s="283"/>
      <c r="Y48" s="273" t="s">
        <v>140</v>
      </c>
      <c r="Z48" s="273"/>
      <c r="AA48" s="273"/>
    </row>
    <row r="49" spans="2:27" x14ac:dyDescent="0.25">
      <c r="B49" s="138">
        <v>3.6</v>
      </c>
      <c r="C49" s="128">
        <v>35</v>
      </c>
      <c r="D49" s="121" t="s">
        <v>82</v>
      </c>
      <c r="E49" s="141"/>
      <c r="F49" s="139">
        <v>3.6</v>
      </c>
      <c r="G49" s="128">
        <v>35</v>
      </c>
      <c r="H49" s="121" t="s">
        <v>82</v>
      </c>
      <c r="I49" s="141"/>
      <c r="J49" s="139">
        <v>3.6</v>
      </c>
      <c r="K49" s="128">
        <v>35</v>
      </c>
      <c r="L49" s="151" t="s">
        <v>82</v>
      </c>
      <c r="N49" s="149"/>
      <c r="Q49" s="98"/>
      <c r="V49" s="283"/>
      <c r="W49" s="283"/>
      <c r="Y49" s="98" t="s">
        <v>74</v>
      </c>
      <c r="Z49" s="273"/>
      <c r="AA49" s="273"/>
    </row>
    <row r="50" spans="2:27" x14ac:dyDescent="0.25">
      <c r="B50" s="138">
        <v>18</v>
      </c>
      <c r="C50" s="128">
        <v>170</v>
      </c>
      <c r="D50" s="121" t="s">
        <v>82</v>
      </c>
      <c r="E50" s="141"/>
      <c r="F50" s="139">
        <v>18</v>
      </c>
      <c r="G50" s="128">
        <v>170</v>
      </c>
      <c r="H50" s="121" t="s">
        <v>82</v>
      </c>
      <c r="I50" s="141"/>
      <c r="J50" s="139">
        <v>18</v>
      </c>
      <c r="K50" s="128">
        <v>170</v>
      </c>
      <c r="L50" s="151" t="s">
        <v>82</v>
      </c>
      <c r="N50" s="149"/>
      <c r="Q50" s="98"/>
      <c r="V50" s="283"/>
      <c r="W50" s="283"/>
      <c r="Y50" s="98" t="s">
        <v>75</v>
      </c>
      <c r="Z50" s="273"/>
      <c r="AA50" s="273"/>
    </row>
    <row r="51" spans="2:27" x14ac:dyDescent="0.25">
      <c r="B51" s="157"/>
      <c r="E51" s="141"/>
      <c r="F51" s="154"/>
      <c r="I51" s="141"/>
      <c r="J51" s="154"/>
      <c r="L51" s="155"/>
      <c r="Q51" s="98"/>
      <c r="V51" s="364"/>
      <c r="W51" s="364"/>
      <c r="Y51" s="98" t="s">
        <v>76</v>
      </c>
      <c r="Z51" s="273"/>
      <c r="AA51" s="273"/>
    </row>
    <row r="52" spans="2:27" x14ac:dyDescent="0.25">
      <c r="V52" s="364"/>
      <c r="W52" s="364"/>
      <c r="Y52" s="98" t="s">
        <v>77</v>
      </c>
      <c r="Z52" s="273"/>
      <c r="AA52" s="273"/>
    </row>
    <row r="53" spans="2:27" ht="15" x14ac:dyDescent="0.25">
      <c r="V53" s="365"/>
      <c r="W53" s="365"/>
      <c r="Y53" s="98" t="s">
        <v>78</v>
      </c>
      <c r="Z53" s="273"/>
      <c r="AA53" s="273"/>
    </row>
    <row r="54" spans="2:27" x14ac:dyDescent="0.25">
      <c r="V54" s="364"/>
      <c r="W54" s="364"/>
      <c r="Y54" s="273"/>
      <c r="Z54" s="273"/>
      <c r="AA54" s="273"/>
    </row>
    <row r="55" spans="2:27" ht="15" x14ac:dyDescent="0.25">
      <c r="V55" s="365"/>
      <c r="W55" s="365"/>
      <c r="Y55" s="273"/>
      <c r="Z55" s="273"/>
      <c r="AA55" s="273"/>
    </row>
    <row r="56" spans="2:27" x14ac:dyDescent="0.25">
      <c r="V56" s="364"/>
      <c r="W56" s="364"/>
      <c r="Y56" s="273"/>
      <c r="Z56" s="273"/>
      <c r="AA56" s="273"/>
    </row>
    <row r="57" spans="2:27" x14ac:dyDescent="0.25">
      <c r="V57" s="364"/>
      <c r="W57" s="364"/>
      <c r="Y57" s="273"/>
      <c r="Z57" s="273"/>
      <c r="AA57" s="273"/>
    </row>
    <row r="58" spans="2:27" x14ac:dyDescent="0.25">
      <c r="V58" s="364"/>
      <c r="W58" s="364"/>
      <c r="Y58" s="273"/>
      <c r="Z58" s="273"/>
      <c r="AA58" s="273"/>
    </row>
    <row r="59" spans="2:27" ht="15" x14ac:dyDescent="0.25">
      <c r="V59" s="365"/>
      <c r="W59" s="365"/>
      <c r="Y59" s="273"/>
      <c r="Z59" s="273"/>
      <c r="AA59" s="273"/>
    </row>
    <row r="60" spans="2:27" x14ac:dyDescent="0.25">
      <c r="V60" s="364"/>
      <c r="W60" s="364"/>
    </row>
    <row r="61" spans="2:27" x14ac:dyDescent="0.25">
      <c r="V61" s="368"/>
      <c r="W61" s="368"/>
    </row>
    <row r="62" spans="2:27" x14ac:dyDescent="0.25">
      <c r="V62" s="368"/>
      <c r="W62" s="368"/>
    </row>
    <row r="63" spans="2:27" ht="15" x14ac:dyDescent="0.25">
      <c r="V63" s="365"/>
      <c r="W63" s="365"/>
    </row>
    <row r="64" spans="2:27" x14ac:dyDescent="0.25">
      <c r="V64" s="364"/>
      <c r="W64" s="364"/>
    </row>
    <row r="65" spans="22:25" x14ac:dyDescent="0.25">
      <c r="V65" s="364"/>
      <c r="W65" s="364"/>
    </row>
    <row r="66" spans="22:25" ht="15" x14ac:dyDescent="0.25">
      <c r="V66" s="365"/>
      <c r="W66" s="365"/>
      <c r="Y66" s="178"/>
    </row>
    <row r="67" spans="22:25" ht="15" x14ac:dyDescent="0.25">
      <c r="V67" s="369"/>
      <c r="W67" s="369"/>
      <c r="Y67" s="178"/>
    </row>
    <row r="68" spans="22:25" ht="15" x14ac:dyDescent="0.25">
      <c r="Y68" s="178"/>
    </row>
    <row r="69" spans="22:25" ht="15" x14ac:dyDescent="0.25">
      <c r="Y69" s="178"/>
    </row>
  </sheetData>
  <mergeCells count="51">
    <mergeCell ref="B46:L46"/>
    <mergeCell ref="B2:L2"/>
    <mergeCell ref="B12:L12"/>
    <mergeCell ref="B3:L3"/>
    <mergeCell ref="V4:W4"/>
    <mergeCell ref="V9:W9"/>
    <mergeCell ref="V13:W13"/>
    <mergeCell ref="V17:W17"/>
    <mergeCell ref="J24:L24"/>
    <mergeCell ref="B32:L32"/>
    <mergeCell ref="B39:H39"/>
    <mergeCell ref="I39:L39"/>
    <mergeCell ref="B40:D40"/>
    <mergeCell ref="F40:H40"/>
    <mergeCell ref="B47:D47"/>
    <mergeCell ref="F47:H47"/>
    <mergeCell ref="J47:L47"/>
    <mergeCell ref="B4:D4"/>
    <mergeCell ref="F4:H4"/>
    <mergeCell ref="J4:L4"/>
    <mergeCell ref="B13:D13"/>
    <mergeCell ref="F13:H13"/>
    <mergeCell ref="J13:L13"/>
    <mergeCell ref="B33:D33"/>
    <mergeCell ref="F33:H33"/>
    <mergeCell ref="J33:L33"/>
    <mergeCell ref="J40:L40"/>
    <mergeCell ref="B23:L23"/>
    <mergeCell ref="B24:D24"/>
    <mergeCell ref="F24:H24"/>
    <mergeCell ref="V65:W65"/>
    <mergeCell ref="V66:W66"/>
    <mergeCell ref="V67:W67"/>
    <mergeCell ref="V60:W60"/>
    <mergeCell ref="V61:W61"/>
    <mergeCell ref="V62:W62"/>
    <mergeCell ref="V63:W63"/>
    <mergeCell ref="V64:W64"/>
    <mergeCell ref="Y5:Z5"/>
    <mergeCell ref="V56:W56"/>
    <mergeCell ref="V57:W57"/>
    <mergeCell ref="V58:W58"/>
    <mergeCell ref="V59:W59"/>
    <mergeCell ref="V54:W54"/>
    <mergeCell ref="V55:W55"/>
    <mergeCell ref="V52:W52"/>
    <mergeCell ref="V53:W53"/>
    <mergeCell ref="V44:V46"/>
    <mergeCell ref="V51:W51"/>
    <mergeCell ref="V19:W19"/>
    <mergeCell ref="V24:W2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71"/>
  <sheetViews>
    <sheetView topLeftCell="A11" workbookViewId="0">
      <selection activeCell="T33" sqref="A20:T33"/>
    </sheetView>
  </sheetViews>
  <sheetFormatPr defaultRowHeight="12.75" x14ac:dyDescent="0.25"/>
  <cols>
    <col min="1" max="2" width="9.140625" style="182"/>
    <col min="3" max="3" width="12.85546875" style="132" bestFit="1" customWidth="1"/>
    <col min="4" max="4" width="8.7109375" style="133" bestFit="1" customWidth="1"/>
    <col min="5" max="5" width="7.85546875" style="134" bestFit="1" customWidth="1"/>
    <col min="6" max="6" width="5.140625" style="182" customWidth="1"/>
    <col min="7" max="7" width="12.85546875" style="132" bestFit="1" customWidth="1"/>
    <col min="8" max="8" width="7.140625" style="133" bestFit="1" customWidth="1"/>
    <col min="9" max="9" width="6.7109375" style="134" bestFit="1" customWidth="1"/>
    <col min="10" max="10" width="4.7109375" style="182" customWidth="1"/>
    <col min="11" max="11" width="12.85546875" style="132" bestFit="1" customWidth="1"/>
    <col min="12" max="12" width="7.140625" style="133" bestFit="1" customWidth="1"/>
    <col min="13" max="13" width="6.7109375" style="134" bestFit="1" customWidth="1"/>
    <col min="14" max="14" width="9.28515625" style="182" customWidth="1"/>
    <col min="15" max="15" width="34.7109375" style="182" bestFit="1" customWidth="1"/>
    <col min="16" max="16" width="22.140625" style="182" bestFit="1" customWidth="1"/>
    <col min="17" max="17" width="12" style="182" bestFit="1" customWidth="1"/>
    <col min="18" max="18" width="9.140625" style="182"/>
    <col min="19" max="19" width="8.85546875" style="182" bestFit="1" customWidth="1"/>
    <col min="20" max="20" width="11.140625" style="182" bestFit="1" customWidth="1"/>
    <col min="21" max="21" width="8.5703125" style="182" bestFit="1" customWidth="1"/>
    <col min="22" max="22" width="9.140625" style="182"/>
    <col min="23" max="23" width="47.42578125" style="182" customWidth="1"/>
    <col min="24" max="24" width="64" style="182" customWidth="1"/>
    <col min="25" max="262" width="9.140625" style="182"/>
    <col min="263" max="263" width="4.28515625" style="182" customWidth="1"/>
    <col min="264" max="265" width="9.140625" style="182"/>
    <col min="266" max="266" width="4.7109375" style="182" customWidth="1"/>
    <col min="267" max="518" width="9.140625" style="182"/>
    <col min="519" max="519" width="4.28515625" style="182" customWidth="1"/>
    <col min="520" max="521" width="9.140625" style="182"/>
    <col min="522" max="522" width="4.7109375" style="182" customWidth="1"/>
    <col min="523" max="774" width="9.140625" style="182"/>
    <col min="775" max="775" width="4.28515625" style="182" customWidth="1"/>
    <col min="776" max="777" width="9.140625" style="182"/>
    <col min="778" max="778" width="4.7109375" style="182" customWidth="1"/>
    <col min="779" max="1030" width="9.140625" style="182"/>
    <col min="1031" max="1031" width="4.28515625" style="182" customWidth="1"/>
    <col min="1032" max="1033" width="9.140625" style="182"/>
    <col min="1034" max="1034" width="4.7109375" style="182" customWidth="1"/>
    <col min="1035" max="1286" width="9.140625" style="182"/>
    <col min="1287" max="1287" width="4.28515625" style="182" customWidth="1"/>
    <col min="1288" max="1289" width="9.140625" style="182"/>
    <col min="1290" max="1290" width="4.7109375" style="182" customWidth="1"/>
    <col min="1291" max="1542" width="9.140625" style="182"/>
    <col min="1543" max="1543" width="4.28515625" style="182" customWidth="1"/>
    <col min="1544" max="1545" width="9.140625" style="182"/>
    <col min="1546" max="1546" width="4.7109375" style="182" customWidth="1"/>
    <col min="1547" max="1798" width="9.140625" style="182"/>
    <col min="1799" max="1799" width="4.28515625" style="182" customWidth="1"/>
    <col min="1800" max="1801" width="9.140625" style="182"/>
    <col min="1802" max="1802" width="4.7109375" style="182" customWidth="1"/>
    <col min="1803" max="2054" width="9.140625" style="182"/>
    <col min="2055" max="2055" width="4.28515625" style="182" customWidth="1"/>
    <col min="2056" max="2057" width="9.140625" style="182"/>
    <col min="2058" max="2058" width="4.7109375" style="182" customWidth="1"/>
    <col min="2059" max="2310" width="9.140625" style="182"/>
    <col min="2311" max="2311" width="4.28515625" style="182" customWidth="1"/>
    <col min="2312" max="2313" width="9.140625" style="182"/>
    <col min="2314" max="2314" width="4.7109375" style="182" customWidth="1"/>
    <col min="2315" max="2566" width="9.140625" style="182"/>
    <col min="2567" max="2567" width="4.28515625" style="182" customWidth="1"/>
    <col min="2568" max="2569" width="9.140625" style="182"/>
    <col min="2570" max="2570" width="4.7109375" style="182" customWidth="1"/>
    <col min="2571" max="2822" width="9.140625" style="182"/>
    <col min="2823" max="2823" width="4.28515625" style="182" customWidth="1"/>
    <col min="2824" max="2825" width="9.140625" style="182"/>
    <col min="2826" max="2826" width="4.7109375" style="182" customWidth="1"/>
    <col min="2827" max="3078" width="9.140625" style="182"/>
    <col min="3079" max="3079" width="4.28515625" style="182" customWidth="1"/>
    <col min="3080" max="3081" width="9.140625" style="182"/>
    <col min="3082" max="3082" width="4.7109375" style="182" customWidth="1"/>
    <col min="3083" max="3334" width="9.140625" style="182"/>
    <col min="3335" max="3335" width="4.28515625" style="182" customWidth="1"/>
    <col min="3336" max="3337" width="9.140625" style="182"/>
    <col min="3338" max="3338" width="4.7109375" style="182" customWidth="1"/>
    <col min="3339" max="3590" width="9.140625" style="182"/>
    <col min="3591" max="3591" width="4.28515625" style="182" customWidth="1"/>
    <col min="3592" max="3593" width="9.140625" style="182"/>
    <col min="3594" max="3594" width="4.7109375" style="182" customWidth="1"/>
    <col min="3595" max="3846" width="9.140625" style="182"/>
    <col min="3847" max="3847" width="4.28515625" style="182" customWidth="1"/>
    <col min="3848" max="3849" width="9.140625" style="182"/>
    <col min="3850" max="3850" width="4.7109375" style="182" customWidth="1"/>
    <col min="3851" max="4102" width="9.140625" style="182"/>
    <col min="4103" max="4103" width="4.28515625" style="182" customWidth="1"/>
    <col min="4104" max="4105" width="9.140625" style="182"/>
    <col min="4106" max="4106" width="4.7109375" style="182" customWidth="1"/>
    <col min="4107" max="4358" width="9.140625" style="182"/>
    <col min="4359" max="4359" width="4.28515625" style="182" customWidth="1"/>
    <col min="4360" max="4361" width="9.140625" style="182"/>
    <col min="4362" max="4362" width="4.7109375" style="182" customWidth="1"/>
    <col min="4363" max="4614" width="9.140625" style="182"/>
    <col min="4615" max="4615" width="4.28515625" style="182" customWidth="1"/>
    <col min="4616" max="4617" width="9.140625" style="182"/>
    <col min="4618" max="4618" width="4.7109375" style="182" customWidth="1"/>
    <col min="4619" max="4870" width="9.140625" style="182"/>
    <col min="4871" max="4871" width="4.28515625" style="182" customWidth="1"/>
    <col min="4872" max="4873" width="9.140625" style="182"/>
    <col min="4874" max="4874" width="4.7109375" style="182" customWidth="1"/>
    <col min="4875" max="5126" width="9.140625" style="182"/>
    <col min="5127" max="5127" width="4.28515625" style="182" customWidth="1"/>
    <col min="5128" max="5129" width="9.140625" style="182"/>
    <col min="5130" max="5130" width="4.7109375" style="182" customWidth="1"/>
    <col min="5131" max="5382" width="9.140625" style="182"/>
    <col min="5383" max="5383" width="4.28515625" style="182" customWidth="1"/>
    <col min="5384" max="5385" width="9.140625" style="182"/>
    <col min="5386" max="5386" width="4.7109375" style="182" customWidth="1"/>
    <col min="5387" max="5638" width="9.140625" style="182"/>
    <col min="5639" max="5639" width="4.28515625" style="182" customWidth="1"/>
    <col min="5640" max="5641" width="9.140625" style="182"/>
    <col min="5642" max="5642" width="4.7109375" style="182" customWidth="1"/>
    <col min="5643" max="5894" width="9.140625" style="182"/>
    <col min="5895" max="5895" width="4.28515625" style="182" customWidth="1"/>
    <col min="5896" max="5897" width="9.140625" style="182"/>
    <col min="5898" max="5898" width="4.7109375" style="182" customWidth="1"/>
    <col min="5899" max="6150" width="9.140625" style="182"/>
    <col min="6151" max="6151" width="4.28515625" style="182" customWidth="1"/>
    <col min="6152" max="6153" width="9.140625" style="182"/>
    <col min="6154" max="6154" width="4.7109375" style="182" customWidth="1"/>
    <col min="6155" max="6406" width="9.140625" style="182"/>
    <col min="6407" max="6407" width="4.28515625" style="182" customWidth="1"/>
    <col min="6408" max="6409" width="9.140625" style="182"/>
    <col min="6410" max="6410" width="4.7109375" style="182" customWidth="1"/>
    <col min="6411" max="6662" width="9.140625" style="182"/>
    <col min="6663" max="6663" width="4.28515625" style="182" customWidth="1"/>
    <col min="6664" max="6665" width="9.140625" style="182"/>
    <col min="6666" max="6666" width="4.7109375" style="182" customWidth="1"/>
    <col min="6667" max="6918" width="9.140625" style="182"/>
    <col min="6919" max="6919" width="4.28515625" style="182" customWidth="1"/>
    <col min="6920" max="6921" width="9.140625" style="182"/>
    <col min="6922" max="6922" width="4.7109375" style="182" customWidth="1"/>
    <col min="6923" max="7174" width="9.140625" style="182"/>
    <col min="7175" max="7175" width="4.28515625" style="182" customWidth="1"/>
    <col min="7176" max="7177" width="9.140625" style="182"/>
    <col min="7178" max="7178" width="4.7109375" style="182" customWidth="1"/>
    <col min="7179" max="7430" width="9.140625" style="182"/>
    <col min="7431" max="7431" width="4.28515625" style="182" customWidth="1"/>
    <col min="7432" max="7433" width="9.140625" style="182"/>
    <col min="7434" max="7434" width="4.7109375" style="182" customWidth="1"/>
    <col min="7435" max="7686" width="9.140625" style="182"/>
    <col min="7687" max="7687" width="4.28515625" style="182" customWidth="1"/>
    <col min="7688" max="7689" width="9.140625" style="182"/>
    <col min="7690" max="7690" width="4.7109375" style="182" customWidth="1"/>
    <col min="7691" max="7942" width="9.140625" style="182"/>
    <col min="7943" max="7943" width="4.28515625" style="182" customWidth="1"/>
    <col min="7944" max="7945" width="9.140625" style="182"/>
    <col min="7946" max="7946" width="4.7109375" style="182" customWidth="1"/>
    <col min="7947" max="8198" width="9.140625" style="182"/>
    <col min="8199" max="8199" width="4.28515625" style="182" customWidth="1"/>
    <col min="8200" max="8201" width="9.140625" style="182"/>
    <col min="8202" max="8202" width="4.7109375" style="182" customWidth="1"/>
    <col min="8203" max="8454" width="9.140625" style="182"/>
    <col min="8455" max="8455" width="4.28515625" style="182" customWidth="1"/>
    <col min="8456" max="8457" width="9.140625" style="182"/>
    <col min="8458" max="8458" width="4.7109375" style="182" customWidth="1"/>
    <col min="8459" max="8710" width="9.140625" style="182"/>
    <col min="8711" max="8711" width="4.28515625" style="182" customWidth="1"/>
    <col min="8712" max="8713" width="9.140625" style="182"/>
    <col min="8714" max="8714" width="4.7109375" style="182" customWidth="1"/>
    <col min="8715" max="8966" width="9.140625" style="182"/>
    <col min="8967" max="8967" width="4.28515625" style="182" customWidth="1"/>
    <col min="8968" max="8969" width="9.140625" style="182"/>
    <col min="8970" max="8970" width="4.7109375" style="182" customWidth="1"/>
    <col min="8971" max="9222" width="9.140625" style="182"/>
    <col min="9223" max="9223" width="4.28515625" style="182" customWidth="1"/>
    <col min="9224" max="9225" width="9.140625" style="182"/>
    <col min="9226" max="9226" width="4.7109375" style="182" customWidth="1"/>
    <col min="9227" max="9478" width="9.140625" style="182"/>
    <col min="9479" max="9479" width="4.28515625" style="182" customWidth="1"/>
    <col min="9480" max="9481" width="9.140625" style="182"/>
    <col min="9482" max="9482" width="4.7109375" style="182" customWidth="1"/>
    <col min="9483" max="9734" width="9.140625" style="182"/>
    <col min="9735" max="9735" width="4.28515625" style="182" customWidth="1"/>
    <col min="9736" max="9737" width="9.140625" style="182"/>
    <col min="9738" max="9738" width="4.7109375" style="182" customWidth="1"/>
    <col min="9739" max="9990" width="9.140625" style="182"/>
    <col min="9991" max="9991" width="4.28515625" style="182" customWidth="1"/>
    <col min="9992" max="9993" width="9.140625" style="182"/>
    <col min="9994" max="9994" width="4.7109375" style="182" customWidth="1"/>
    <col min="9995" max="10246" width="9.140625" style="182"/>
    <col min="10247" max="10247" width="4.28515625" style="182" customWidth="1"/>
    <col min="10248" max="10249" width="9.140625" style="182"/>
    <col min="10250" max="10250" width="4.7109375" style="182" customWidth="1"/>
    <col min="10251" max="10502" width="9.140625" style="182"/>
    <col min="10503" max="10503" width="4.28515625" style="182" customWidth="1"/>
    <col min="10504" max="10505" width="9.140625" style="182"/>
    <col min="10506" max="10506" width="4.7109375" style="182" customWidth="1"/>
    <col min="10507" max="10758" width="9.140625" style="182"/>
    <col min="10759" max="10759" width="4.28515625" style="182" customWidth="1"/>
    <col min="10760" max="10761" width="9.140625" style="182"/>
    <col min="10762" max="10762" width="4.7109375" style="182" customWidth="1"/>
    <col min="10763" max="11014" width="9.140625" style="182"/>
    <col min="11015" max="11015" width="4.28515625" style="182" customWidth="1"/>
    <col min="11016" max="11017" width="9.140625" style="182"/>
    <col min="11018" max="11018" width="4.7109375" style="182" customWidth="1"/>
    <col min="11019" max="11270" width="9.140625" style="182"/>
    <col min="11271" max="11271" width="4.28515625" style="182" customWidth="1"/>
    <col min="11272" max="11273" width="9.140625" style="182"/>
    <col min="11274" max="11274" width="4.7109375" style="182" customWidth="1"/>
    <col min="11275" max="11526" width="9.140625" style="182"/>
    <col min="11527" max="11527" width="4.28515625" style="182" customWidth="1"/>
    <col min="11528" max="11529" width="9.140625" style="182"/>
    <col min="11530" max="11530" width="4.7109375" style="182" customWidth="1"/>
    <col min="11531" max="11782" width="9.140625" style="182"/>
    <col min="11783" max="11783" width="4.28515625" style="182" customWidth="1"/>
    <col min="11784" max="11785" width="9.140625" style="182"/>
    <col min="11786" max="11786" width="4.7109375" style="182" customWidth="1"/>
    <col min="11787" max="12038" width="9.140625" style="182"/>
    <col min="12039" max="12039" width="4.28515625" style="182" customWidth="1"/>
    <col min="12040" max="12041" width="9.140625" style="182"/>
    <col min="12042" max="12042" width="4.7109375" style="182" customWidth="1"/>
    <col min="12043" max="12294" width="9.140625" style="182"/>
    <col min="12295" max="12295" width="4.28515625" style="182" customWidth="1"/>
    <col min="12296" max="12297" width="9.140625" style="182"/>
    <col min="12298" max="12298" width="4.7109375" style="182" customWidth="1"/>
    <col min="12299" max="12550" width="9.140625" style="182"/>
    <col min="12551" max="12551" width="4.28515625" style="182" customWidth="1"/>
    <col min="12552" max="12553" width="9.140625" style="182"/>
    <col min="12554" max="12554" width="4.7109375" style="182" customWidth="1"/>
    <col min="12555" max="12806" width="9.140625" style="182"/>
    <col min="12807" max="12807" width="4.28515625" style="182" customWidth="1"/>
    <col min="12808" max="12809" width="9.140625" style="182"/>
    <col min="12810" max="12810" width="4.7109375" style="182" customWidth="1"/>
    <col min="12811" max="13062" width="9.140625" style="182"/>
    <col min="13063" max="13063" width="4.28515625" style="182" customWidth="1"/>
    <col min="13064" max="13065" width="9.140625" style="182"/>
    <col min="13066" max="13066" width="4.7109375" style="182" customWidth="1"/>
    <col min="13067" max="13318" width="9.140625" style="182"/>
    <col min="13319" max="13319" width="4.28515625" style="182" customWidth="1"/>
    <col min="13320" max="13321" width="9.140625" style="182"/>
    <col min="13322" max="13322" width="4.7109375" style="182" customWidth="1"/>
    <col min="13323" max="13574" width="9.140625" style="182"/>
    <col min="13575" max="13575" width="4.28515625" style="182" customWidth="1"/>
    <col min="13576" max="13577" width="9.140625" style="182"/>
    <col min="13578" max="13578" width="4.7109375" style="182" customWidth="1"/>
    <col min="13579" max="13830" width="9.140625" style="182"/>
    <col min="13831" max="13831" width="4.28515625" style="182" customWidth="1"/>
    <col min="13832" max="13833" width="9.140625" style="182"/>
    <col min="13834" max="13834" width="4.7109375" style="182" customWidth="1"/>
    <col min="13835" max="14086" width="9.140625" style="182"/>
    <col min="14087" max="14087" width="4.28515625" style="182" customWidth="1"/>
    <col min="14088" max="14089" width="9.140625" style="182"/>
    <col min="14090" max="14090" width="4.7109375" style="182" customWidth="1"/>
    <col min="14091" max="14342" width="9.140625" style="182"/>
    <col min="14343" max="14343" width="4.28515625" style="182" customWidth="1"/>
    <col min="14344" max="14345" width="9.140625" style="182"/>
    <col min="14346" max="14346" width="4.7109375" style="182" customWidth="1"/>
    <col min="14347" max="14598" width="9.140625" style="182"/>
    <col min="14599" max="14599" width="4.28515625" style="182" customWidth="1"/>
    <col min="14600" max="14601" width="9.140625" style="182"/>
    <col min="14602" max="14602" width="4.7109375" style="182" customWidth="1"/>
    <col min="14603" max="14854" width="9.140625" style="182"/>
    <col min="14855" max="14855" width="4.28515625" style="182" customWidth="1"/>
    <col min="14856" max="14857" width="9.140625" style="182"/>
    <col min="14858" max="14858" width="4.7109375" style="182" customWidth="1"/>
    <col min="14859" max="15110" width="9.140625" style="182"/>
    <col min="15111" max="15111" width="4.28515625" style="182" customWidth="1"/>
    <col min="15112" max="15113" width="9.140625" style="182"/>
    <col min="15114" max="15114" width="4.7109375" style="182" customWidth="1"/>
    <col min="15115" max="15366" width="9.140625" style="182"/>
    <col min="15367" max="15367" width="4.28515625" style="182" customWidth="1"/>
    <col min="15368" max="15369" width="9.140625" style="182"/>
    <col min="15370" max="15370" width="4.7109375" style="182" customWidth="1"/>
    <col min="15371" max="15622" width="9.140625" style="182"/>
    <col min="15623" max="15623" width="4.28515625" style="182" customWidth="1"/>
    <col min="15624" max="15625" width="9.140625" style="182"/>
    <col min="15626" max="15626" width="4.7109375" style="182" customWidth="1"/>
    <col min="15627" max="15878" width="9.140625" style="182"/>
    <col min="15879" max="15879" width="4.28515625" style="182" customWidth="1"/>
    <col min="15880" max="15881" width="9.140625" style="182"/>
    <col min="15882" max="15882" width="4.7109375" style="182" customWidth="1"/>
    <col min="15883" max="16134" width="9.140625" style="182"/>
    <col min="16135" max="16135" width="4.28515625" style="182" customWidth="1"/>
    <col min="16136" max="16137" width="9.140625" style="182"/>
    <col min="16138" max="16138" width="4.7109375" style="182" customWidth="1"/>
    <col min="16139" max="16384" width="9.140625" style="182"/>
  </cols>
  <sheetData>
    <row r="1" spans="2:32" ht="13.5" thickBot="1" x14ac:dyDescent="0.3"/>
    <row r="2" spans="2:32" ht="24" thickTop="1" x14ac:dyDescent="0.25">
      <c r="C2" s="385" t="s">
        <v>29</v>
      </c>
      <c r="D2" s="386"/>
      <c r="E2" s="386"/>
      <c r="F2" s="386"/>
      <c r="G2" s="386"/>
      <c r="H2" s="386"/>
      <c r="I2" s="386"/>
      <c r="J2" s="386"/>
      <c r="K2" s="386"/>
      <c r="L2" s="386"/>
      <c r="M2" s="387"/>
    </row>
    <row r="3" spans="2:32" ht="15" x14ac:dyDescent="0.25">
      <c r="C3" s="388" t="s">
        <v>259</v>
      </c>
      <c r="D3" s="380"/>
      <c r="E3" s="380"/>
      <c r="F3" s="380"/>
      <c r="G3" s="380"/>
      <c r="H3" s="380"/>
      <c r="I3" s="380"/>
      <c r="J3" s="380"/>
      <c r="K3" s="380"/>
      <c r="L3" s="380"/>
      <c r="M3" s="389"/>
    </row>
    <row r="4" spans="2:32" x14ac:dyDescent="0.25">
      <c r="B4" s="135"/>
      <c r="C4" s="391" t="s">
        <v>30</v>
      </c>
      <c r="D4" s="392"/>
      <c r="E4" s="392"/>
      <c r="F4" s="136"/>
      <c r="G4" s="393" t="s">
        <v>142</v>
      </c>
      <c r="H4" s="394"/>
      <c r="I4" s="395"/>
      <c r="J4" s="137"/>
      <c r="K4" s="393" t="s">
        <v>31</v>
      </c>
      <c r="L4" s="394"/>
      <c r="M4" s="395"/>
      <c r="O4" s="363" t="s">
        <v>94</v>
      </c>
      <c r="P4" s="363"/>
      <c r="S4" s="182" t="s">
        <v>58</v>
      </c>
      <c r="T4" s="182" t="s">
        <v>133</v>
      </c>
      <c r="U4" s="182" t="s">
        <v>122</v>
      </c>
      <c r="W4" s="396" t="s">
        <v>150</v>
      </c>
      <c r="X4" s="396"/>
    </row>
    <row r="5" spans="2:32" x14ac:dyDescent="0.25">
      <c r="B5" s="135"/>
      <c r="C5" s="183" t="s">
        <v>58</v>
      </c>
      <c r="D5" s="184" t="s">
        <v>132</v>
      </c>
      <c r="E5" s="112" t="s">
        <v>80</v>
      </c>
      <c r="F5" s="136"/>
      <c r="G5" s="184" t="s">
        <v>58</v>
      </c>
      <c r="H5" s="184" t="s">
        <v>132</v>
      </c>
      <c r="I5" s="112" t="s">
        <v>80</v>
      </c>
      <c r="J5" s="137"/>
      <c r="K5" s="184" t="s">
        <v>58</v>
      </c>
      <c r="L5" s="184" t="s">
        <v>132</v>
      </c>
      <c r="M5" s="113" t="s">
        <v>80</v>
      </c>
      <c r="W5" s="397"/>
      <c r="X5" s="397"/>
      <c r="AC5" s="138" t="s">
        <v>1</v>
      </c>
      <c r="AD5" s="123">
        <v>7</v>
      </c>
      <c r="AE5" s="112" t="s">
        <v>208</v>
      </c>
      <c r="AF5" s="182" t="s">
        <v>209</v>
      </c>
    </row>
    <row r="6" spans="2:32" x14ac:dyDescent="0.25">
      <c r="C6" s="138" t="s">
        <v>1</v>
      </c>
      <c r="D6" s="123">
        <f>7*50</f>
        <v>350</v>
      </c>
      <c r="E6" s="112" t="s">
        <v>126</v>
      </c>
      <c r="F6" s="116"/>
      <c r="G6" s="139" t="s">
        <v>91</v>
      </c>
      <c r="H6" s="123">
        <v>1</v>
      </c>
      <c r="I6" s="112" t="s">
        <v>4</v>
      </c>
      <c r="J6" s="137"/>
      <c r="K6" s="139" t="s">
        <v>91</v>
      </c>
      <c r="L6" s="123">
        <v>1</v>
      </c>
      <c r="M6" s="112" t="s">
        <v>4</v>
      </c>
      <c r="O6" s="140" t="s">
        <v>93</v>
      </c>
      <c r="P6" s="182" t="s">
        <v>45</v>
      </c>
      <c r="Q6" s="140" t="s">
        <v>73</v>
      </c>
      <c r="S6" s="182" t="s">
        <v>1</v>
      </c>
      <c r="T6" s="182">
        <v>1400</v>
      </c>
      <c r="U6" s="182" t="s">
        <v>134</v>
      </c>
      <c r="W6" s="118" t="s">
        <v>9</v>
      </c>
      <c r="X6" s="119" t="s">
        <v>151</v>
      </c>
      <c r="AC6" s="138" t="s">
        <v>5</v>
      </c>
      <c r="AD6" s="123">
        <v>0.9</v>
      </c>
      <c r="AE6" s="112" t="s">
        <v>4</v>
      </c>
    </row>
    <row r="7" spans="2:32" x14ac:dyDescent="0.25">
      <c r="C7" s="138" t="s">
        <v>5</v>
      </c>
      <c r="D7" s="123">
        <v>0.9</v>
      </c>
      <c r="E7" s="112" t="s">
        <v>4</v>
      </c>
      <c r="F7" s="116"/>
      <c r="G7" s="139" t="s">
        <v>244</v>
      </c>
      <c r="H7" s="124">
        <v>1</v>
      </c>
      <c r="I7" s="112" t="s">
        <v>4</v>
      </c>
      <c r="J7" s="137"/>
      <c r="K7" s="139" t="s">
        <v>244</v>
      </c>
      <c r="L7" s="124">
        <v>1</v>
      </c>
      <c r="M7" s="112" t="s">
        <v>4</v>
      </c>
      <c r="O7" s="140" t="s">
        <v>135</v>
      </c>
      <c r="P7" s="182">
        <v>15</v>
      </c>
      <c r="Q7" s="125">
        <v>2.5</v>
      </c>
      <c r="S7" s="182" t="s">
        <v>5</v>
      </c>
      <c r="T7" s="182">
        <v>2600</v>
      </c>
      <c r="U7" s="182" t="s">
        <v>134</v>
      </c>
      <c r="W7" s="186"/>
      <c r="X7" s="119" t="s">
        <v>152</v>
      </c>
      <c r="AC7" s="138" t="s">
        <v>6</v>
      </c>
      <c r="AD7" s="123">
        <v>0.9</v>
      </c>
      <c r="AE7" s="112" t="s">
        <v>4</v>
      </c>
    </row>
    <row r="8" spans="2:32" x14ac:dyDescent="0.25">
      <c r="C8" s="138" t="s">
        <v>244</v>
      </c>
      <c r="D8" s="123">
        <v>0.9</v>
      </c>
      <c r="E8" s="112" t="s">
        <v>4</v>
      </c>
      <c r="F8" s="116"/>
      <c r="G8" s="139" t="s">
        <v>9</v>
      </c>
      <c r="H8" s="124">
        <v>80</v>
      </c>
      <c r="I8" s="112" t="s">
        <v>125</v>
      </c>
      <c r="J8" s="137"/>
      <c r="K8" s="139" t="s">
        <v>9</v>
      </c>
      <c r="L8" s="124">
        <v>80</v>
      </c>
      <c r="M8" s="112" t="s">
        <v>125</v>
      </c>
      <c r="O8" s="140" t="s">
        <v>136</v>
      </c>
      <c r="P8" s="182">
        <v>20</v>
      </c>
      <c r="Q8" s="125">
        <v>3</v>
      </c>
      <c r="S8" s="182" t="s">
        <v>6</v>
      </c>
      <c r="T8" s="182">
        <v>2600</v>
      </c>
      <c r="U8" s="182" t="s">
        <v>134</v>
      </c>
      <c r="W8" s="186"/>
      <c r="X8" s="119" t="s">
        <v>153</v>
      </c>
      <c r="AC8" s="138" t="s">
        <v>8</v>
      </c>
      <c r="AE8" s="182" t="s">
        <v>207</v>
      </c>
      <c r="AF8" s="182" t="s">
        <v>210</v>
      </c>
    </row>
    <row r="9" spans="2:32" x14ac:dyDescent="0.25">
      <c r="C9" s="138" t="s">
        <v>9</v>
      </c>
      <c r="D9" s="126">
        <v>80</v>
      </c>
      <c r="E9" s="112" t="s">
        <v>125</v>
      </c>
      <c r="F9" s="116"/>
      <c r="G9" s="139" t="s">
        <v>10</v>
      </c>
      <c r="H9" s="124">
        <v>14</v>
      </c>
      <c r="I9" s="112" t="s">
        <v>125</v>
      </c>
      <c r="J9" s="137"/>
      <c r="K9" s="139" t="s">
        <v>10</v>
      </c>
      <c r="L9" s="124">
        <v>14</v>
      </c>
      <c r="M9" s="112" t="s">
        <v>125</v>
      </c>
      <c r="O9" s="140" t="s">
        <v>137</v>
      </c>
      <c r="P9" s="182">
        <v>25</v>
      </c>
      <c r="Q9" s="125">
        <v>3.5</v>
      </c>
      <c r="W9" s="397"/>
      <c r="X9" s="397"/>
      <c r="AC9" s="138" t="s">
        <v>9</v>
      </c>
      <c r="AD9" s="126">
        <v>80</v>
      </c>
      <c r="AE9" s="112" t="s">
        <v>125</v>
      </c>
    </row>
    <row r="10" spans="2:32" x14ac:dyDescent="0.25">
      <c r="C10" s="138" t="s">
        <v>10</v>
      </c>
      <c r="D10" s="127">
        <v>14</v>
      </c>
      <c r="E10" s="112" t="s">
        <v>125</v>
      </c>
      <c r="F10" s="136"/>
      <c r="G10" s="139" t="s">
        <v>206</v>
      </c>
      <c r="H10" s="124">
        <v>1</v>
      </c>
      <c r="I10" s="112" t="s">
        <v>125</v>
      </c>
      <c r="J10" s="137"/>
      <c r="K10" s="139" t="s">
        <v>206</v>
      </c>
      <c r="L10" s="124">
        <v>1</v>
      </c>
      <c r="M10" s="112" t="s">
        <v>125</v>
      </c>
      <c r="O10" s="140" t="s">
        <v>138</v>
      </c>
      <c r="P10" s="182">
        <v>30</v>
      </c>
      <c r="Q10" s="125">
        <v>4</v>
      </c>
      <c r="W10" s="118" t="s">
        <v>154</v>
      </c>
      <c r="X10" s="119" t="s">
        <v>155</v>
      </c>
      <c r="AC10" s="138" t="s">
        <v>10</v>
      </c>
      <c r="AD10" s="127">
        <v>14</v>
      </c>
      <c r="AE10" s="112" t="s">
        <v>125</v>
      </c>
    </row>
    <row r="11" spans="2:32" x14ac:dyDescent="0.25">
      <c r="C11" s="138" t="s">
        <v>206</v>
      </c>
      <c r="D11" s="127">
        <v>1</v>
      </c>
      <c r="E11" s="112" t="s">
        <v>125</v>
      </c>
      <c r="F11" s="136"/>
      <c r="G11" s="139" t="s">
        <v>92</v>
      </c>
      <c r="H11" s="124">
        <v>0.05</v>
      </c>
      <c r="I11" s="112" t="s">
        <v>83</v>
      </c>
      <c r="J11" s="141"/>
      <c r="K11" s="139" t="s">
        <v>92</v>
      </c>
      <c r="L11" s="124">
        <v>0.05</v>
      </c>
      <c r="M11" s="112" t="s">
        <v>83</v>
      </c>
      <c r="O11" s="140" t="s">
        <v>146</v>
      </c>
      <c r="P11" s="182">
        <f>2.2*1.1</f>
        <v>2.4200000000000004</v>
      </c>
      <c r="Q11" s="125">
        <v>5</v>
      </c>
      <c r="W11" s="118"/>
      <c r="X11" s="119"/>
      <c r="AC11" s="138"/>
      <c r="AD11" s="166"/>
      <c r="AE11" s="167"/>
    </row>
    <row r="12" spans="2:32" x14ac:dyDescent="0.25">
      <c r="C12" s="138" t="s">
        <v>3</v>
      </c>
      <c r="D12" s="128">
        <v>0.32</v>
      </c>
      <c r="E12" s="112" t="s">
        <v>79</v>
      </c>
      <c r="F12" s="136"/>
      <c r="G12" s="139"/>
      <c r="H12" s="124"/>
      <c r="I12" s="112"/>
      <c r="J12" s="141"/>
      <c r="K12" s="139"/>
      <c r="L12" s="124"/>
      <c r="M12" s="112"/>
      <c r="Q12" s="125">
        <v>6</v>
      </c>
      <c r="W12" s="186"/>
      <c r="X12" s="119" t="s">
        <v>156</v>
      </c>
      <c r="AC12" s="138" t="s">
        <v>206</v>
      </c>
      <c r="AD12" s="165">
        <f>0.1*AD9</f>
        <v>8</v>
      </c>
      <c r="AE12" s="182" t="s">
        <v>126</v>
      </c>
    </row>
    <row r="13" spans="2:32" ht="13.5" thickBot="1" x14ac:dyDescent="0.3">
      <c r="C13" s="142"/>
      <c r="D13" s="129"/>
      <c r="E13" s="261"/>
      <c r="F13" s="141"/>
      <c r="G13" s="144"/>
      <c r="H13" s="262"/>
      <c r="I13" s="263"/>
      <c r="J13" s="141"/>
      <c r="K13" s="146"/>
      <c r="L13" s="264"/>
      <c r="M13" s="261"/>
      <c r="Q13" s="125"/>
      <c r="W13" s="186"/>
      <c r="X13" s="119"/>
      <c r="AC13" s="138"/>
      <c r="AD13" s="165"/>
    </row>
    <row r="14" spans="2:32" ht="15.75" thickTop="1" x14ac:dyDescent="0.25">
      <c r="C14" s="398" t="s">
        <v>260</v>
      </c>
      <c r="D14" s="399"/>
      <c r="E14" s="399"/>
      <c r="F14" s="400"/>
      <c r="G14" s="399"/>
      <c r="H14" s="399"/>
      <c r="I14" s="399"/>
      <c r="J14" s="400"/>
      <c r="K14" s="399"/>
      <c r="L14" s="399"/>
      <c r="M14" s="401"/>
      <c r="Q14" s="125"/>
      <c r="W14" s="186"/>
      <c r="X14" s="119"/>
      <c r="AC14" s="138"/>
      <c r="AD14" s="165"/>
    </row>
    <row r="15" spans="2:32" x14ac:dyDescent="0.25">
      <c r="C15" s="142"/>
      <c r="D15" s="129"/>
      <c r="E15" s="143"/>
      <c r="F15" s="141"/>
      <c r="G15" s="144"/>
      <c r="H15" s="145"/>
      <c r="I15" s="180"/>
      <c r="J15" s="141"/>
      <c r="K15" s="146"/>
      <c r="L15" s="129"/>
      <c r="M15" s="147"/>
      <c r="O15" s="140"/>
      <c r="Q15" s="182" t="s">
        <v>211</v>
      </c>
      <c r="W15" s="186"/>
      <c r="X15" s="119" t="s">
        <v>157</v>
      </c>
      <c r="AC15" s="138" t="s">
        <v>3</v>
      </c>
      <c r="AD15" s="128">
        <v>0.32</v>
      </c>
      <c r="AE15" s="112" t="s">
        <v>79</v>
      </c>
    </row>
    <row r="16" spans="2:32" x14ac:dyDescent="0.25">
      <c r="C16" s="402" t="s">
        <v>26</v>
      </c>
      <c r="D16" s="394"/>
      <c r="E16" s="395"/>
      <c r="F16" s="148"/>
      <c r="G16" s="393" t="s">
        <v>32</v>
      </c>
      <c r="H16" s="394"/>
      <c r="I16" s="395"/>
      <c r="J16" s="148"/>
      <c r="K16" s="393" t="s">
        <v>33</v>
      </c>
      <c r="L16" s="394"/>
      <c r="M16" s="403"/>
      <c r="W16" s="397"/>
      <c r="X16" s="397"/>
    </row>
    <row r="17" spans="3:24" x14ac:dyDescent="0.25">
      <c r="C17" s="183" t="s">
        <v>58</v>
      </c>
      <c r="D17" s="184" t="s">
        <v>132</v>
      </c>
      <c r="E17" s="112" t="s">
        <v>80</v>
      </c>
      <c r="F17" s="148"/>
      <c r="G17" s="184" t="s">
        <v>58</v>
      </c>
      <c r="H17" s="184" t="s">
        <v>132</v>
      </c>
      <c r="I17" s="112" t="s">
        <v>80</v>
      </c>
      <c r="J17" s="148"/>
      <c r="K17" s="184" t="s">
        <v>58</v>
      </c>
      <c r="L17" s="184" t="s">
        <v>132</v>
      </c>
      <c r="M17" s="113" t="s">
        <v>80</v>
      </c>
      <c r="W17" s="118" t="s">
        <v>158</v>
      </c>
      <c r="X17" s="119" t="s">
        <v>159</v>
      </c>
    </row>
    <row r="18" spans="3:24" x14ac:dyDescent="0.25">
      <c r="C18" s="138" t="s">
        <v>1</v>
      </c>
      <c r="D18" s="124">
        <v>7</v>
      </c>
      <c r="E18" s="112" t="s">
        <v>28</v>
      </c>
      <c r="F18" s="114"/>
      <c r="G18" s="139" t="s">
        <v>1</v>
      </c>
      <c r="H18" s="124">
        <v>7</v>
      </c>
      <c r="I18" s="112" t="s">
        <v>28</v>
      </c>
      <c r="J18" s="114"/>
      <c r="K18" s="139" t="s">
        <v>1</v>
      </c>
      <c r="L18" s="124">
        <v>7</v>
      </c>
      <c r="M18" s="113" t="s">
        <v>28</v>
      </c>
      <c r="O18" s="182" t="s">
        <v>108</v>
      </c>
      <c r="P18" s="149" t="s">
        <v>109</v>
      </c>
      <c r="W18" s="186"/>
      <c r="X18" s="186"/>
    </row>
    <row r="19" spans="3:24" x14ac:dyDescent="0.25">
      <c r="C19" s="138" t="s">
        <v>5</v>
      </c>
      <c r="D19" s="124">
        <v>0.9</v>
      </c>
      <c r="E19" s="112" t="s">
        <v>4</v>
      </c>
      <c r="F19" s="114"/>
      <c r="G19" s="139" t="s">
        <v>5</v>
      </c>
      <c r="H19" s="124">
        <v>0.9</v>
      </c>
      <c r="I19" s="112" t="s">
        <v>4</v>
      </c>
      <c r="J19" s="114"/>
      <c r="K19" s="139" t="s">
        <v>5</v>
      </c>
      <c r="L19" s="124">
        <v>0.9</v>
      </c>
      <c r="M19" s="113" t="s">
        <v>4</v>
      </c>
      <c r="O19" s="140" t="s">
        <v>63</v>
      </c>
      <c r="P19" s="150">
        <v>0.4</v>
      </c>
      <c r="W19" s="118" t="s">
        <v>160</v>
      </c>
      <c r="X19" s="119" t="s">
        <v>161</v>
      </c>
    </row>
    <row r="20" spans="3:24" ht="15" x14ac:dyDescent="0.25">
      <c r="C20" s="138" t="s">
        <v>6</v>
      </c>
      <c r="D20" s="124">
        <v>0.9</v>
      </c>
      <c r="E20" s="112" t="s">
        <v>4</v>
      </c>
      <c r="F20" s="114"/>
      <c r="G20" s="139" t="s">
        <v>6</v>
      </c>
      <c r="H20" s="124">
        <v>0.9</v>
      </c>
      <c r="I20" s="112" t="s">
        <v>4</v>
      </c>
      <c r="J20" s="114"/>
      <c r="K20" s="139" t="s">
        <v>6</v>
      </c>
      <c r="L20" s="124">
        <v>0.9</v>
      </c>
      <c r="M20" s="113" t="s">
        <v>4</v>
      </c>
      <c r="O20" s="140" t="s">
        <v>62</v>
      </c>
      <c r="P20" s="150">
        <v>0.4</v>
      </c>
      <c r="W20" s="405"/>
      <c r="X20" s="405"/>
    </row>
    <row r="21" spans="3:24" x14ac:dyDescent="0.25">
      <c r="C21" s="138" t="s">
        <v>9</v>
      </c>
      <c r="D21" s="124">
        <v>80</v>
      </c>
      <c r="E21" s="112" t="s">
        <v>125</v>
      </c>
      <c r="F21" s="114"/>
      <c r="G21" s="139" t="s">
        <v>9</v>
      </c>
      <c r="H21" s="124">
        <v>80</v>
      </c>
      <c r="I21" s="112" t="s">
        <v>125</v>
      </c>
      <c r="J21" s="148"/>
      <c r="K21" s="139" t="s">
        <v>34</v>
      </c>
      <c r="L21" s="128">
        <v>0.02</v>
      </c>
      <c r="M21" s="113" t="s">
        <v>79</v>
      </c>
    </row>
    <row r="22" spans="3:24" x14ac:dyDescent="0.25">
      <c r="C22" s="138" t="s">
        <v>10</v>
      </c>
      <c r="D22" s="124">
        <v>14</v>
      </c>
      <c r="E22" s="112" t="s">
        <v>125</v>
      </c>
      <c r="F22" s="114"/>
      <c r="G22" s="139" t="s">
        <v>34</v>
      </c>
      <c r="H22" s="130">
        <v>2.5000000000000001E-2</v>
      </c>
      <c r="I22" s="112" t="s">
        <v>79</v>
      </c>
      <c r="J22" s="148"/>
      <c r="K22" s="139"/>
      <c r="L22" s="128"/>
      <c r="M22" s="185"/>
      <c r="P22" s="149"/>
      <c r="W22" s="406" t="s">
        <v>162</v>
      </c>
      <c r="X22" s="406"/>
    </row>
    <row r="23" spans="3:24" x14ac:dyDescent="0.25">
      <c r="C23" s="138" t="s">
        <v>206</v>
      </c>
      <c r="D23" s="127">
        <v>1</v>
      </c>
      <c r="E23" s="112" t="s">
        <v>125</v>
      </c>
      <c r="F23" s="136"/>
      <c r="G23" s="139"/>
      <c r="H23" s="124"/>
      <c r="I23" s="112"/>
      <c r="J23" s="141"/>
      <c r="K23" s="139"/>
      <c r="L23" s="124"/>
      <c r="M23" s="113"/>
      <c r="P23" s="149"/>
      <c r="W23" s="187"/>
      <c r="X23" s="187"/>
    </row>
    <row r="24" spans="3:24" x14ac:dyDescent="0.25">
      <c r="C24" s="152"/>
      <c r="D24" s="145"/>
      <c r="E24" s="180"/>
      <c r="F24" s="141"/>
      <c r="G24" s="144"/>
      <c r="H24" s="145"/>
      <c r="I24" s="180"/>
      <c r="J24" s="141"/>
      <c r="K24" s="144"/>
      <c r="L24" s="145"/>
      <c r="M24" s="181"/>
      <c r="O24" s="182" t="s">
        <v>111</v>
      </c>
      <c r="P24" s="182" t="s">
        <v>113</v>
      </c>
      <c r="W24" s="188" t="s">
        <v>163</v>
      </c>
      <c r="X24" s="188" t="s">
        <v>164</v>
      </c>
    </row>
    <row r="25" spans="3:24" x14ac:dyDescent="0.25">
      <c r="C25" s="402" t="s">
        <v>35</v>
      </c>
      <c r="D25" s="394"/>
      <c r="E25" s="395"/>
      <c r="F25" s="148"/>
      <c r="G25" s="407" t="s">
        <v>36</v>
      </c>
      <c r="H25" s="408"/>
      <c r="I25" s="409"/>
      <c r="J25" s="148"/>
      <c r="K25" s="393" t="s">
        <v>37</v>
      </c>
      <c r="L25" s="394"/>
      <c r="M25" s="403"/>
      <c r="O25" s="182" t="s">
        <v>112</v>
      </c>
      <c r="P25" s="169">
        <v>0.08</v>
      </c>
      <c r="W25" s="153" t="s">
        <v>163</v>
      </c>
      <c r="X25" s="153" t="s">
        <v>165</v>
      </c>
    </row>
    <row r="26" spans="3:24" x14ac:dyDescent="0.25">
      <c r="C26" s="183" t="s">
        <v>58</v>
      </c>
      <c r="D26" s="184" t="s">
        <v>132</v>
      </c>
      <c r="E26" s="112" t="s">
        <v>80</v>
      </c>
      <c r="F26" s="148"/>
      <c r="G26" s="184" t="s">
        <v>58</v>
      </c>
      <c r="H26" s="184" t="s">
        <v>132</v>
      </c>
      <c r="I26" s="112" t="s">
        <v>80</v>
      </c>
      <c r="J26" s="148"/>
      <c r="K26" s="184" t="s">
        <v>58</v>
      </c>
      <c r="L26" s="184" t="s">
        <v>132</v>
      </c>
      <c r="M26" s="113" t="s">
        <v>80</v>
      </c>
      <c r="O26" s="182" t="s">
        <v>114</v>
      </c>
      <c r="P26" s="169">
        <v>0.09</v>
      </c>
      <c r="W26" s="188" t="s">
        <v>163</v>
      </c>
      <c r="X26" s="188" t="s">
        <v>166</v>
      </c>
    </row>
    <row r="27" spans="3:24" x14ac:dyDescent="0.25">
      <c r="C27" s="138" t="s">
        <v>1</v>
      </c>
      <c r="D27" s="128">
        <v>1</v>
      </c>
      <c r="E27" s="112" t="s">
        <v>28</v>
      </c>
      <c r="F27" s="148"/>
      <c r="G27" s="139" t="s">
        <v>1</v>
      </c>
      <c r="H27" s="128">
        <v>1</v>
      </c>
      <c r="I27" s="112" t="s">
        <v>28</v>
      </c>
      <c r="J27" s="148"/>
      <c r="K27" s="139" t="s">
        <v>14</v>
      </c>
      <c r="L27" s="124">
        <v>35</v>
      </c>
      <c r="M27" s="113" t="s">
        <v>80</v>
      </c>
      <c r="O27" s="182" t="s">
        <v>115</v>
      </c>
      <c r="P27" s="169">
        <v>0.1</v>
      </c>
      <c r="W27" s="153" t="s">
        <v>167</v>
      </c>
      <c r="X27" s="153" t="s">
        <v>166</v>
      </c>
    </row>
    <row r="28" spans="3:24" x14ac:dyDescent="0.25">
      <c r="C28" s="138" t="s">
        <v>5</v>
      </c>
      <c r="D28" s="128">
        <v>0.95299999999999996</v>
      </c>
      <c r="E28" s="112" t="s">
        <v>4</v>
      </c>
      <c r="F28" s="148"/>
      <c r="G28" s="139" t="s">
        <v>5</v>
      </c>
      <c r="H28" s="128">
        <v>0.95299999999999996</v>
      </c>
      <c r="I28" s="112" t="s">
        <v>4</v>
      </c>
      <c r="J28" s="148"/>
      <c r="K28" s="139" t="s">
        <v>15</v>
      </c>
      <c r="L28" s="124">
        <v>55</v>
      </c>
      <c r="M28" s="113" t="s">
        <v>80</v>
      </c>
      <c r="O28" s="182" t="s">
        <v>116</v>
      </c>
      <c r="P28" s="169">
        <v>0.11</v>
      </c>
      <c r="W28" s="188" t="s">
        <v>168</v>
      </c>
      <c r="X28" s="188" t="s">
        <v>166</v>
      </c>
    </row>
    <row r="29" spans="3:24" x14ac:dyDescent="0.25">
      <c r="C29" s="138" t="s">
        <v>8</v>
      </c>
      <c r="D29" s="128">
        <f>167.2/20</f>
        <v>8.36</v>
      </c>
      <c r="E29" s="112" t="s">
        <v>28</v>
      </c>
      <c r="F29" s="148"/>
      <c r="G29" s="139" t="s">
        <v>8</v>
      </c>
      <c r="H29" s="128">
        <f>167.2/20</f>
        <v>8.36</v>
      </c>
      <c r="I29" s="112" t="s">
        <v>28</v>
      </c>
      <c r="J29" s="137"/>
      <c r="K29" s="139"/>
      <c r="L29" s="124"/>
      <c r="M29" s="113"/>
      <c r="O29" s="182" t="s">
        <v>117</v>
      </c>
      <c r="P29" s="169">
        <v>0.12</v>
      </c>
      <c r="W29" s="153" t="s">
        <v>168</v>
      </c>
      <c r="X29" s="153" t="s">
        <v>169</v>
      </c>
    </row>
    <row r="30" spans="3:24" x14ac:dyDescent="0.25">
      <c r="C30" s="138" t="s">
        <v>38</v>
      </c>
      <c r="D30" s="128">
        <v>1.4999999999999999E-2</v>
      </c>
      <c r="E30" s="112" t="s">
        <v>79</v>
      </c>
      <c r="F30" s="148"/>
      <c r="G30" s="139" t="s">
        <v>39</v>
      </c>
      <c r="H30" s="128">
        <v>1.4999999999999999E-2</v>
      </c>
      <c r="I30" s="112" t="s">
        <v>79</v>
      </c>
      <c r="J30" s="137"/>
      <c r="K30" s="139"/>
      <c r="L30" s="128"/>
      <c r="M30" s="113"/>
      <c r="O30" s="182" t="s">
        <v>212</v>
      </c>
      <c r="P30" s="169">
        <v>0.13</v>
      </c>
      <c r="W30" s="188" t="s">
        <v>170</v>
      </c>
      <c r="X30" s="188" t="s">
        <v>171</v>
      </c>
    </row>
    <row r="31" spans="3:24" x14ac:dyDescent="0.25">
      <c r="C31" s="152"/>
      <c r="D31" s="145"/>
      <c r="E31" s="180"/>
      <c r="F31" s="141"/>
      <c r="G31" s="144"/>
      <c r="H31" s="145"/>
      <c r="I31" s="180"/>
      <c r="J31" s="141"/>
      <c r="K31" s="154"/>
      <c r="M31" s="155"/>
      <c r="W31" s="153" t="s">
        <v>172</v>
      </c>
      <c r="X31" s="153" t="s">
        <v>173</v>
      </c>
    </row>
    <row r="32" spans="3:24" x14ac:dyDescent="0.25">
      <c r="C32" s="402" t="s">
        <v>32</v>
      </c>
      <c r="D32" s="394"/>
      <c r="E32" s="395"/>
      <c r="F32" s="148"/>
      <c r="G32" s="393" t="s">
        <v>40</v>
      </c>
      <c r="H32" s="394"/>
      <c r="I32" s="395"/>
      <c r="J32" s="137"/>
      <c r="K32" s="393" t="s">
        <v>85</v>
      </c>
      <c r="L32" s="394"/>
      <c r="M32" s="403"/>
      <c r="N32" s="156"/>
      <c r="O32" s="182" t="s">
        <v>67</v>
      </c>
      <c r="P32" s="182" t="s">
        <v>218</v>
      </c>
      <c r="W32" s="188" t="s">
        <v>170</v>
      </c>
      <c r="X32" s="188" t="s">
        <v>174</v>
      </c>
    </row>
    <row r="33" spans="3:24" x14ac:dyDescent="0.25">
      <c r="C33" s="183" t="s">
        <v>58</v>
      </c>
      <c r="D33" s="184" t="s">
        <v>132</v>
      </c>
      <c r="E33" s="112" t="s">
        <v>80</v>
      </c>
      <c r="F33" s="148"/>
      <c r="G33" s="184" t="s">
        <v>58</v>
      </c>
      <c r="H33" s="184" t="s">
        <v>132</v>
      </c>
      <c r="I33" s="112" t="s">
        <v>80</v>
      </c>
      <c r="J33" s="148"/>
      <c r="K33" s="184" t="s">
        <v>13</v>
      </c>
      <c r="L33" s="184" t="s">
        <v>84</v>
      </c>
      <c r="M33" s="113" t="s">
        <v>80</v>
      </c>
      <c r="N33" s="156"/>
      <c r="V33" s="182" t="s">
        <v>273</v>
      </c>
      <c r="W33" s="153" t="s">
        <v>175</v>
      </c>
      <c r="X33" s="153" t="s">
        <v>176</v>
      </c>
    </row>
    <row r="34" spans="3:24" x14ac:dyDescent="0.25">
      <c r="C34" s="138" t="s">
        <v>69</v>
      </c>
      <c r="D34" s="128">
        <v>6</v>
      </c>
      <c r="E34" s="112" t="s">
        <v>81</v>
      </c>
      <c r="F34" s="114"/>
      <c r="G34" s="139" t="s">
        <v>1</v>
      </c>
      <c r="H34" s="124">
        <v>7</v>
      </c>
      <c r="I34" s="112" t="s">
        <v>28</v>
      </c>
      <c r="J34" s="137"/>
      <c r="K34" s="139">
        <v>3.6</v>
      </c>
      <c r="L34" s="124">
        <v>35</v>
      </c>
      <c r="M34" s="113" t="s">
        <v>82</v>
      </c>
      <c r="O34" s="182" t="s">
        <v>71</v>
      </c>
      <c r="P34" s="182" t="s">
        <v>220</v>
      </c>
      <c r="V34" s="182" t="s">
        <v>273</v>
      </c>
      <c r="W34" s="188" t="s">
        <v>175</v>
      </c>
      <c r="X34" s="188" t="s">
        <v>177</v>
      </c>
    </row>
    <row r="35" spans="3:24" x14ac:dyDescent="0.25">
      <c r="C35" s="138" t="s">
        <v>139</v>
      </c>
      <c r="D35" s="128">
        <v>2</v>
      </c>
      <c r="E35" s="112" t="s">
        <v>81</v>
      </c>
      <c r="F35" s="114"/>
      <c r="G35" s="139" t="s">
        <v>5</v>
      </c>
      <c r="H35" s="124">
        <v>0.9</v>
      </c>
      <c r="I35" s="112" t="s">
        <v>4</v>
      </c>
      <c r="J35" s="137"/>
      <c r="K35" s="139">
        <v>18</v>
      </c>
      <c r="L35" s="124">
        <v>170</v>
      </c>
      <c r="M35" s="113" t="s">
        <v>82</v>
      </c>
      <c r="O35" s="182" t="s">
        <v>72</v>
      </c>
      <c r="P35" s="182" t="s">
        <v>221</v>
      </c>
      <c r="W35" s="153" t="s">
        <v>178</v>
      </c>
      <c r="X35" s="153" t="s">
        <v>179</v>
      </c>
    </row>
    <row r="36" spans="3:24" x14ac:dyDescent="0.25">
      <c r="C36" s="138"/>
      <c r="D36" s="128"/>
      <c r="E36" s="112"/>
      <c r="F36" s="136"/>
      <c r="G36" s="139" t="s">
        <v>6</v>
      </c>
      <c r="H36" s="124">
        <v>0.9</v>
      </c>
      <c r="I36" s="112" t="s">
        <v>4</v>
      </c>
      <c r="J36" s="137"/>
      <c r="K36" s="139"/>
      <c r="L36" s="124"/>
      <c r="M36" s="113"/>
      <c r="O36" s="182" t="s">
        <v>68</v>
      </c>
      <c r="P36" s="182" t="s">
        <v>219</v>
      </c>
      <c r="W36" s="410" t="s">
        <v>180</v>
      </c>
      <c r="X36" s="188" t="s">
        <v>181</v>
      </c>
    </row>
    <row r="37" spans="3:24" x14ac:dyDescent="0.25">
      <c r="C37" s="138"/>
      <c r="D37" s="128"/>
      <c r="E37" s="112"/>
      <c r="F37" s="136"/>
      <c r="G37" s="139" t="s">
        <v>41</v>
      </c>
      <c r="H37" s="124">
        <v>0.05</v>
      </c>
      <c r="I37" s="112" t="s">
        <v>79</v>
      </c>
      <c r="J37" s="137"/>
      <c r="K37" s="139"/>
      <c r="L37" s="128"/>
      <c r="M37" s="113"/>
      <c r="T37" s="182">
        <f>40/6</f>
        <v>6.666666666666667</v>
      </c>
      <c r="W37" s="410"/>
      <c r="X37" s="188" t="s">
        <v>182</v>
      </c>
    </row>
    <row r="38" spans="3:24" x14ac:dyDescent="0.25">
      <c r="C38" s="157"/>
      <c r="F38" s="141"/>
      <c r="G38" s="158"/>
      <c r="H38" s="131"/>
      <c r="I38" s="115"/>
      <c r="J38" s="141"/>
      <c r="K38" s="154"/>
      <c r="M38" s="155"/>
      <c r="W38" s="410"/>
      <c r="X38" s="188" t="s">
        <v>183</v>
      </c>
    </row>
    <row r="39" spans="3:24" x14ac:dyDescent="0.25">
      <c r="C39" s="402" t="s">
        <v>54</v>
      </c>
      <c r="D39" s="394"/>
      <c r="E39" s="395"/>
      <c r="F39" s="141"/>
      <c r="G39" s="393" t="s">
        <v>55</v>
      </c>
      <c r="H39" s="394"/>
      <c r="I39" s="395"/>
      <c r="J39" s="141"/>
      <c r="K39" s="393" t="s">
        <v>56</v>
      </c>
      <c r="L39" s="394"/>
      <c r="M39" s="403"/>
      <c r="O39" s="182" t="s">
        <v>120</v>
      </c>
      <c r="P39" s="182" t="s">
        <v>90</v>
      </c>
      <c r="W39" s="153" t="s">
        <v>184</v>
      </c>
      <c r="X39" s="153" t="s">
        <v>185</v>
      </c>
    </row>
    <row r="40" spans="3:24" x14ac:dyDescent="0.25">
      <c r="C40" s="138" t="s">
        <v>13</v>
      </c>
      <c r="D40" s="128" t="s">
        <v>84</v>
      </c>
      <c r="E40" s="184" t="s">
        <v>80</v>
      </c>
      <c r="F40" s="141"/>
      <c r="G40" s="139" t="s">
        <v>13</v>
      </c>
      <c r="H40" s="128" t="s">
        <v>84</v>
      </c>
      <c r="I40" s="184" t="s">
        <v>80</v>
      </c>
      <c r="J40" s="141"/>
      <c r="K40" s="139" t="s">
        <v>13</v>
      </c>
      <c r="L40" s="128" t="s">
        <v>84</v>
      </c>
      <c r="M40" s="185" t="s">
        <v>80</v>
      </c>
      <c r="O40" s="149" t="s">
        <v>54</v>
      </c>
      <c r="P40" s="182">
        <v>3.6</v>
      </c>
      <c r="V40" s="182" t="s">
        <v>273</v>
      </c>
      <c r="W40" s="188" t="s">
        <v>186</v>
      </c>
      <c r="X40" s="188" t="s">
        <v>187</v>
      </c>
    </row>
    <row r="41" spans="3:24" x14ac:dyDescent="0.25">
      <c r="C41" s="138">
        <v>3.6</v>
      </c>
      <c r="D41" s="128">
        <v>35</v>
      </c>
      <c r="E41" s="184" t="s">
        <v>82</v>
      </c>
      <c r="F41" s="141"/>
      <c r="G41" s="139">
        <v>3.6</v>
      </c>
      <c r="H41" s="128">
        <v>35</v>
      </c>
      <c r="I41" s="184" t="s">
        <v>82</v>
      </c>
      <c r="J41" s="141"/>
      <c r="K41" s="139">
        <v>3.6</v>
      </c>
      <c r="L41" s="128">
        <v>35</v>
      </c>
      <c r="M41" s="185" t="s">
        <v>82</v>
      </c>
      <c r="O41" s="149" t="s">
        <v>55</v>
      </c>
      <c r="P41" s="182">
        <v>18</v>
      </c>
      <c r="W41" s="153" t="s">
        <v>188</v>
      </c>
      <c r="X41" s="153" t="s">
        <v>189</v>
      </c>
    </row>
    <row r="42" spans="3:24" ht="19.5" x14ac:dyDescent="0.25">
      <c r="C42" s="138">
        <v>18</v>
      </c>
      <c r="D42" s="128">
        <v>170</v>
      </c>
      <c r="E42" s="184" t="s">
        <v>82</v>
      </c>
      <c r="F42" s="141"/>
      <c r="G42" s="139">
        <v>18</v>
      </c>
      <c r="H42" s="128">
        <v>170</v>
      </c>
      <c r="I42" s="184" t="s">
        <v>82</v>
      </c>
      <c r="J42" s="141"/>
      <c r="K42" s="139">
        <v>18</v>
      </c>
      <c r="L42" s="128">
        <v>170</v>
      </c>
      <c r="M42" s="185" t="s">
        <v>82</v>
      </c>
      <c r="O42" s="149" t="s">
        <v>56</v>
      </c>
      <c r="W42" s="188" t="s">
        <v>190</v>
      </c>
      <c r="X42" s="188" t="s">
        <v>191</v>
      </c>
    </row>
    <row r="43" spans="3:24" x14ac:dyDescent="0.25">
      <c r="C43" s="157"/>
      <c r="F43" s="141"/>
      <c r="G43" s="154"/>
      <c r="J43" s="141"/>
      <c r="K43" s="154"/>
      <c r="M43" s="155"/>
      <c r="W43" s="411" t="s">
        <v>192</v>
      </c>
      <c r="X43" s="411"/>
    </row>
    <row r="44" spans="3:24" ht="15" x14ac:dyDescent="0.25">
      <c r="C44" s="402" t="s">
        <v>141</v>
      </c>
      <c r="D44" s="394"/>
      <c r="E44" s="395"/>
      <c r="M44" s="155"/>
      <c r="O44" s="182" t="s">
        <v>140</v>
      </c>
      <c r="W44" s="404"/>
      <c r="X44" s="404"/>
    </row>
    <row r="45" spans="3:24" x14ac:dyDescent="0.25">
      <c r="C45" s="183" t="s">
        <v>58</v>
      </c>
      <c r="D45" s="184" t="s">
        <v>132</v>
      </c>
      <c r="E45" s="112" t="s">
        <v>80</v>
      </c>
      <c r="M45" s="155"/>
      <c r="O45" s="98" t="s">
        <v>74</v>
      </c>
      <c r="W45" s="411" t="s">
        <v>193</v>
      </c>
      <c r="X45" s="411"/>
    </row>
    <row r="46" spans="3:24" x14ac:dyDescent="0.25">
      <c r="C46" s="138" t="s">
        <v>1</v>
      </c>
      <c r="D46" s="123">
        <v>7</v>
      </c>
      <c r="E46" s="112" t="s">
        <v>28</v>
      </c>
      <c r="M46" s="155"/>
      <c r="O46" s="98" t="s">
        <v>75</v>
      </c>
      <c r="W46" s="411" t="s">
        <v>194</v>
      </c>
      <c r="X46" s="411"/>
    </row>
    <row r="47" spans="3:24" x14ac:dyDescent="0.25">
      <c r="C47" s="138" t="s">
        <v>5</v>
      </c>
      <c r="D47" s="123">
        <v>0.9</v>
      </c>
      <c r="E47" s="112" t="s">
        <v>4</v>
      </c>
      <c r="M47" s="155"/>
      <c r="O47" s="98" t="s">
        <v>76</v>
      </c>
      <c r="W47" s="411" t="s">
        <v>195</v>
      </c>
      <c r="X47" s="411"/>
    </row>
    <row r="48" spans="3:24" x14ac:dyDescent="0.25">
      <c r="C48" s="138" t="s">
        <v>6</v>
      </c>
      <c r="D48" s="123">
        <v>0.9</v>
      </c>
      <c r="E48" s="112" t="s">
        <v>4</v>
      </c>
      <c r="M48" s="155"/>
      <c r="O48" s="98" t="s">
        <v>77</v>
      </c>
      <c r="W48" s="411" t="s">
        <v>196</v>
      </c>
      <c r="X48" s="411"/>
    </row>
    <row r="49" spans="3:24" x14ac:dyDescent="0.25">
      <c r="C49" s="138" t="s">
        <v>9</v>
      </c>
      <c r="D49" s="126">
        <v>80</v>
      </c>
      <c r="E49" s="112" t="s">
        <v>125</v>
      </c>
      <c r="M49" s="155"/>
      <c r="O49" s="98" t="s">
        <v>78</v>
      </c>
      <c r="W49" s="411" t="s">
        <v>197</v>
      </c>
      <c r="X49" s="411"/>
    </row>
    <row r="50" spans="3:24" ht="15" x14ac:dyDescent="0.25">
      <c r="C50" s="138" t="s">
        <v>10</v>
      </c>
      <c r="D50" s="128">
        <v>14</v>
      </c>
      <c r="E50" s="112" t="s">
        <v>125</v>
      </c>
      <c r="M50" s="155"/>
      <c r="W50" s="404"/>
      <c r="X50" s="404"/>
    </row>
    <row r="51" spans="3:24" ht="15" x14ac:dyDescent="0.25">
      <c r="C51" s="138" t="s">
        <v>3</v>
      </c>
      <c r="D51" s="128">
        <v>0.32</v>
      </c>
      <c r="E51" s="112" t="s">
        <v>79</v>
      </c>
      <c r="M51" s="155"/>
      <c r="W51" s="404"/>
      <c r="X51" s="404"/>
    </row>
    <row r="52" spans="3:24" ht="15.75" thickBot="1" x14ac:dyDescent="0.3">
      <c r="C52" s="159"/>
      <c r="D52" s="160"/>
      <c r="E52" s="161"/>
      <c r="F52" s="162"/>
      <c r="G52" s="163"/>
      <c r="H52" s="160"/>
      <c r="I52" s="161"/>
      <c r="J52" s="162"/>
      <c r="K52" s="163"/>
      <c r="L52" s="160"/>
      <c r="M52" s="164"/>
      <c r="W52" s="404"/>
      <c r="X52" s="404"/>
    </row>
    <row r="53" spans="3:24" ht="13.5" thickTop="1" x14ac:dyDescent="0.25">
      <c r="W53" s="411" t="s">
        <v>198</v>
      </c>
      <c r="X53" s="411"/>
    </row>
    <row r="54" spans="3:24" ht="15" x14ac:dyDescent="0.25">
      <c r="W54" s="404"/>
      <c r="X54" s="404"/>
    </row>
    <row r="55" spans="3:24" x14ac:dyDescent="0.25">
      <c r="W55" s="411" t="s">
        <v>199</v>
      </c>
      <c r="X55" s="411"/>
    </row>
    <row r="56" spans="3:24" ht="15" x14ac:dyDescent="0.25">
      <c r="W56" s="404"/>
      <c r="X56" s="404"/>
    </row>
    <row r="57" spans="3:24" x14ac:dyDescent="0.25">
      <c r="W57" s="411" t="s">
        <v>200</v>
      </c>
      <c r="X57" s="411"/>
    </row>
    <row r="58" spans="3:24" x14ac:dyDescent="0.25">
      <c r="W58" s="411" t="s">
        <v>201</v>
      </c>
      <c r="X58" s="411"/>
    </row>
    <row r="59" spans="3:24" x14ac:dyDescent="0.25">
      <c r="W59" s="411" t="s">
        <v>202</v>
      </c>
      <c r="X59" s="411"/>
    </row>
    <row r="60" spans="3:24" ht="15" x14ac:dyDescent="0.25">
      <c r="W60" s="404"/>
      <c r="X60" s="404"/>
    </row>
    <row r="61" spans="3:24" x14ac:dyDescent="0.25">
      <c r="W61" s="411" t="s">
        <v>203</v>
      </c>
      <c r="X61" s="411"/>
    </row>
    <row r="62" spans="3:24" x14ac:dyDescent="0.25">
      <c r="W62" s="412"/>
      <c r="X62" s="412"/>
    </row>
    <row r="63" spans="3:24" x14ac:dyDescent="0.25">
      <c r="W63" s="412"/>
      <c r="X63" s="412"/>
    </row>
    <row r="64" spans="3:24" ht="15" x14ac:dyDescent="0.25">
      <c r="W64" s="404"/>
      <c r="X64" s="404"/>
    </row>
    <row r="65" spans="23:26" x14ac:dyDescent="0.25">
      <c r="W65" s="411" t="s">
        <v>204</v>
      </c>
      <c r="X65" s="411"/>
    </row>
    <row r="66" spans="23:26" x14ac:dyDescent="0.25">
      <c r="W66" s="411" t="s">
        <v>205</v>
      </c>
      <c r="X66" s="411"/>
    </row>
    <row r="67" spans="23:26" ht="15" x14ac:dyDescent="0.25">
      <c r="W67" s="404"/>
      <c r="X67" s="404"/>
      <c r="Z67" s="182" t="s">
        <v>217</v>
      </c>
    </row>
    <row r="68" spans="23:26" ht="15" x14ac:dyDescent="0.25">
      <c r="W68" s="405"/>
      <c r="X68" s="405"/>
      <c r="Z68" s="178" t="s">
        <v>213</v>
      </c>
    </row>
    <row r="69" spans="23:26" ht="15" x14ac:dyDescent="0.25">
      <c r="Z69" s="178" t="s">
        <v>214</v>
      </c>
    </row>
    <row r="70" spans="23:26" ht="15" x14ac:dyDescent="0.25">
      <c r="Z70" s="178" t="s">
        <v>215</v>
      </c>
    </row>
    <row r="71" spans="23:26" ht="15" x14ac:dyDescent="0.25">
      <c r="Z71" s="178" t="s">
        <v>216</v>
      </c>
    </row>
  </sheetData>
  <mergeCells count="53">
    <mergeCell ref="W68:X68"/>
    <mergeCell ref="W57:X57"/>
    <mergeCell ref="W58:X58"/>
    <mergeCell ref="W59:X59"/>
    <mergeCell ref="W60:X60"/>
    <mergeCell ref="W61:X61"/>
    <mergeCell ref="W62:X62"/>
    <mergeCell ref="W63:X63"/>
    <mergeCell ref="W64:X64"/>
    <mergeCell ref="W65:X65"/>
    <mergeCell ref="W66:X66"/>
    <mergeCell ref="W67:X67"/>
    <mergeCell ref="W56:X56"/>
    <mergeCell ref="W45:X45"/>
    <mergeCell ref="W46:X46"/>
    <mergeCell ref="W47:X47"/>
    <mergeCell ref="W48:X48"/>
    <mergeCell ref="W49:X49"/>
    <mergeCell ref="W50:X50"/>
    <mergeCell ref="W51:X51"/>
    <mergeCell ref="W52:X52"/>
    <mergeCell ref="W53:X53"/>
    <mergeCell ref="W54:X54"/>
    <mergeCell ref="W55:X55"/>
    <mergeCell ref="C44:E44"/>
    <mergeCell ref="W44:X44"/>
    <mergeCell ref="W20:X20"/>
    <mergeCell ref="W22:X22"/>
    <mergeCell ref="C25:E25"/>
    <mergeCell ref="G25:I25"/>
    <mergeCell ref="K25:M25"/>
    <mergeCell ref="C32:E32"/>
    <mergeCell ref="G32:I32"/>
    <mergeCell ref="K32:M32"/>
    <mergeCell ref="W36:W38"/>
    <mergeCell ref="C39:E39"/>
    <mergeCell ref="G39:I39"/>
    <mergeCell ref="K39:M39"/>
    <mergeCell ref="W43:X43"/>
    <mergeCell ref="W4:X4"/>
    <mergeCell ref="W5:X5"/>
    <mergeCell ref="W9:X9"/>
    <mergeCell ref="C14:M14"/>
    <mergeCell ref="C16:E16"/>
    <mergeCell ref="G16:I16"/>
    <mergeCell ref="K16:M16"/>
    <mergeCell ref="W16:X16"/>
    <mergeCell ref="O4:P4"/>
    <mergeCell ref="C2:M2"/>
    <mergeCell ref="C3:M3"/>
    <mergeCell ref="C4:E4"/>
    <mergeCell ref="G4:I4"/>
    <mergeCell ref="K4:M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M23"/>
  <sheetViews>
    <sheetView showGridLines="0" tabSelected="1" workbookViewId="0">
      <selection activeCell="H17" sqref="H17"/>
    </sheetView>
  </sheetViews>
  <sheetFormatPr defaultRowHeight="15" x14ac:dyDescent="0.25"/>
  <cols>
    <col min="2" max="2" width="11.7109375" bestFit="1" customWidth="1"/>
    <col min="11" max="11" width="26.5703125" bestFit="1" customWidth="1"/>
    <col min="12" max="12" width="15.140625" customWidth="1"/>
  </cols>
  <sheetData>
    <row r="2" spans="2:13" x14ac:dyDescent="0.25">
      <c r="B2" s="416" t="s">
        <v>297</v>
      </c>
      <c r="C2" s="416"/>
      <c r="D2" s="416"/>
      <c r="E2" s="416"/>
      <c r="F2" s="416"/>
      <c r="G2" s="416"/>
      <c r="H2" s="416"/>
      <c r="I2" s="416"/>
      <c r="J2" s="416"/>
      <c r="K2" s="416"/>
      <c r="L2" s="416"/>
      <c r="M2" s="416"/>
    </row>
    <row r="3" spans="2:13" ht="15.75" thickBot="1" x14ac:dyDescent="0.3"/>
    <row r="4" spans="2:13" x14ac:dyDescent="0.25">
      <c r="B4" s="413" t="s">
        <v>296</v>
      </c>
      <c r="C4" s="414"/>
      <c r="D4" s="414"/>
      <c r="E4" s="414"/>
      <c r="F4" s="414"/>
      <c r="G4" s="414"/>
      <c r="H4" s="415"/>
      <c r="K4" s="288" t="s">
        <v>58</v>
      </c>
      <c r="L4" s="289" t="s">
        <v>90</v>
      </c>
    </row>
    <row r="5" spans="2:13" x14ac:dyDescent="0.25">
      <c r="B5" s="205" t="s">
        <v>58</v>
      </c>
      <c r="C5" s="206" t="s">
        <v>97</v>
      </c>
      <c r="D5" s="206" t="s">
        <v>47</v>
      </c>
      <c r="E5" s="206" t="s">
        <v>48</v>
      </c>
      <c r="F5" s="206" t="s">
        <v>45</v>
      </c>
      <c r="G5" s="206" t="s">
        <v>4</v>
      </c>
      <c r="H5" s="207" t="s">
        <v>145</v>
      </c>
      <c r="K5" s="284" t="s">
        <v>288</v>
      </c>
      <c r="L5" s="285">
        <f>SUMIF($B$6:$B$22,K5,$G$6:$G$22)</f>
        <v>0</v>
      </c>
    </row>
    <row r="6" spans="2:13" x14ac:dyDescent="0.25">
      <c r="B6" s="208" t="s">
        <v>267</v>
      </c>
      <c r="C6" s="209">
        <v>2</v>
      </c>
      <c r="D6" s="210">
        <v>0.5</v>
      </c>
      <c r="E6" s="210">
        <v>0.5</v>
      </c>
      <c r="F6" s="210">
        <v>0.5</v>
      </c>
      <c r="G6" s="210">
        <f t="shared" ref="G6:G21" si="0">D6*E6*F6*C6</f>
        <v>0.25</v>
      </c>
      <c r="H6" s="211">
        <f t="shared" ref="H6:H21" si="1">2*D6*F6*C6+2*E6*F6*C6</f>
        <v>2</v>
      </c>
      <c r="K6" s="284" t="s">
        <v>289</v>
      </c>
      <c r="L6" s="285">
        <f t="shared" ref="L6:L13" si="2">SUMIF($B$6:$B$22,K6,$G$6:$G$22)</f>
        <v>0</v>
      </c>
    </row>
    <row r="7" spans="2:13" x14ac:dyDescent="0.25">
      <c r="B7" s="208" t="s">
        <v>293</v>
      </c>
      <c r="C7" s="209">
        <v>2</v>
      </c>
      <c r="D7" s="210">
        <v>0.5</v>
      </c>
      <c r="E7" s="210">
        <v>1</v>
      </c>
      <c r="F7" s="212">
        <v>0.5</v>
      </c>
      <c r="G7" s="212">
        <f t="shared" si="0"/>
        <v>0.5</v>
      </c>
      <c r="H7" s="211">
        <f t="shared" si="1"/>
        <v>3</v>
      </c>
      <c r="K7" s="284" t="s">
        <v>267</v>
      </c>
      <c r="L7" s="285">
        <f t="shared" si="2"/>
        <v>0.25</v>
      </c>
    </row>
    <row r="8" spans="2:13" x14ac:dyDescent="0.25">
      <c r="B8" s="208"/>
      <c r="C8" s="209">
        <v>2</v>
      </c>
      <c r="D8" s="210">
        <v>1.2</v>
      </c>
      <c r="E8" s="210">
        <v>1.2</v>
      </c>
      <c r="F8" s="212">
        <v>0.6</v>
      </c>
      <c r="G8" s="212">
        <f t="shared" si="0"/>
        <v>1.728</v>
      </c>
      <c r="H8" s="211">
        <f t="shared" si="1"/>
        <v>5.76</v>
      </c>
      <c r="K8" s="284" t="s">
        <v>290</v>
      </c>
      <c r="L8" s="285">
        <f t="shared" si="2"/>
        <v>0</v>
      </c>
    </row>
    <row r="9" spans="2:13" x14ac:dyDescent="0.25">
      <c r="B9" s="208"/>
      <c r="C9" s="209">
        <v>2</v>
      </c>
      <c r="D9" s="210">
        <v>1.2</v>
      </c>
      <c r="E9" s="210">
        <v>1.2</v>
      </c>
      <c r="F9" s="212">
        <v>0.5</v>
      </c>
      <c r="G9" s="212">
        <f t="shared" si="0"/>
        <v>1.44</v>
      </c>
      <c r="H9" s="211">
        <f t="shared" si="1"/>
        <v>4.8</v>
      </c>
      <c r="K9" s="284" t="s">
        <v>291</v>
      </c>
      <c r="L9" s="285">
        <f t="shared" si="2"/>
        <v>0</v>
      </c>
    </row>
    <row r="10" spans="2:13" x14ac:dyDescent="0.25">
      <c r="B10" s="208"/>
      <c r="C10" s="209">
        <v>2</v>
      </c>
      <c r="D10" s="210">
        <v>0.5</v>
      </c>
      <c r="E10" s="210">
        <v>0.5</v>
      </c>
      <c r="F10" s="210">
        <v>0.5</v>
      </c>
      <c r="G10" s="210">
        <f t="shared" si="0"/>
        <v>0.25</v>
      </c>
      <c r="H10" s="211">
        <f t="shared" si="1"/>
        <v>2</v>
      </c>
      <c r="K10" s="284" t="s">
        <v>292</v>
      </c>
      <c r="L10" s="285">
        <f t="shared" si="2"/>
        <v>0</v>
      </c>
    </row>
    <row r="11" spans="2:13" x14ac:dyDescent="0.25">
      <c r="B11" s="208"/>
      <c r="C11" s="209"/>
      <c r="D11" s="210"/>
      <c r="E11" s="210"/>
      <c r="F11" s="210"/>
      <c r="G11" s="210">
        <f t="shared" ref="G11:G18" si="3">D11*E11*F11*C11</f>
        <v>0</v>
      </c>
      <c r="H11" s="211">
        <f t="shared" ref="H11:H18" si="4">2*D11*F11*C11+2*E11*F11*C11</f>
        <v>0</v>
      </c>
      <c r="K11" s="284" t="s">
        <v>293</v>
      </c>
      <c r="L11" s="285">
        <f t="shared" si="2"/>
        <v>0.5</v>
      </c>
    </row>
    <row r="12" spans="2:13" x14ac:dyDescent="0.25">
      <c r="B12" s="208"/>
      <c r="C12" s="209"/>
      <c r="D12" s="210"/>
      <c r="E12" s="210"/>
      <c r="F12" s="210"/>
      <c r="G12" s="210">
        <f t="shared" si="3"/>
        <v>0</v>
      </c>
      <c r="H12" s="211">
        <f t="shared" si="4"/>
        <v>0</v>
      </c>
      <c r="K12" s="284" t="s">
        <v>294</v>
      </c>
      <c r="L12" s="285">
        <f t="shared" si="2"/>
        <v>0</v>
      </c>
    </row>
    <row r="13" spans="2:13" ht="15.75" thickBot="1" x14ac:dyDescent="0.3">
      <c r="B13" s="208"/>
      <c r="C13" s="209"/>
      <c r="D13" s="210"/>
      <c r="E13" s="210"/>
      <c r="F13" s="210"/>
      <c r="G13" s="210">
        <f t="shared" si="3"/>
        <v>0</v>
      </c>
      <c r="H13" s="211">
        <f t="shared" si="4"/>
        <v>0</v>
      </c>
      <c r="K13" s="286" t="s">
        <v>295</v>
      </c>
      <c r="L13" s="287">
        <f t="shared" si="2"/>
        <v>0</v>
      </c>
    </row>
    <row r="14" spans="2:13" x14ac:dyDescent="0.25">
      <c r="B14" s="208"/>
      <c r="C14" s="209"/>
      <c r="D14" s="210"/>
      <c r="E14" s="210"/>
      <c r="F14" s="210"/>
      <c r="G14" s="210">
        <f t="shared" si="3"/>
        <v>0</v>
      </c>
      <c r="H14" s="211">
        <f t="shared" si="4"/>
        <v>0</v>
      </c>
    </row>
    <row r="15" spans="2:13" x14ac:dyDescent="0.25">
      <c r="B15" s="208"/>
      <c r="C15" s="209"/>
      <c r="D15" s="210"/>
      <c r="E15" s="210"/>
      <c r="F15" s="210"/>
      <c r="G15" s="210">
        <f t="shared" si="3"/>
        <v>0</v>
      </c>
      <c r="H15" s="211">
        <f t="shared" si="4"/>
        <v>0</v>
      </c>
    </row>
    <row r="16" spans="2:13" x14ac:dyDescent="0.25">
      <c r="B16" s="208"/>
      <c r="C16" s="209"/>
      <c r="D16" s="210"/>
      <c r="E16" s="210"/>
      <c r="F16" s="210"/>
      <c r="G16" s="210">
        <f t="shared" si="3"/>
        <v>0</v>
      </c>
      <c r="H16" s="211">
        <f t="shared" si="4"/>
        <v>0</v>
      </c>
    </row>
    <row r="17" spans="2:8" x14ac:dyDescent="0.25">
      <c r="B17" s="208"/>
      <c r="C17" s="209"/>
      <c r="D17" s="210"/>
      <c r="E17" s="210"/>
      <c r="F17" s="210"/>
      <c r="G17" s="210">
        <f t="shared" si="3"/>
        <v>0</v>
      </c>
      <c r="H17" s="211">
        <f t="shared" si="4"/>
        <v>0</v>
      </c>
    </row>
    <row r="18" spans="2:8" x14ac:dyDescent="0.25">
      <c r="B18" s="208"/>
      <c r="C18" s="209"/>
      <c r="D18" s="210"/>
      <c r="E18" s="210"/>
      <c r="F18" s="210"/>
      <c r="G18" s="210">
        <f t="shared" si="3"/>
        <v>0</v>
      </c>
      <c r="H18" s="211">
        <f t="shared" si="4"/>
        <v>0</v>
      </c>
    </row>
    <row r="19" spans="2:8" x14ac:dyDescent="0.25">
      <c r="B19" s="208"/>
      <c r="C19" s="209">
        <v>2</v>
      </c>
      <c r="D19" s="210">
        <v>0.5</v>
      </c>
      <c r="E19" s="210">
        <v>1</v>
      </c>
      <c r="F19" s="212">
        <v>0.5</v>
      </c>
      <c r="G19" s="212">
        <f t="shared" si="0"/>
        <v>0.5</v>
      </c>
      <c r="H19" s="211">
        <f t="shared" si="1"/>
        <v>3</v>
      </c>
    </row>
    <row r="20" spans="2:8" x14ac:dyDescent="0.25">
      <c r="B20" s="208"/>
      <c r="C20" s="209">
        <v>2</v>
      </c>
      <c r="D20" s="210">
        <v>1.2</v>
      </c>
      <c r="E20" s="210">
        <v>1.2</v>
      </c>
      <c r="F20" s="212">
        <v>0.6</v>
      </c>
      <c r="G20" s="212">
        <f t="shared" si="0"/>
        <v>1.728</v>
      </c>
      <c r="H20" s="211">
        <f t="shared" si="1"/>
        <v>5.76</v>
      </c>
    </row>
    <row r="21" spans="2:8" x14ac:dyDescent="0.25">
      <c r="B21" s="208"/>
      <c r="C21" s="209">
        <v>2</v>
      </c>
      <c r="D21" s="210">
        <v>1.2</v>
      </c>
      <c r="E21" s="210">
        <v>1.2</v>
      </c>
      <c r="F21" s="212">
        <v>0.5</v>
      </c>
      <c r="G21" s="212">
        <f t="shared" si="0"/>
        <v>1.44</v>
      </c>
      <c r="H21" s="211">
        <f t="shared" si="1"/>
        <v>4.8</v>
      </c>
    </row>
    <row r="22" spans="2:8" x14ac:dyDescent="0.25">
      <c r="B22" s="213"/>
      <c r="C22" s="212"/>
      <c r="D22" s="212"/>
      <c r="E22" s="212"/>
      <c r="F22" s="212"/>
      <c r="G22" s="212">
        <f t="shared" ref="G22" si="5">D22*E22*F22</f>
        <v>0</v>
      </c>
      <c r="H22" s="211">
        <f t="shared" ref="H22" si="6">2*D22*F22+2*E22*F22</f>
        <v>0</v>
      </c>
    </row>
    <row r="23" spans="2:8" ht="15.75" thickBot="1" x14ac:dyDescent="0.3">
      <c r="B23" s="200" t="s">
        <v>22</v>
      </c>
      <c r="C23" s="201"/>
      <c r="D23" s="201">
        <f>AVERAGE(D6:D22)</f>
        <v>0.85000000000000009</v>
      </c>
      <c r="E23" s="201">
        <f>AVERAGE(E6:E22)</f>
        <v>0.97500000000000009</v>
      </c>
      <c r="F23" s="201">
        <f>SUM(F6:F22)</f>
        <v>4.2</v>
      </c>
      <c r="G23" s="201">
        <f>SUM(G6:G22)</f>
        <v>7.8359999999999985</v>
      </c>
      <c r="H23" s="202">
        <f>SUM(H6:H22)</f>
        <v>31.12</v>
      </c>
    </row>
  </sheetData>
  <mergeCells count="2">
    <mergeCell ref="B4:H4"/>
    <mergeCell ref="B2:M2"/>
  </mergeCells>
  <dataValidations count="6">
    <dataValidation type="decimal" allowBlank="1" showInputMessage="1" showErrorMessage="1" errorTitle="ATENÇÃO" error="ESTE FORMATO OU ESTA QUANTIDADE_x000a_NÃO É RECONHECIDA PELO PROGRAMA." sqref="E7:E8 E19:E20">
      <formula1>0.01</formula1>
      <formula2>10000000</formula2>
    </dataValidation>
    <dataValidation type="decimal" allowBlank="1" showInputMessage="1" showErrorMessage="1" errorTitle="ATENÇÃO" error="ESTE FORMATO OU ESTA QUANTIDADE_x000a_NÃO É RECONHECIDA PELO PROGRAMA." promptTitle="Largura" prompt="Insira o largura da viga." sqref="D6 D10:D18">
      <formula1>0.01</formula1>
      <formula2>1000000</formula2>
    </dataValidation>
    <dataValidation type="decimal" allowBlank="1" showInputMessage="1" showErrorMessage="1" errorTitle="ATENÇÃO" error="ESTE FORMATO OU ESTA QUANTIDADE_x000a_NÃO É RECONHECIDA PELO PROGRAMA." promptTitle="Informação" prompt="Insira a altura da viga." sqref="E6 E10:E18">
      <formula1>0.01</formula1>
      <formula2>1000000</formula2>
    </dataValidation>
    <dataValidation type="decimal" allowBlank="1" showInputMessage="1" showErrorMessage="1" errorTitle="ATENÇÃO" error="ESTE FORMATO OU ESTA QUANTIDADE_x000a_NÃO É RECONHECIDA PELO PROGRAMA." promptTitle="informação" prompt="Insira a metragem corrida na viga." sqref="F6 F10:F18">
      <formula1>0.01</formula1>
      <formula2>10000000</formula2>
    </dataValidation>
    <dataValidation allowBlank="1" errorTitle="ATENÇÃO" error="ESTE FORMATO OU ESTA QUANTIDADE_x000a_NÃO É RECONHECIDA PELO PROGRAMA." promptTitle="Informação" prompt="Este é a M3 do concreto da viga." sqref="G6:H22"/>
    <dataValidation type="list" allowBlank="1" showInputMessage="1" showErrorMessage="1" sqref="B6:B22">
      <formula1>$K$5:$K$13</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54"/>
  <sheetViews>
    <sheetView showGridLines="0" zoomScale="85" zoomScaleNormal="85" workbookViewId="0">
      <selection activeCell="J37" sqref="J37:J41"/>
    </sheetView>
  </sheetViews>
  <sheetFormatPr defaultRowHeight="15" x14ac:dyDescent="0.25"/>
  <cols>
    <col min="1" max="1" width="7.5703125" style="11" customWidth="1"/>
    <col min="2" max="2" width="13.5703125" style="45" bestFit="1" customWidth="1"/>
    <col min="3" max="3" width="12.140625" style="45" bestFit="1" customWidth="1"/>
    <col min="4" max="4" width="12.85546875" style="45" bestFit="1" customWidth="1"/>
    <col min="5" max="5" width="10.42578125" style="45" bestFit="1" customWidth="1"/>
    <col min="6" max="6" width="11.140625" style="11" bestFit="1" customWidth="1"/>
    <col min="7" max="7" width="16.28515625" style="11" customWidth="1"/>
    <col min="8" max="8" width="11.7109375" style="11" bestFit="1" customWidth="1"/>
    <col min="9" max="9" width="13.42578125" style="11" bestFit="1" customWidth="1"/>
    <col min="10" max="10" width="14.85546875" style="47" bestFit="1" customWidth="1"/>
    <col min="11" max="11" width="12.28515625" style="11" bestFit="1" customWidth="1"/>
    <col min="12" max="12" width="10" style="11" bestFit="1" customWidth="1"/>
    <col min="13" max="13" width="14.85546875" style="11" bestFit="1" customWidth="1"/>
    <col min="14" max="256" width="9.140625" style="11"/>
    <col min="257" max="257" width="7.5703125" style="11" customWidth="1"/>
    <col min="258" max="260" width="9.140625" style="11"/>
    <col min="261" max="261" width="12.140625" style="11" customWidth="1"/>
    <col min="262" max="262" width="2.140625" style="11" customWidth="1"/>
    <col min="263" max="263" width="12.28515625" style="11" customWidth="1"/>
    <col min="264" max="264" width="7.7109375" style="11" customWidth="1"/>
    <col min="265" max="265" width="6.42578125" style="11" customWidth="1"/>
    <col min="266" max="266" width="12.7109375" style="11" customWidth="1"/>
    <col min="267" max="512" width="9.140625" style="11"/>
    <col min="513" max="513" width="7.5703125" style="11" customWidth="1"/>
    <col min="514" max="516" width="9.140625" style="11"/>
    <col min="517" max="517" width="12.140625" style="11" customWidth="1"/>
    <col min="518" max="518" width="2.140625" style="11" customWidth="1"/>
    <col min="519" max="519" width="12.28515625" style="11" customWidth="1"/>
    <col min="520" max="520" width="7.7109375" style="11" customWidth="1"/>
    <col min="521" max="521" width="6.42578125" style="11" customWidth="1"/>
    <col min="522" max="522" width="12.7109375" style="11" customWidth="1"/>
    <col min="523" max="768" width="9.140625" style="11"/>
    <col min="769" max="769" width="7.5703125" style="11" customWidth="1"/>
    <col min="770" max="772" width="9.140625" style="11"/>
    <col min="773" max="773" width="12.140625" style="11" customWidth="1"/>
    <col min="774" max="774" width="2.140625" style="11" customWidth="1"/>
    <col min="775" max="775" width="12.28515625" style="11" customWidth="1"/>
    <col min="776" max="776" width="7.7109375" style="11" customWidth="1"/>
    <col min="777" max="777" width="6.42578125" style="11" customWidth="1"/>
    <col min="778" max="778" width="12.7109375" style="11" customWidth="1"/>
    <col min="779" max="1024" width="9.140625" style="11"/>
    <col min="1025" max="1025" width="7.5703125" style="11" customWidth="1"/>
    <col min="1026" max="1028" width="9.140625" style="11"/>
    <col min="1029" max="1029" width="12.140625" style="11" customWidth="1"/>
    <col min="1030" max="1030" width="2.140625" style="11" customWidth="1"/>
    <col min="1031" max="1031" width="12.28515625" style="11" customWidth="1"/>
    <col min="1032" max="1032" width="7.7109375" style="11" customWidth="1"/>
    <col min="1033" max="1033" width="6.42578125" style="11" customWidth="1"/>
    <col min="1034" max="1034" width="12.7109375" style="11" customWidth="1"/>
    <col min="1035" max="1280" width="9.140625" style="11"/>
    <col min="1281" max="1281" width="7.5703125" style="11" customWidth="1"/>
    <col min="1282" max="1284" width="9.140625" style="11"/>
    <col min="1285" max="1285" width="12.140625" style="11" customWidth="1"/>
    <col min="1286" max="1286" width="2.140625" style="11" customWidth="1"/>
    <col min="1287" max="1287" width="12.28515625" style="11" customWidth="1"/>
    <col min="1288" max="1288" width="7.7109375" style="11" customWidth="1"/>
    <col min="1289" max="1289" width="6.42578125" style="11" customWidth="1"/>
    <col min="1290" max="1290" width="12.7109375" style="11" customWidth="1"/>
    <col min="1291" max="1536" width="9.140625" style="11"/>
    <col min="1537" max="1537" width="7.5703125" style="11" customWidth="1"/>
    <col min="1538" max="1540" width="9.140625" style="11"/>
    <col min="1541" max="1541" width="12.140625" style="11" customWidth="1"/>
    <col min="1542" max="1542" width="2.140625" style="11" customWidth="1"/>
    <col min="1543" max="1543" width="12.28515625" style="11" customWidth="1"/>
    <col min="1544" max="1544" width="7.7109375" style="11" customWidth="1"/>
    <col min="1545" max="1545" width="6.42578125" style="11" customWidth="1"/>
    <col min="1546" max="1546" width="12.7109375" style="11" customWidth="1"/>
    <col min="1547" max="1792" width="9.140625" style="11"/>
    <col min="1793" max="1793" width="7.5703125" style="11" customWidth="1"/>
    <col min="1794" max="1796" width="9.140625" style="11"/>
    <col min="1797" max="1797" width="12.140625" style="11" customWidth="1"/>
    <col min="1798" max="1798" width="2.140625" style="11" customWidth="1"/>
    <col min="1799" max="1799" width="12.28515625" style="11" customWidth="1"/>
    <col min="1800" max="1800" width="7.7109375" style="11" customWidth="1"/>
    <col min="1801" max="1801" width="6.42578125" style="11" customWidth="1"/>
    <col min="1802" max="1802" width="12.7109375" style="11" customWidth="1"/>
    <col min="1803" max="2048" width="9.140625" style="11"/>
    <col min="2049" max="2049" width="7.5703125" style="11" customWidth="1"/>
    <col min="2050" max="2052" width="9.140625" style="11"/>
    <col min="2053" max="2053" width="12.140625" style="11" customWidth="1"/>
    <col min="2054" max="2054" width="2.140625" style="11" customWidth="1"/>
    <col min="2055" max="2055" width="12.28515625" style="11" customWidth="1"/>
    <col min="2056" max="2056" width="7.7109375" style="11" customWidth="1"/>
    <col min="2057" max="2057" width="6.42578125" style="11" customWidth="1"/>
    <col min="2058" max="2058" width="12.7109375" style="11" customWidth="1"/>
    <col min="2059" max="2304" width="9.140625" style="11"/>
    <col min="2305" max="2305" width="7.5703125" style="11" customWidth="1"/>
    <col min="2306" max="2308" width="9.140625" style="11"/>
    <col min="2309" max="2309" width="12.140625" style="11" customWidth="1"/>
    <col min="2310" max="2310" width="2.140625" style="11" customWidth="1"/>
    <col min="2311" max="2311" width="12.28515625" style="11" customWidth="1"/>
    <col min="2312" max="2312" width="7.7109375" style="11" customWidth="1"/>
    <col min="2313" max="2313" width="6.42578125" style="11" customWidth="1"/>
    <col min="2314" max="2314" width="12.7109375" style="11" customWidth="1"/>
    <col min="2315" max="2560" width="9.140625" style="11"/>
    <col min="2561" max="2561" width="7.5703125" style="11" customWidth="1"/>
    <col min="2562" max="2564" width="9.140625" style="11"/>
    <col min="2565" max="2565" width="12.140625" style="11" customWidth="1"/>
    <col min="2566" max="2566" width="2.140625" style="11" customWidth="1"/>
    <col min="2567" max="2567" width="12.28515625" style="11" customWidth="1"/>
    <col min="2568" max="2568" width="7.7109375" style="11" customWidth="1"/>
    <col min="2569" max="2569" width="6.42578125" style="11" customWidth="1"/>
    <col min="2570" max="2570" width="12.7109375" style="11" customWidth="1"/>
    <col min="2571" max="2816" width="9.140625" style="11"/>
    <col min="2817" max="2817" width="7.5703125" style="11" customWidth="1"/>
    <col min="2818" max="2820" width="9.140625" style="11"/>
    <col min="2821" max="2821" width="12.140625" style="11" customWidth="1"/>
    <col min="2822" max="2822" width="2.140625" style="11" customWidth="1"/>
    <col min="2823" max="2823" width="12.28515625" style="11" customWidth="1"/>
    <col min="2824" max="2824" width="7.7109375" style="11" customWidth="1"/>
    <col min="2825" max="2825" width="6.42578125" style="11" customWidth="1"/>
    <col min="2826" max="2826" width="12.7109375" style="11" customWidth="1"/>
    <col min="2827" max="3072" width="9.140625" style="11"/>
    <col min="3073" max="3073" width="7.5703125" style="11" customWidth="1"/>
    <col min="3074" max="3076" width="9.140625" style="11"/>
    <col min="3077" max="3077" width="12.140625" style="11" customWidth="1"/>
    <col min="3078" max="3078" width="2.140625" style="11" customWidth="1"/>
    <col min="3079" max="3079" width="12.28515625" style="11" customWidth="1"/>
    <col min="3080" max="3080" width="7.7109375" style="11" customWidth="1"/>
    <col min="3081" max="3081" width="6.42578125" style="11" customWidth="1"/>
    <col min="3082" max="3082" width="12.7109375" style="11" customWidth="1"/>
    <col min="3083" max="3328" width="9.140625" style="11"/>
    <col min="3329" max="3329" width="7.5703125" style="11" customWidth="1"/>
    <col min="3330" max="3332" width="9.140625" style="11"/>
    <col min="3333" max="3333" width="12.140625" style="11" customWidth="1"/>
    <col min="3334" max="3334" width="2.140625" style="11" customWidth="1"/>
    <col min="3335" max="3335" width="12.28515625" style="11" customWidth="1"/>
    <col min="3336" max="3336" width="7.7109375" style="11" customWidth="1"/>
    <col min="3337" max="3337" width="6.42578125" style="11" customWidth="1"/>
    <col min="3338" max="3338" width="12.7109375" style="11" customWidth="1"/>
    <col min="3339" max="3584" width="9.140625" style="11"/>
    <col min="3585" max="3585" width="7.5703125" style="11" customWidth="1"/>
    <col min="3586" max="3588" width="9.140625" style="11"/>
    <col min="3589" max="3589" width="12.140625" style="11" customWidth="1"/>
    <col min="3590" max="3590" width="2.140625" style="11" customWidth="1"/>
    <col min="3591" max="3591" width="12.28515625" style="11" customWidth="1"/>
    <col min="3592" max="3592" width="7.7109375" style="11" customWidth="1"/>
    <col min="3593" max="3593" width="6.42578125" style="11" customWidth="1"/>
    <col min="3594" max="3594" width="12.7109375" style="11" customWidth="1"/>
    <col min="3595" max="3840" width="9.140625" style="11"/>
    <col min="3841" max="3841" width="7.5703125" style="11" customWidth="1"/>
    <col min="3842" max="3844" width="9.140625" style="11"/>
    <col min="3845" max="3845" width="12.140625" style="11" customWidth="1"/>
    <col min="3846" max="3846" width="2.140625" style="11" customWidth="1"/>
    <col min="3847" max="3847" width="12.28515625" style="11" customWidth="1"/>
    <col min="3848" max="3848" width="7.7109375" style="11" customWidth="1"/>
    <col min="3849" max="3849" width="6.42578125" style="11" customWidth="1"/>
    <col min="3850" max="3850" width="12.7109375" style="11" customWidth="1"/>
    <col min="3851" max="4096" width="9.140625" style="11"/>
    <col min="4097" max="4097" width="7.5703125" style="11" customWidth="1"/>
    <col min="4098" max="4100" width="9.140625" style="11"/>
    <col min="4101" max="4101" width="12.140625" style="11" customWidth="1"/>
    <col min="4102" max="4102" width="2.140625" style="11" customWidth="1"/>
    <col min="4103" max="4103" width="12.28515625" style="11" customWidth="1"/>
    <col min="4104" max="4104" width="7.7109375" style="11" customWidth="1"/>
    <col min="4105" max="4105" width="6.42578125" style="11" customWidth="1"/>
    <col min="4106" max="4106" width="12.7109375" style="11" customWidth="1"/>
    <col min="4107" max="4352" width="9.140625" style="11"/>
    <col min="4353" max="4353" width="7.5703125" style="11" customWidth="1"/>
    <col min="4354" max="4356" width="9.140625" style="11"/>
    <col min="4357" max="4357" width="12.140625" style="11" customWidth="1"/>
    <col min="4358" max="4358" width="2.140625" style="11" customWidth="1"/>
    <col min="4359" max="4359" width="12.28515625" style="11" customWidth="1"/>
    <col min="4360" max="4360" width="7.7109375" style="11" customWidth="1"/>
    <col min="4361" max="4361" width="6.42578125" style="11" customWidth="1"/>
    <col min="4362" max="4362" width="12.7109375" style="11" customWidth="1"/>
    <col min="4363" max="4608" width="9.140625" style="11"/>
    <col min="4609" max="4609" width="7.5703125" style="11" customWidth="1"/>
    <col min="4610" max="4612" width="9.140625" style="11"/>
    <col min="4613" max="4613" width="12.140625" style="11" customWidth="1"/>
    <col min="4614" max="4614" width="2.140625" style="11" customWidth="1"/>
    <col min="4615" max="4615" width="12.28515625" style="11" customWidth="1"/>
    <col min="4616" max="4616" width="7.7109375" style="11" customWidth="1"/>
    <col min="4617" max="4617" width="6.42578125" style="11" customWidth="1"/>
    <col min="4618" max="4618" width="12.7109375" style="11" customWidth="1"/>
    <col min="4619" max="4864" width="9.140625" style="11"/>
    <col min="4865" max="4865" width="7.5703125" style="11" customWidth="1"/>
    <col min="4866" max="4868" width="9.140625" style="11"/>
    <col min="4869" max="4869" width="12.140625" style="11" customWidth="1"/>
    <col min="4870" max="4870" width="2.140625" style="11" customWidth="1"/>
    <col min="4871" max="4871" width="12.28515625" style="11" customWidth="1"/>
    <col min="4872" max="4872" width="7.7109375" style="11" customWidth="1"/>
    <col min="4873" max="4873" width="6.42578125" style="11" customWidth="1"/>
    <col min="4874" max="4874" width="12.7109375" style="11" customWidth="1"/>
    <col min="4875" max="5120" width="9.140625" style="11"/>
    <col min="5121" max="5121" width="7.5703125" style="11" customWidth="1"/>
    <col min="5122" max="5124" width="9.140625" style="11"/>
    <col min="5125" max="5125" width="12.140625" style="11" customWidth="1"/>
    <col min="5126" max="5126" width="2.140625" style="11" customWidth="1"/>
    <col min="5127" max="5127" width="12.28515625" style="11" customWidth="1"/>
    <col min="5128" max="5128" width="7.7109375" style="11" customWidth="1"/>
    <col min="5129" max="5129" width="6.42578125" style="11" customWidth="1"/>
    <col min="5130" max="5130" width="12.7109375" style="11" customWidth="1"/>
    <col min="5131" max="5376" width="9.140625" style="11"/>
    <col min="5377" max="5377" width="7.5703125" style="11" customWidth="1"/>
    <col min="5378" max="5380" width="9.140625" style="11"/>
    <col min="5381" max="5381" width="12.140625" style="11" customWidth="1"/>
    <col min="5382" max="5382" width="2.140625" style="11" customWidth="1"/>
    <col min="5383" max="5383" width="12.28515625" style="11" customWidth="1"/>
    <col min="5384" max="5384" width="7.7109375" style="11" customWidth="1"/>
    <col min="5385" max="5385" width="6.42578125" style="11" customWidth="1"/>
    <col min="5386" max="5386" width="12.7109375" style="11" customWidth="1"/>
    <col min="5387" max="5632" width="9.140625" style="11"/>
    <col min="5633" max="5633" width="7.5703125" style="11" customWidth="1"/>
    <col min="5634" max="5636" width="9.140625" style="11"/>
    <col min="5637" max="5637" width="12.140625" style="11" customWidth="1"/>
    <col min="5638" max="5638" width="2.140625" style="11" customWidth="1"/>
    <col min="5639" max="5639" width="12.28515625" style="11" customWidth="1"/>
    <col min="5640" max="5640" width="7.7109375" style="11" customWidth="1"/>
    <col min="5641" max="5641" width="6.42578125" style="11" customWidth="1"/>
    <col min="5642" max="5642" width="12.7109375" style="11" customWidth="1"/>
    <col min="5643" max="5888" width="9.140625" style="11"/>
    <col min="5889" max="5889" width="7.5703125" style="11" customWidth="1"/>
    <col min="5890" max="5892" width="9.140625" style="11"/>
    <col min="5893" max="5893" width="12.140625" style="11" customWidth="1"/>
    <col min="5894" max="5894" width="2.140625" style="11" customWidth="1"/>
    <col min="5895" max="5895" width="12.28515625" style="11" customWidth="1"/>
    <col min="5896" max="5896" width="7.7109375" style="11" customWidth="1"/>
    <col min="5897" max="5897" width="6.42578125" style="11" customWidth="1"/>
    <col min="5898" max="5898" width="12.7109375" style="11" customWidth="1"/>
    <col min="5899" max="6144" width="9.140625" style="11"/>
    <col min="6145" max="6145" width="7.5703125" style="11" customWidth="1"/>
    <col min="6146" max="6148" width="9.140625" style="11"/>
    <col min="6149" max="6149" width="12.140625" style="11" customWidth="1"/>
    <col min="6150" max="6150" width="2.140625" style="11" customWidth="1"/>
    <col min="6151" max="6151" width="12.28515625" style="11" customWidth="1"/>
    <col min="6152" max="6152" width="7.7109375" style="11" customWidth="1"/>
    <col min="6153" max="6153" width="6.42578125" style="11" customWidth="1"/>
    <col min="6154" max="6154" width="12.7109375" style="11" customWidth="1"/>
    <col min="6155" max="6400" width="9.140625" style="11"/>
    <col min="6401" max="6401" width="7.5703125" style="11" customWidth="1"/>
    <col min="6402" max="6404" width="9.140625" style="11"/>
    <col min="6405" max="6405" width="12.140625" style="11" customWidth="1"/>
    <col min="6406" max="6406" width="2.140625" style="11" customWidth="1"/>
    <col min="6407" max="6407" width="12.28515625" style="11" customWidth="1"/>
    <col min="6408" max="6408" width="7.7109375" style="11" customWidth="1"/>
    <col min="6409" max="6409" width="6.42578125" style="11" customWidth="1"/>
    <col min="6410" max="6410" width="12.7109375" style="11" customWidth="1"/>
    <col min="6411" max="6656" width="9.140625" style="11"/>
    <col min="6657" max="6657" width="7.5703125" style="11" customWidth="1"/>
    <col min="6658" max="6660" width="9.140625" style="11"/>
    <col min="6661" max="6661" width="12.140625" style="11" customWidth="1"/>
    <col min="6662" max="6662" width="2.140625" style="11" customWidth="1"/>
    <col min="6663" max="6663" width="12.28515625" style="11" customWidth="1"/>
    <col min="6664" max="6664" width="7.7109375" style="11" customWidth="1"/>
    <col min="6665" max="6665" width="6.42578125" style="11" customWidth="1"/>
    <col min="6666" max="6666" width="12.7109375" style="11" customWidth="1"/>
    <col min="6667" max="6912" width="9.140625" style="11"/>
    <col min="6913" max="6913" width="7.5703125" style="11" customWidth="1"/>
    <col min="6914" max="6916" width="9.140625" style="11"/>
    <col min="6917" max="6917" width="12.140625" style="11" customWidth="1"/>
    <col min="6918" max="6918" width="2.140625" style="11" customWidth="1"/>
    <col min="6919" max="6919" width="12.28515625" style="11" customWidth="1"/>
    <col min="6920" max="6920" width="7.7109375" style="11" customWidth="1"/>
    <col min="6921" max="6921" width="6.42578125" style="11" customWidth="1"/>
    <col min="6922" max="6922" width="12.7109375" style="11" customWidth="1"/>
    <col min="6923" max="7168" width="9.140625" style="11"/>
    <col min="7169" max="7169" width="7.5703125" style="11" customWidth="1"/>
    <col min="7170" max="7172" width="9.140625" style="11"/>
    <col min="7173" max="7173" width="12.140625" style="11" customWidth="1"/>
    <col min="7174" max="7174" width="2.140625" style="11" customWidth="1"/>
    <col min="7175" max="7175" width="12.28515625" style="11" customWidth="1"/>
    <col min="7176" max="7176" width="7.7109375" style="11" customWidth="1"/>
    <col min="7177" max="7177" width="6.42578125" style="11" customWidth="1"/>
    <col min="7178" max="7178" width="12.7109375" style="11" customWidth="1"/>
    <col min="7179" max="7424" width="9.140625" style="11"/>
    <col min="7425" max="7425" width="7.5703125" style="11" customWidth="1"/>
    <col min="7426" max="7428" width="9.140625" style="11"/>
    <col min="7429" max="7429" width="12.140625" style="11" customWidth="1"/>
    <col min="7430" max="7430" width="2.140625" style="11" customWidth="1"/>
    <col min="7431" max="7431" width="12.28515625" style="11" customWidth="1"/>
    <col min="7432" max="7432" width="7.7109375" style="11" customWidth="1"/>
    <col min="7433" max="7433" width="6.42578125" style="11" customWidth="1"/>
    <col min="7434" max="7434" width="12.7109375" style="11" customWidth="1"/>
    <col min="7435" max="7680" width="9.140625" style="11"/>
    <col min="7681" max="7681" width="7.5703125" style="11" customWidth="1"/>
    <col min="7682" max="7684" width="9.140625" style="11"/>
    <col min="7685" max="7685" width="12.140625" style="11" customWidth="1"/>
    <col min="7686" max="7686" width="2.140625" style="11" customWidth="1"/>
    <col min="7687" max="7687" width="12.28515625" style="11" customWidth="1"/>
    <col min="7688" max="7688" width="7.7109375" style="11" customWidth="1"/>
    <col min="7689" max="7689" width="6.42578125" style="11" customWidth="1"/>
    <col min="7690" max="7690" width="12.7109375" style="11" customWidth="1"/>
    <col min="7691" max="7936" width="9.140625" style="11"/>
    <col min="7937" max="7937" width="7.5703125" style="11" customWidth="1"/>
    <col min="7938" max="7940" width="9.140625" style="11"/>
    <col min="7941" max="7941" width="12.140625" style="11" customWidth="1"/>
    <col min="7942" max="7942" width="2.140625" style="11" customWidth="1"/>
    <col min="7943" max="7943" width="12.28515625" style="11" customWidth="1"/>
    <col min="7944" max="7944" width="7.7109375" style="11" customWidth="1"/>
    <col min="7945" max="7945" width="6.42578125" style="11" customWidth="1"/>
    <col min="7946" max="7946" width="12.7109375" style="11" customWidth="1"/>
    <col min="7947" max="8192" width="9.140625" style="11"/>
    <col min="8193" max="8193" width="7.5703125" style="11" customWidth="1"/>
    <col min="8194" max="8196" width="9.140625" style="11"/>
    <col min="8197" max="8197" width="12.140625" style="11" customWidth="1"/>
    <col min="8198" max="8198" width="2.140625" style="11" customWidth="1"/>
    <col min="8199" max="8199" width="12.28515625" style="11" customWidth="1"/>
    <col min="8200" max="8200" width="7.7109375" style="11" customWidth="1"/>
    <col min="8201" max="8201" width="6.42578125" style="11" customWidth="1"/>
    <col min="8202" max="8202" width="12.7109375" style="11" customWidth="1"/>
    <col min="8203" max="8448" width="9.140625" style="11"/>
    <col min="8449" max="8449" width="7.5703125" style="11" customWidth="1"/>
    <col min="8450" max="8452" width="9.140625" style="11"/>
    <col min="8453" max="8453" width="12.140625" style="11" customWidth="1"/>
    <col min="8454" max="8454" width="2.140625" style="11" customWidth="1"/>
    <col min="8455" max="8455" width="12.28515625" style="11" customWidth="1"/>
    <col min="8456" max="8456" width="7.7109375" style="11" customWidth="1"/>
    <col min="8457" max="8457" width="6.42578125" style="11" customWidth="1"/>
    <col min="8458" max="8458" width="12.7109375" style="11" customWidth="1"/>
    <col min="8459" max="8704" width="9.140625" style="11"/>
    <col min="8705" max="8705" width="7.5703125" style="11" customWidth="1"/>
    <col min="8706" max="8708" width="9.140625" style="11"/>
    <col min="8709" max="8709" width="12.140625" style="11" customWidth="1"/>
    <col min="8710" max="8710" width="2.140625" style="11" customWidth="1"/>
    <col min="8711" max="8711" width="12.28515625" style="11" customWidth="1"/>
    <col min="8712" max="8712" width="7.7109375" style="11" customWidth="1"/>
    <col min="8713" max="8713" width="6.42578125" style="11" customWidth="1"/>
    <col min="8714" max="8714" width="12.7109375" style="11" customWidth="1"/>
    <col min="8715" max="8960" width="9.140625" style="11"/>
    <col min="8961" max="8961" width="7.5703125" style="11" customWidth="1"/>
    <col min="8962" max="8964" width="9.140625" style="11"/>
    <col min="8965" max="8965" width="12.140625" style="11" customWidth="1"/>
    <col min="8966" max="8966" width="2.140625" style="11" customWidth="1"/>
    <col min="8967" max="8967" width="12.28515625" style="11" customWidth="1"/>
    <col min="8968" max="8968" width="7.7109375" style="11" customWidth="1"/>
    <col min="8969" max="8969" width="6.42578125" style="11" customWidth="1"/>
    <col min="8970" max="8970" width="12.7109375" style="11" customWidth="1"/>
    <col min="8971" max="9216" width="9.140625" style="11"/>
    <col min="9217" max="9217" width="7.5703125" style="11" customWidth="1"/>
    <col min="9218" max="9220" width="9.140625" style="11"/>
    <col min="9221" max="9221" width="12.140625" style="11" customWidth="1"/>
    <col min="9222" max="9222" width="2.140625" style="11" customWidth="1"/>
    <col min="9223" max="9223" width="12.28515625" style="11" customWidth="1"/>
    <col min="9224" max="9224" width="7.7109375" style="11" customWidth="1"/>
    <col min="9225" max="9225" width="6.42578125" style="11" customWidth="1"/>
    <col min="9226" max="9226" width="12.7109375" style="11" customWidth="1"/>
    <col min="9227" max="9472" width="9.140625" style="11"/>
    <col min="9473" max="9473" width="7.5703125" style="11" customWidth="1"/>
    <col min="9474" max="9476" width="9.140625" style="11"/>
    <col min="9477" max="9477" width="12.140625" style="11" customWidth="1"/>
    <col min="9478" max="9478" width="2.140625" style="11" customWidth="1"/>
    <col min="9479" max="9479" width="12.28515625" style="11" customWidth="1"/>
    <col min="9480" max="9480" width="7.7109375" style="11" customWidth="1"/>
    <col min="9481" max="9481" width="6.42578125" style="11" customWidth="1"/>
    <col min="9482" max="9482" width="12.7109375" style="11" customWidth="1"/>
    <col min="9483" max="9728" width="9.140625" style="11"/>
    <col min="9729" max="9729" width="7.5703125" style="11" customWidth="1"/>
    <col min="9730" max="9732" width="9.140625" style="11"/>
    <col min="9733" max="9733" width="12.140625" style="11" customWidth="1"/>
    <col min="9734" max="9734" width="2.140625" style="11" customWidth="1"/>
    <col min="9735" max="9735" width="12.28515625" style="11" customWidth="1"/>
    <col min="9736" max="9736" width="7.7109375" style="11" customWidth="1"/>
    <col min="9737" max="9737" width="6.42578125" style="11" customWidth="1"/>
    <col min="9738" max="9738" width="12.7109375" style="11" customWidth="1"/>
    <col min="9739" max="9984" width="9.140625" style="11"/>
    <col min="9985" max="9985" width="7.5703125" style="11" customWidth="1"/>
    <col min="9986" max="9988" width="9.140625" style="11"/>
    <col min="9989" max="9989" width="12.140625" style="11" customWidth="1"/>
    <col min="9990" max="9990" width="2.140625" style="11" customWidth="1"/>
    <col min="9991" max="9991" width="12.28515625" style="11" customWidth="1"/>
    <col min="9992" max="9992" width="7.7109375" style="11" customWidth="1"/>
    <col min="9993" max="9993" width="6.42578125" style="11" customWidth="1"/>
    <col min="9994" max="9994" width="12.7109375" style="11" customWidth="1"/>
    <col min="9995" max="10240" width="9.140625" style="11"/>
    <col min="10241" max="10241" width="7.5703125" style="11" customWidth="1"/>
    <col min="10242" max="10244" width="9.140625" style="11"/>
    <col min="10245" max="10245" width="12.140625" style="11" customWidth="1"/>
    <col min="10246" max="10246" width="2.140625" style="11" customWidth="1"/>
    <col min="10247" max="10247" width="12.28515625" style="11" customWidth="1"/>
    <col min="10248" max="10248" width="7.7109375" style="11" customWidth="1"/>
    <col min="10249" max="10249" width="6.42578125" style="11" customWidth="1"/>
    <col min="10250" max="10250" width="12.7109375" style="11" customWidth="1"/>
    <col min="10251" max="10496" width="9.140625" style="11"/>
    <col min="10497" max="10497" width="7.5703125" style="11" customWidth="1"/>
    <col min="10498" max="10500" width="9.140625" style="11"/>
    <col min="10501" max="10501" width="12.140625" style="11" customWidth="1"/>
    <col min="10502" max="10502" width="2.140625" style="11" customWidth="1"/>
    <col min="10503" max="10503" width="12.28515625" style="11" customWidth="1"/>
    <col min="10504" max="10504" width="7.7109375" style="11" customWidth="1"/>
    <col min="10505" max="10505" width="6.42578125" style="11" customWidth="1"/>
    <col min="10506" max="10506" width="12.7109375" style="11" customWidth="1"/>
    <col min="10507" max="10752" width="9.140625" style="11"/>
    <col min="10753" max="10753" width="7.5703125" style="11" customWidth="1"/>
    <col min="10754" max="10756" width="9.140625" style="11"/>
    <col min="10757" max="10757" width="12.140625" style="11" customWidth="1"/>
    <col min="10758" max="10758" width="2.140625" style="11" customWidth="1"/>
    <col min="10759" max="10759" width="12.28515625" style="11" customWidth="1"/>
    <col min="10760" max="10760" width="7.7109375" style="11" customWidth="1"/>
    <col min="10761" max="10761" width="6.42578125" style="11" customWidth="1"/>
    <col min="10762" max="10762" width="12.7109375" style="11" customWidth="1"/>
    <col min="10763" max="11008" width="9.140625" style="11"/>
    <col min="11009" max="11009" width="7.5703125" style="11" customWidth="1"/>
    <col min="11010" max="11012" width="9.140625" style="11"/>
    <col min="11013" max="11013" width="12.140625" style="11" customWidth="1"/>
    <col min="11014" max="11014" width="2.140625" style="11" customWidth="1"/>
    <col min="11015" max="11015" width="12.28515625" style="11" customWidth="1"/>
    <col min="11016" max="11016" width="7.7109375" style="11" customWidth="1"/>
    <col min="11017" max="11017" width="6.42578125" style="11" customWidth="1"/>
    <col min="11018" max="11018" width="12.7109375" style="11" customWidth="1"/>
    <col min="11019" max="11264" width="9.140625" style="11"/>
    <col min="11265" max="11265" width="7.5703125" style="11" customWidth="1"/>
    <col min="11266" max="11268" width="9.140625" style="11"/>
    <col min="11269" max="11269" width="12.140625" style="11" customWidth="1"/>
    <col min="11270" max="11270" width="2.140625" style="11" customWidth="1"/>
    <col min="11271" max="11271" width="12.28515625" style="11" customWidth="1"/>
    <col min="11272" max="11272" width="7.7109375" style="11" customWidth="1"/>
    <col min="11273" max="11273" width="6.42578125" style="11" customWidth="1"/>
    <col min="11274" max="11274" width="12.7109375" style="11" customWidth="1"/>
    <col min="11275" max="11520" width="9.140625" style="11"/>
    <col min="11521" max="11521" width="7.5703125" style="11" customWidth="1"/>
    <col min="11522" max="11524" width="9.140625" style="11"/>
    <col min="11525" max="11525" width="12.140625" style="11" customWidth="1"/>
    <col min="11526" max="11526" width="2.140625" style="11" customWidth="1"/>
    <col min="11527" max="11527" width="12.28515625" style="11" customWidth="1"/>
    <col min="11528" max="11528" width="7.7109375" style="11" customWidth="1"/>
    <col min="11529" max="11529" width="6.42578125" style="11" customWidth="1"/>
    <col min="11530" max="11530" width="12.7109375" style="11" customWidth="1"/>
    <col min="11531" max="11776" width="9.140625" style="11"/>
    <col min="11777" max="11777" width="7.5703125" style="11" customWidth="1"/>
    <col min="11778" max="11780" width="9.140625" style="11"/>
    <col min="11781" max="11781" width="12.140625" style="11" customWidth="1"/>
    <col min="11782" max="11782" width="2.140625" style="11" customWidth="1"/>
    <col min="11783" max="11783" width="12.28515625" style="11" customWidth="1"/>
    <col min="11784" max="11784" width="7.7109375" style="11" customWidth="1"/>
    <col min="11785" max="11785" width="6.42578125" style="11" customWidth="1"/>
    <col min="11786" max="11786" width="12.7109375" style="11" customWidth="1"/>
    <col min="11787" max="12032" width="9.140625" style="11"/>
    <col min="12033" max="12033" width="7.5703125" style="11" customWidth="1"/>
    <col min="12034" max="12036" width="9.140625" style="11"/>
    <col min="12037" max="12037" width="12.140625" style="11" customWidth="1"/>
    <col min="12038" max="12038" width="2.140625" style="11" customWidth="1"/>
    <col min="12039" max="12039" width="12.28515625" style="11" customWidth="1"/>
    <col min="12040" max="12040" width="7.7109375" style="11" customWidth="1"/>
    <col min="12041" max="12041" width="6.42578125" style="11" customWidth="1"/>
    <col min="12042" max="12042" width="12.7109375" style="11" customWidth="1"/>
    <col min="12043" max="12288" width="9.140625" style="11"/>
    <col min="12289" max="12289" width="7.5703125" style="11" customWidth="1"/>
    <col min="12290" max="12292" width="9.140625" style="11"/>
    <col min="12293" max="12293" width="12.140625" style="11" customWidth="1"/>
    <col min="12294" max="12294" width="2.140625" style="11" customWidth="1"/>
    <col min="12295" max="12295" width="12.28515625" style="11" customWidth="1"/>
    <col min="12296" max="12296" width="7.7109375" style="11" customWidth="1"/>
    <col min="12297" max="12297" width="6.42578125" style="11" customWidth="1"/>
    <col min="12298" max="12298" width="12.7109375" style="11" customWidth="1"/>
    <col min="12299" max="12544" width="9.140625" style="11"/>
    <col min="12545" max="12545" width="7.5703125" style="11" customWidth="1"/>
    <col min="12546" max="12548" width="9.140625" style="11"/>
    <col min="12549" max="12549" width="12.140625" style="11" customWidth="1"/>
    <col min="12550" max="12550" width="2.140625" style="11" customWidth="1"/>
    <col min="12551" max="12551" width="12.28515625" style="11" customWidth="1"/>
    <col min="12552" max="12552" width="7.7109375" style="11" customWidth="1"/>
    <col min="12553" max="12553" width="6.42578125" style="11" customWidth="1"/>
    <col min="12554" max="12554" width="12.7109375" style="11" customWidth="1"/>
    <col min="12555" max="12800" width="9.140625" style="11"/>
    <col min="12801" max="12801" width="7.5703125" style="11" customWidth="1"/>
    <col min="12802" max="12804" width="9.140625" style="11"/>
    <col min="12805" max="12805" width="12.140625" style="11" customWidth="1"/>
    <col min="12806" max="12806" width="2.140625" style="11" customWidth="1"/>
    <col min="12807" max="12807" width="12.28515625" style="11" customWidth="1"/>
    <col min="12808" max="12808" width="7.7109375" style="11" customWidth="1"/>
    <col min="12809" max="12809" width="6.42578125" style="11" customWidth="1"/>
    <col min="12810" max="12810" width="12.7109375" style="11" customWidth="1"/>
    <col min="12811" max="13056" width="9.140625" style="11"/>
    <col min="13057" max="13057" width="7.5703125" style="11" customWidth="1"/>
    <col min="13058" max="13060" width="9.140625" style="11"/>
    <col min="13061" max="13061" width="12.140625" style="11" customWidth="1"/>
    <col min="13062" max="13062" width="2.140625" style="11" customWidth="1"/>
    <col min="13063" max="13063" width="12.28515625" style="11" customWidth="1"/>
    <col min="13064" max="13064" width="7.7109375" style="11" customWidth="1"/>
    <col min="13065" max="13065" width="6.42578125" style="11" customWidth="1"/>
    <col min="13066" max="13066" width="12.7109375" style="11" customWidth="1"/>
    <col min="13067" max="13312" width="9.140625" style="11"/>
    <col min="13313" max="13313" width="7.5703125" style="11" customWidth="1"/>
    <col min="13314" max="13316" width="9.140625" style="11"/>
    <col min="13317" max="13317" width="12.140625" style="11" customWidth="1"/>
    <col min="13318" max="13318" width="2.140625" style="11" customWidth="1"/>
    <col min="13319" max="13319" width="12.28515625" style="11" customWidth="1"/>
    <col min="13320" max="13320" width="7.7109375" style="11" customWidth="1"/>
    <col min="13321" max="13321" width="6.42578125" style="11" customWidth="1"/>
    <col min="13322" max="13322" width="12.7109375" style="11" customWidth="1"/>
    <col min="13323" max="13568" width="9.140625" style="11"/>
    <col min="13569" max="13569" width="7.5703125" style="11" customWidth="1"/>
    <col min="13570" max="13572" width="9.140625" style="11"/>
    <col min="13573" max="13573" width="12.140625" style="11" customWidth="1"/>
    <col min="13574" max="13574" width="2.140625" style="11" customWidth="1"/>
    <col min="13575" max="13575" width="12.28515625" style="11" customWidth="1"/>
    <col min="13576" max="13576" width="7.7109375" style="11" customWidth="1"/>
    <col min="13577" max="13577" width="6.42578125" style="11" customWidth="1"/>
    <col min="13578" max="13578" width="12.7109375" style="11" customWidth="1"/>
    <col min="13579" max="13824" width="9.140625" style="11"/>
    <col min="13825" max="13825" width="7.5703125" style="11" customWidth="1"/>
    <col min="13826" max="13828" width="9.140625" style="11"/>
    <col min="13829" max="13829" width="12.140625" style="11" customWidth="1"/>
    <col min="13830" max="13830" width="2.140625" style="11" customWidth="1"/>
    <col min="13831" max="13831" width="12.28515625" style="11" customWidth="1"/>
    <col min="13832" max="13832" width="7.7109375" style="11" customWidth="1"/>
    <col min="13833" max="13833" width="6.42578125" style="11" customWidth="1"/>
    <col min="13834" max="13834" width="12.7109375" style="11" customWidth="1"/>
    <col min="13835" max="14080" width="9.140625" style="11"/>
    <col min="14081" max="14081" width="7.5703125" style="11" customWidth="1"/>
    <col min="14082" max="14084" width="9.140625" style="11"/>
    <col min="14085" max="14085" width="12.140625" style="11" customWidth="1"/>
    <col min="14086" max="14086" width="2.140625" style="11" customWidth="1"/>
    <col min="14087" max="14087" width="12.28515625" style="11" customWidth="1"/>
    <col min="14088" max="14088" width="7.7109375" style="11" customWidth="1"/>
    <col min="14089" max="14089" width="6.42578125" style="11" customWidth="1"/>
    <col min="14090" max="14090" width="12.7109375" style="11" customWidth="1"/>
    <col min="14091" max="14336" width="9.140625" style="11"/>
    <col min="14337" max="14337" width="7.5703125" style="11" customWidth="1"/>
    <col min="14338" max="14340" width="9.140625" style="11"/>
    <col min="14341" max="14341" width="12.140625" style="11" customWidth="1"/>
    <col min="14342" max="14342" width="2.140625" style="11" customWidth="1"/>
    <col min="14343" max="14343" width="12.28515625" style="11" customWidth="1"/>
    <col min="14344" max="14344" width="7.7109375" style="11" customWidth="1"/>
    <col min="14345" max="14345" width="6.42578125" style="11" customWidth="1"/>
    <col min="14346" max="14346" width="12.7109375" style="11" customWidth="1"/>
    <col min="14347" max="14592" width="9.140625" style="11"/>
    <col min="14593" max="14593" width="7.5703125" style="11" customWidth="1"/>
    <col min="14594" max="14596" width="9.140625" style="11"/>
    <col min="14597" max="14597" width="12.140625" style="11" customWidth="1"/>
    <col min="14598" max="14598" width="2.140625" style="11" customWidth="1"/>
    <col min="14599" max="14599" width="12.28515625" style="11" customWidth="1"/>
    <col min="14600" max="14600" width="7.7109375" style="11" customWidth="1"/>
    <col min="14601" max="14601" width="6.42578125" style="11" customWidth="1"/>
    <col min="14602" max="14602" width="12.7109375" style="11" customWidth="1"/>
    <col min="14603" max="14848" width="9.140625" style="11"/>
    <col min="14849" max="14849" width="7.5703125" style="11" customWidth="1"/>
    <col min="14850" max="14852" width="9.140625" style="11"/>
    <col min="14853" max="14853" width="12.140625" style="11" customWidth="1"/>
    <col min="14854" max="14854" width="2.140625" style="11" customWidth="1"/>
    <col min="14855" max="14855" width="12.28515625" style="11" customWidth="1"/>
    <col min="14856" max="14856" width="7.7109375" style="11" customWidth="1"/>
    <col min="14857" max="14857" width="6.42578125" style="11" customWidth="1"/>
    <col min="14858" max="14858" width="12.7109375" style="11" customWidth="1"/>
    <col min="14859" max="15104" width="9.140625" style="11"/>
    <col min="15105" max="15105" width="7.5703125" style="11" customWidth="1"/>
    <col min="15106" max="15108" width="9.140625" style="11"/>
    <col min="15109" max="15109" width="12.140625" style="11" customWidth="1"/>
    <col min="15110" max="15110" width="2.140625" style="11" customWidth="1"/>
    <col min="15111" max="15111" width="12.28515625" style="11" customWidth="1"/>
    <col min="15112" max="15112" width="7.7109375" style="11" customWidth="1"/>
    <col min="15113" max="15113" width="6.42578125" style="11" customWidth="1"/>
    <col min="15114" max="15114" width="12.7109375" style="11" customWidth="1"/>
    <col min="15115" max="15360" width="9.140625" style="11"/>
    <col min="15361" max="15361" width="7.5703125" style="11" customWidth="1"/>
    <col min="15362" max="15364" width="9.140625" style="11"/>
    <col min="15365" max="15365" width="12.140625" style="11" customWidth="1"/>
    <col min="15366" max="15366" width="2.140625" style="11" customWidth="1"/>
    <col min="15367" max="15367" width="12.28515625" style="11" customWidth="1"/>
    <col min="15368" max="15368" width="7.7109375" style="11" customWidth="1"/>
    <col min="15369" max="15369" width="6.42578125" style="11" customWidth="1"/>
    <col min="15370" max="15370" width="12.7109375" style="11" customWidth="1"/>
    <col min="15371" max="15616" width="9.140625" style="11"/>
    <col min="15617" max="15617" width="7.5703125" style="11" customWidth="1"/>
    <col min="15618" max="15620" width="9.140625" style="11"/>
    <col min="15621" max="15621" width="12.140625" style="11" customWidth="1"/>
    <col min="15622" max="15622" width="2.140625" style="11" customWidth="1"/>
    <col min="15623" max="15623" width="12.28515625" style="11" customWidth="1"/>
    <col min="15624" max="15624" width="7.7109375" style="11" customWidth="1"/>
    <col min="15625" max="15625" width="6.42578125" style="11" customWidth="1"/>
    <col min="15626" max="15626" width="12.7109375" style="11" customWidth="1"/>
    <col min="15627" max="15872" width="9.140625" style="11"/>
    <col min="15873" max="15873" width="7.5703125" style="11" customWidth="1"/>
    <col min="15874" max="15876" width="9.140625" style="11"/>
    <col min="15877" max="15877" width="12.140625" style="11" customWidth="1"/>
    <col min="15878" max="15878" width="2.140625" style="11" customWidth="1"/>
    <col min="15879" max="15879" width="12.28515625" style="11" customWidth="1"/>
    <col min="15880" max="15880" width="7.7109375" style="11" customWidth="1"/>
    <col min="15881" max="15881" width="6.42578125" style="11" customWidth="1"/>
    <col min="15882" max="15882" width="12.7109375" style="11" customWidth="1"/>
    <col min="15883" max="16128" width="9.140625" style="11"/>
    <col min="16129" max="16129" width="7.5703125" style="11" customWidth="1"/>
    <col min="16130" max="16132" width="9.140625" style="11"/>
    <col min="16133" max="16133" width="12.140625" style="11" customWidth="1"/>
    <col min="16134" max="16134" width="2.140625" style="11" customWidth="1"/>
    <col min="16135" max="16135" width="12.28515625" style="11" customWidth="1"/>
    <col min="16136" max="16136" width="7.7109375" style="11" customWidth="1"/>
    <col min="16137" max="16137" width="6.42578125" style="11" customWidth="1"/>
    <col min="16138" max="16138" width="12.7109375" style="11" customWidth="1"/>
    <col min="16139" max="16384" width="9.140625" style="11"/>
  </cols>
  <sheetData>
    <row r="1" spans="1:13" ht="0.75" customHeight="1" x14ac:dyDescent="0.25"/>
    <row r="3" spans="1:13" x14ac:dyDescent="0.25">
      <c r="B3" s="416" t="s">
        <v>224</v>
      </c>
      <c r="C3" s="416"/>
      <c r="D3" s="416"/>
      <c r="E3" s="416"/>
      <c r="F3" s="416"/>
      <c r="G3" s="416"/>
      <c r="H3" s="416"/>
      <c r="I3" s="416"/>
      <c r="J3" s="416"/>
      <c r="K3" s="416"/>
      <c r="L3" s="416"/>
      <c r="M3" s="416"/>
    </row>
    <row r="4" spans="1:13" ht="15.75" thickBot="1" x14ac:dyDescent="0.3">
      <c r="B4" s="189"/>
      <c r="C4" s="189"/>
      <c r="D4" s="189"/>
      <c r="E4" s="189"/>
      <c r="F4" s="189"/>
      <c r="G4" s="189"/>
      <c r="H4" s="189"/>
      <c r="I4" s="189"/>
      <c r="J4" s="189"/>
      <c r="K4" s="189"/>
      <c r="L4" s="189"/>
      <c r="M4" s="189"/>
    </row>
    <row r="5" spans="1:13" x14ac:dyDescent="0.2">
      <c r="A5" s="44"/>
      <c r="B5" s="413" t="s">
        <v>246</v>
      </c>
      <c r="C5" s="414"/>
      <c r="D5" s="414"/>
      <c r="E5" s="414"/>
      <c r="F5" s="415"/>
      <c r="G5" s="44"/>
      <c r="H5" s="44"/>
      <c r="I5" s="44"/>
      <c r="J5" s="413" t="s">
        <v>247</v>
      </c>
      <c r="K5" s="414"/>
      <c r="L5" s="414"/>
      <c r="M5" s="415"/>
    </row>
    <row r="6" spans="1:13" ht="25.5" x14ac:dyDescent="0.2">
      <c r="B6" s="205" t="s">
        <v>100</v>
      </c>
      <c r="C6" s="228" t="s">
        <v>237</v>
      </c>
      <c r="D6" s="228" t="s">
        <v>239</v>
      </c>
      <c r="E6" s="228" t="s">
        <v>238</v>
      </c>
      <c r="F6" s="229" t="s">
        <v>240</v>
      </c>
      <c r="J6" s="231" t="s">
        <v>50</v>
      </c>
      <c r="K6" s="228" t="s">
        <v>96</v>
      </c>
      <c r="L6" s="228" t="s">
        <v>80</v>
      </c>
      <c r="M6" s="229" t="s">
        <v>97</v>
      </c>
    </row>
    <row r="7" spans="1:13" x14ac:dyDescent="0.25">
      <c r="B7" s="230" t="s">
        <v>235</v>
      </c>
      <c r="C7" s="198">
        <v>5</v>
      </c>
      <c r="D7" s="198">
        <v>0.32</v>
      </c>
      <c r="E7" s="198">
        <v>11</v>
      </c>
      <c r="F7" s="199">
        <f>(PI()*(D7^2)/4)*C7*E7</f>
        <v>4.423362456254428</v>
      </c>
      <c r="J7" s="226" t="str">
        <f>Calculo!B6</f>
        <v>Cimento</v>
      </c>
      <c r="K7" s="220">
        <v>0.05</v>
      </c>
      <c r="L7" s="221" t="s">
        <v>126</v>
      </c>
      <c r="M7" s="222">
        <f>Conf.!E7</f>
        <v>6983</v>
      </c>
    </row>
    <row r="8" spans="1:13" x14ac:dyDescent="0.25">
      <c r="B8" s="197" t="s">
        <v>236</v>
      </c>
      <c r="C8" s="198">
        <v>10</v>
      </c>
      <c r="D8" s="198">
        <v>0.4</v>
      </c>
      <c r="E8" s="198">
        <v>11</v>
      </c>
      <c r="F8" s="199">
        <f>(PI()*(D8^2)/4)*C8*E8</f>
        <v>13.82300767579509</v>
      </c>
      <c r="J8" s="226" t="str">
        <f>Calculo!B7</f>
        <v>Areia</v>
      </c>
      <c r="K8" s="220">
        <v>0.05</v>
      </c>
      <c r="L8" s="221" t="str">
        <f>IF(F15&gt;0,"M3","  ")</f>
        <v>M3</v>
      </c>
      <c r="M8" s="222">
        <f>Conf.!E8</f>
        <v>18</v>
      </c>
    </row>
    <row r="9" spans="1:13" x14ac:dyDescent="0.25">
      <c r="B9" s="197"/>
      <c r="C9" s="198"/>
      <c r="D9" s="198"/>
      <c r="E9" s="198"/>
      <c r="F9" s="199">
        <f t="shared" ref="F9:F14" si="0">(PI()*(D9^2)/4)*C9*E9</f>
        <v>0</v>
      </c>
      <c r="J9" s="226" t="str">
        <f>Calculo!B8</f>
        <v>Brita</v>
      </c>
      <c r="K9" s="220">
        <v>0.05</v>
      </c>
      <c r="L9" s="221" t="str">
        <f>IF(F15&gt;0,"M3","  ")</f>
        <v>M3</v>
      </c>
      <c r="M9" s="222">
        <f>Conf.!E9</f>
        <v>18</v>
      </c>
    </row>
    <row r="10" spans="1:13" x14ac:dyDescent="0.25">
      <c r="B10" s="197"/>
      <c r="C10" s="198"/>
      <c r="D10" s="198"/>
      <c r="E10" s="198"/>
      <c r="F10" s="199">
        <f t="shared" si="0"/>
        <v>0</v>
      </c>
      <c r="J10" s="226" t="str">
        <f>Calculo!B9</f>
        <v>Ferro</v>
      </c>
      <c r="K10" s="220">
        <v>0.05</v>
      </c>
      <c r="L10" s="221" t="s">
        <v>126</v>
      </c>
      <c r="M10" s="222">
        <f>Conf.!E10</f>
        <v>1596</v>
      </c>
    </row>
    <row r="11" spans="1:13" x14ac:dyDescent="0.25">
      <c r="B11" s="197"/>
      <c r="C11" s="198"/>
      <c r="D11" s="198"/>
      <c r="E11" s="198"/>
      <c r="F11" s="199">
        <f t="shared" si="0"/>
        <v>0</v>
      </c>
      <c r="J11" s="226" t="str">
        <f>Calculo!B10</f>
        <v>Estrivo</v>
      </c>
      <c r="K11" s="220">
        <v>0.05</v>
      </c>
      <c r="L11" s="221" t="s">
        <v>126</v>
      </c>
      <c r="M11" s="222">
        <f>Conf.!E11</f>
        <v>280</v>
      </c>
    </row>
    <row r="12" spans="1:13" ht="15.75" thickBot="1" x14ac:dyDescent="0.3">
      <c r="B12" s="197"/>
      <c r="C12" s="198"/>
      <c r="D12" s="198"/>
      <c r="E12" s="198"/>
      <c r="F12" s="199">
        <f t="shared" si="0"/>
        <v>0</v>
      </c>
      <c r="G12" s="9"/>
      <c r="H12" s="9"/>
      <c r="I12" s="9"/>
      <c r="J12" s="227" t="str">
        <f>Calculo!B11</f>
        <v>Arrame</v>
      </c>
      <c r="K12" s="223">
        <v>0.05</v>
      </c>
      <c r="L12" s="224" t="s">
        <v>126</v>
      </c>
      <c r="M12" s="225">
        <f>Conf.!E12</f>
        <v>20</v>
      </c>
    </row>
    <row r="13" spans="1:13" x14ac:dyDescent="0.25">
      <c r="B13" s="197"/>
      <c r="C13" s="198"/>
      <c r="D13" s="198"/>
      <c r="E13" s="198"/>
      <c r="F13" s="199">
        <f t="shared" si="0"/>
        <v>0</v>
      </c>
    </row>
    <row r="14" spans="1:13" x14ac:dyDescent="0.25">
      <c r="B14" s="197"/>
      <c r="C14" s="198"/>
      <c r="D14" s="198"/>
      <c r="E14" s="198"/>
      <c r="F14" s="199">
        <f t="shared" si="0"/>
        <v>0</v>
      </c>
    </row>
    <row r="15" spans="1:13" ht="15.75" thickBot="1" x14ac:dyDescent="0.25">
      <c r="B15" s="200" t="s">
        <v>22</v>
      </c>
      <c r="C15" s="201">
        <f>SUM(C7:C14)</f>
        <v>15</v>
      </c>
      <c r="D15" s="201">
        <f>AVERAGE(D7:D14)</f>
        <v>0.36</v>
      </c>
      <c r="E15" s="201">
        <f>SUM(E7:E14)</f>
        <v>22</v>
      </c>
      <c r="F15" s="202">
        <f>ROUNDUP(SUM(F7:F13),0)</f>
        <v>19</v>
      </c>
    </row>
    <row r="16" spans="1:13" x14ac:dyDescent="0.25">
      <c r="B16" s="46"/>
      <c r="C16" s="46"/>
      <c r="D16" s="46"/>
      <c r="E16" s="46"/>
      <c r="F16" s="12"/>
    </row>
    <row r="17" spans="1:20" x14ac:dyDescent="0.25">
      <c r="B17" s="416" t="s">
        <v>143</v>
      </c>
      <c r="C17" s="416"/>
      <c r="D17" s="416"/>
      <c r="E17" s="416"/>
      <c r="F17" s="416"/>
      <c r="G17" s="416"/>
      <c r="H17" s="416"/>
      <c r="I17" s="416"/>
      <c r="J17" s="416"/>
      <c r="K17" s="416"/>
      <c r="L17" s="416"/>
      <c r="M17" s="416"/>
    </row>
    <row r="18" spans="1:20" ht="15.75" thickBot="1" x14ac:dyDescent="0.3">
      <c r="B18" s="71"/>
      <c r="C18" s="71"/>
      <c r="D18" s="189"/>
      <c r="E18" s="189"/>
      <c r="F18" s="189"/>
      <c r="G18" s="189"/>
      <c r="H18" s="189"/>
      <c r="I18" s="189"/>
      <c r="J18" s="189"/>
      <c r="K18" s="189"/>
      <c r="L18" s="189"/>
      <c r="M18" s="189"/>
    </row>
    <row r="19" spans="1:20" x14ac:dyDescent="0.25">
      <c r="B19" s="413" t="s">
        <v>43</v>
      </c>
      <c r="C19" s="414"/>
      <c r="D19" s="414"/>
      <c r="E19" s="414"/>
      <c r="F19" s="414"/>
      <c r="G19" s="414"/>
      <c r="H19" s="415"/>
      <c r="I19" s="18"/>
      <c r="J19" s="413" t="s">
        <v>247</v>
      </c>
      <c r="K19" s="414"/>
      <c r="L19" s="414"/>
      <c r="M19" s="415"/>
    </row>
    <row r="20" spans="1:20" x14ac:dyDescent="0.25">
      <c r="B20" s="205" t="s">
        <v>142</v>
      </c>
      <c r="C20" s="206" t="s">
        <v>97</v>
      </c>
      <c r="D20" s="206" t="s">
        <v>47</v>
      </c>
      <c r="E20" s="206" t="s">
        <v>48</v>
      </c>
      <c r="F20" s="206" t="s">
        <v>45</v>
      </c>
      <c r="G20" s="206" t="s">
        <v>4</v>
      </c>
      <c r="H20" s="207" t="s">
        <v>145</v>
      </c>
      <c r="I20" s="18"/>
      <c r="J20" s="231" t="s">
        <v>50</v>
      </c>
      <c r="K20" s="228" t="s">
        <v>96</v>
      </c>
      <c r="L20" s="228" t="s">
        <v>80</v>
      </c>
      <c r="M20" s="229" t="s">
        <v>97</v>
      </c>
    </row>
    <row r="21" spans="1:20" x14ac:dyDescent="0.25">
      <c r="B21" s="208" t="s">
        <v>241</v>
      </c>
      <c r="C21" s="209">
        <v>2</v>
      </c>
      <c r="D21" s="210">
        <v>0.5</v>
      </c>
      <c r="E21" s="210">
        <v>0.5</v>
      </c>
      <c r="F21" s="210">
        <v>0.5</v>
      </c>
      <c r="G21" s="210">
        <f t="shared" ref="G21:G28" si="1">D21*E21*F21*C21</f>
        <v>0.25</v>
      </c>
      <c r="H21" s="211">
        <f t="shared" ref="H21:H28" si="2">2*D21*F21*C21+2*E21*F21*C21</f>
        <v>2</v>
      </c>
      <c r="I21" s="18"/>
      <c r="J21" s="226" t="str">
        <f>Calculo!F6</f>
        <v>Concreto</v>
      </c>
      <c r="K21" s="220">
        <v>0.05</v>
      </c>
      <c r="L21" s="221" t="s">
        <v>4</v>
      </c>
      <c r="M21" s="222">
        <f>Conf.!E18</f>
        <v>8.23</v>
      </c>
    </row>
    <row r="22" spans="1:20" x14ac:dyDescent="0.25">
      <c r="B22" s="208" t="s">
        <v>241</v>
      </c>
      <c r="C22" s="209">
        <v>2</v>
      </c>
      <c r="D22" s="210">
        <v>0.5</v>
      </c>
      <c r="E22" s="210">
        <v>1</v>
      </c>
      <c r="F22" s="212">
        <v>0.5</v>
      </c>
      <c r="G22" s="212">
        <f t="shared" si="1"/>
        <v>0.5</v>
      </c>
      <c r="H22" s="211">
        <f t="shared" si="2"/>
        <v>3</v>
      </c>
      <c r="I22" s="18"/>
      <c r="J22" s="226" t="str">
        <f>Calculo!F7</f>
        <v>Brita</v>
      </c>
      <c r="K22" s="220">
        <v>0.05</v>
      </c>
      <c r="L22" s="221" t="str">
        <f>IF(F21&gt;0,"M3","  ")</f>
        <v>M3</v>
      </c>
      <c r="M22" s="222">
        <f>Conf.!E19</f>
        <v>1</v>
      </c>
    </row>
    <row r="23" spans="1:20" x14ac:dyDescent="0.25">
      <c r="B23" s="208" t="s">
        <v>241</v>
      </c>
      <c r="C23" s="209">
        <v>2</v>
      </c>
      <c r="D23" s="210">
        <v>1.2</v>
      </c>
      <c r="E23" s="210">
        <v>1.2</v>
      </c>
      <c r="F23" s="212">
        <v>0.6</v>
      </c>
      <c r="G23" s="212">
        <f t="shared" si="1"/>
        <v>1.728</v>
      </c>
      <c r="H23" s="211">
        <f t="shared" si="2"/>
        <v>5.76</v>
      </c>
      <c r="I23" s="18"/>
      <c r="J23" s="226" t="str">
        <f>Calculo!F8</f>
        <v>Ferro</v>
      </c>
      <c r="K23" s="220">
        <v>0.05</v>
      </c>
      <c r="L23" s="221" t="s">
        <v>127</v>
      </c>
      <c r="M23" s="222">
        <f>Conf.!E20</f>
        <v>659</v>
      </c>
    </row>
    <row r="24" spans="1:20" x14ac:dyDescent="0.25">
      <c r="B24" s="208" t="s">
        <v>241</v>
      </c>
      <c r="C24" s="209">
        <v>2</v>
      </c>
      <c r="D24" s="210">
        <v>1.2</v>
      </c>
      <c r="E24" s="210">
        <v>1.2</v>
      </c>
      <c r="F24" s="212">
        <v>0.5</v>
      </c>
      <c r="G24" s="212">
        <f t="shared" si="1"/>
        <v>1.44</v>
      </c>
      <c r="H24" s="211">
        <f t="shared" si="2"/>
        <v>4.8</v>
      </c>
      <c r="I24" s="18"/>
      <c r="J24" s="226" t="str">
        <f>Calculo!F9</f>
        <v>Estrivo</v>
      </c>
      <c r="K24" s="220">
        <v>0.05</v>
      </c>
      <c r="L24" s="221" t="s">
        <v>127</v>
      </c>
      <c r="M24" s="222">
        <f>Conf.!E21</f>
        <v>116</v>
      </c>
    </row>
    <row r="25" spans="1:20" x14ac:dyDescent="0.25">
      <c r="B25" s="208" t="s">
        <v>241</v>
      </c>
      <c r="C25" s="209">
        <v>2</v>
      </c>
      <c r="D25" s="210">
        <v>0.5</v>
      </c>
      <c r="E25" s="210">
        <v>0.5</v>
      </c>
      <c r="F25" s="210">
        <v>0.5</v>
      </c>
      <c r="G25" s="210">
        <f t="shared" si="1"/>
        <v>0.25</v>
      </c>
      <c r="H25" s="211">
        <f t="shared" si="2"/>
        <v>2</v>
      </c>
      <c r="I25" s="18"/>
      <c r="J25" s="226" t="str">
        <f>Calculo!F10</f>
        <v>Arrame</v>
      </c>
      <c r="K25" s="220">
        <v>0.05</v>
      </c>
      <c r="L25" s="221" t="s">
        <v>126</v>
      </c>
      <c r="M25" s="222">
        <f>Conf.!E22</f>
        <v>9</v>
      </c>
    </row>
    <row r="26" spans="1:20" ht="15.75" thickBot="1" x14ac:dyDescent="0.3">
      <c r="B26" s="208" t="s">
        <v>241</v>
      </c>
      <c r="C26" s="209">
        <v>2</v>
      </c>
      <c r="D26" s="210">
        <v>0.5</v>
      </c>
      <c r="E26" s="210">
        <v>1</v>
      </c>
      <c r="F26" s="212">
        <v>0.5</v>
      </c>
      <c r="G26" s="212">
        <f t="shared" si="1"/>
        <v>0.5</v>
      </c>
      <c r="H26" s="211">
        <f t="shared" si="2"/>
        <v>3</v>
      </c>
      <c r="I26" s="18"/>
      <c r="J26" s="227" t="str">
        <f>Calculo!F11</f>
        <v>Forma</v>
      </c>
      <c r="K26" s="223">
        <v>0.05</v>
      </c>
      <c r="L26" s="224" t="s">
        <v>12</v>
      </c>
      <c r="M26" s="225">
        <f>Conf.!E23</f>
        <v>99</v>
      </c>
    </row>
    <row r="27" spans="1:20" x14ac:dyDescent="0.25">
      <c r="B27" s="208" t="s">
        <v>241</v>
      </c>
      <c r="C27" s="209">
        <v>2</v>
      </c>
      <c r="D27" s="210">
        <v>1.2</v>
      </c>
      <c r="E27" s="210">
        <v>1.2</v>
      </c>
      <c r="F27" s="212">
        <v>0.6</v>
      </c>
      <c r="G27" s="212">
        <f t="shared" si="1"/>
        <v>1.728</v>
      </c>
      <c r="H27" s="211">
        <f t="shared" si="2"/>
        <v>5.76</v>
      </c>
      <c r="I27" s="18"/>
      <c r="L27" s="189"/>
      <c r="M27" s="189"/>
    </row>
    <row r="28" spans="1:20" x14ac:dyDescent="0.25">
      <c r="B28" s="208" t="s">
        <v>241</v>
      </c>
      <c r="C28" s="209">
        <v>2</v>
      </c>
      <c r="D28" s="210">
        <v>1.2</v>
      </c>
      <c r="E28" s="210">
        <v>1.2</v>
      </c>
      <c r="F28" s="212">
        <v>0.5</v>
      </c>
      <c r="G28" s="212">
        <f t="shared" si="1"/>
        <v>1.44</v>
      </c>
      <c r="H28" s="211">
        <f t="shared" si="2"/>
        <v>4.8</v>
      </c>
      <c r="I28" s="18"/>
      <c r="L28" s="189"/>
      <c r="M28" s="18"/>
      <c r="N28" s="117"/>
    </row>
    <row r="29" spans="1:20" x14ac:dyDescent="0.25">
      <c r="B29" s="213"/>
      <c r="C29" s="212"/>
      <c r="D29" s="212"/>
      <c r="E29" s="212"/>
      <c r="F29" s="212"/>
      <c r="G29" s="212">
        <f t="shared" ref="G29" si="3">D29*E29*F29</f>
        <v>0</v>
      </c>
      <c r="H29" s="211">
        <f t="shared" ref="H29" si="4">2*D29*F29+2*E29*F29</f>
        <v>0</v>
      </c>
      <c r="I29" s="18"/>
    </row>
    <row r="30" spans="1:20" ht="15.75" thickBot="1" x14ac:dyDescent="0.3">
      <c r="B30" s="200" t="s">
        <v>22</v>
      </c>
      <c r="C30" s="201"/>
      <c r="D30" s="201">
        <f>AVERAGE(D21:D29)</f>
        <v>0.85000000000000009</v>
      </c>
      <c r="E30" s="201">
        <f>AVERAGE(E21:E29)</f>
        <v>0.97500000000000009</v>
      </c>
      <c r="F30" s="201">
        <f>SUM(F21:F29)</f>
        <v>4.2</v>
      </c>
      <c r="G30" s="201">
        <f>SUM(G21:G29)</f>
        <v>7.8359999999999985</v>
      </c>
      <c r="H30" s="202">
        <f>SUM(H21:H29)</f>
        <v>31.12</v>
      </c>
      <c r="I30" s="18"/>
    </row>
    <row r="31" spans="1:20" x14ac:dyDescent="0.25">
      <c r="A31" s="14"/>
      <c r="B31" s="14"/>
      <c r="C31" s="14"/>
      <c r="D31" s="14"/>
      <c r="E31" s="14"/>
      <c r="F31" s="14"/>
      <c r="G31" s="14"/>
      <c r="H31" s="14"/>
      <c r="I31" s="14"/>
      <c r="N31" s="14"/>
      <c r="O31" s="14"/>
      <c r="P31" s="14"/>
      <c r="Q31" s="14"/>
      <c r="R31" s="14"/>
      <c r="S31" s="14"/>
      <c r="T31" s="14"/>
    </row>
    <row r="32" spans="1:20" x14ac:dyDescent="0.25">
      <c r="A32" s="13"/>
      <c r="B32" s="14"/>
      <c r="C32" s="189" t="s">
        <v>46</v>
      </c>
      <c r="D32" s="189"/>
      <c r="E32" s="189"/>
      <c r="F32" s="189"/>
      <c r="G32" s="189"/>
      <c r="H32" s="189"/>
      <c r="I32" s="189"/>
      <c r="J32" s="11"/>
      <c r="N32" s="21"/>
      <c r="O32" s="13"/>
      <c r="P32" s="13"/>
      <c r="Q32" s="13"/>
      <c r="R32" s="13"/>
      <c r="S32" s="13"/>
      <c r="T32" s="13"/>
    </row>
    <row r="33" spans="1:21" ht="15.75" thickBot="1" x14ac:dyDescent="0.3">
      <c r="A33" s="13"/>
      <c r="B33" s="14"/>
      <c r="C33" s="189"/>
      <c r="D33" s="189"/>
      <c r="E33" s="189"/>
      <c r="F33" s="189"/>
      <c r="G33" s="189"/>
      <c r="H33" s="189"/>
      <c r="I33" s="189"/>
      <c r="J33" s="11"/>
      <c r="N33" s="21"/>
      <c r="O33" s="13"/>
      <c r="P33" s="13"/>
      <c r="Q33" s="13"/>
      <c r="R33" s="13"/>
      <c r="S33" s="13"/>
      <c r="T33" s="13"/>
    </row>
    <row r="34" spans="1:21" x14ac:dyDescent="0.25">
      <c r="A34" s="13"/>
      <c r="B34" s="417" t="s">
        <v>222</v>
      </c>
      <c r="C34" s="418"/>
      <c r="D34" s="418"/>
      <c r="E34" s="418"/>
      <c r="F34" s="418"/>
      <c r="G34" s="419"/>
      <c r="H34" s="18"/>
      <c r="I34" s="18"/>
      <c r="J34" s="413" t="s">
        <v>247</v>
      </c>
      <c r="K34" s="414"/>
      <c r="L34" s="414"/>
      <c r="M34" s="415"/>
      <c r="N34" s="18"/>
      <c r="O34" s="21"/>
      <c r="P34" s="13"/>
      <c r="Q34" s="13"/>
      <c r="R34" s="13"/>
      <c r="S34" s="13"/>
      <c r="T34" s="13"/>
      <c r="U34" s="13"/>
    </row>
    <row r="35" spans="1:21" x14ac:dyDescent="0.25">
      <c r="A35" s="13"/>
      <c r="B35" s="205" t="s">
        <v>100</v>
      </c>
      <c r="C35" s="206" t="s">
        <v>44</v>
      </c>
      <c r="D35" s="206" t="s">
        <v>45</v>
      </c>
      <c r="E35" s="206" t="s">
        <v>2</v>
      </c>
      <c r="F35" s="206" t="s">
        <v>4</v>
      </c>
      <c r="G35" s="207" t="s">
        <v>145</v>
      </c>
      <c r="H35" s="18"/>
      <c r="I35" s="18"/>
      <c r="J35" s="231" t="s">
        <v>50</v>
      </c>
      <c r="K35" s="228" t="s">
        <v>96</v>
      </c>
      <c r="L35" s="228" t="s">
        <v>80</v>
      </c>
      <c r="M35" s="229" t="s">
        <v>97</v>
      </c>
      <c r="N35" s="18"/>
      <c r="O35" s="21"/>
      <c r="P35" s="13"/>
      <c r="Q35" s="13"/>
      <c r="R35" s="13"/>
      <c r="S35" s="13"/>
      <c r="T35" s="13"/>
      <c r="U35" s="13"/>
    </row>
    <row r="36" spans="1:21" x14ac:dyDescent="0.25">
      <c r="A36" s="13"/>
      <c r="B36" s="218" t="s">
        <v>242</v>
      </c>
      <c r="C36" s="214">
        <v>0.2</v>
      </c>
      <c r="D36" s="214">
        <v>0.4</v>
      </c>
      <c r="E36" s="214">
        <v>100</v>
      </c>
      <c r="F36" s="215">
        <f>C36*D36*E36</f>
        <v>8.0000000000000018</v>
      </c>
      <c r="G36" s="216">
        <f>(D36*E36*2)</f>
        <v>80</v>
      </c>
      <c r="H36" s="18"/>
      <c r="I36" s="18"/>
      <c r="J36" s="226" t="str">
        <f>Calculo!J6</f>
        <v>Concreto</v>
      </c>
      <c r="K36" s="220">
        <v>0.05</v>
      </c>
      <c r="L36" s="221" t="s">
        <v>127</v>
      </c>
      <c r="M36" s="222">
        <f>Conf.!E29</f>
        <v>21</v>
      </c>
      <c r="N36" s="18"/>
      <c r="O36" s="21"/>
      <c r="P36" s="13"/>
      <c r="Q36" s="13"/>
      <c r="R36" s="13"/>
      <c r="S36" s="13"/>
      <c r="T36" s="13"/>
      <c r="U36" s="13"/>
    </row>
    <row r="37" spans="1:21" x14ac:dyDescent="0.25">
      <c r="A37" s="13"/>
      <c r="B37" s="219" t="s">
        <v>243</v>
      </c>
      <c r="C37" s="214">
        <v>0.3</v>
      </c>
      <c r="D37" s="214">
        <v>0.4</v>
      </c>
      <c r="E37" s="217">
        <v>100</v>
      </c>
      <c r="F37" s="215">
        <f t="shared" ref="F37:F44" si="5">C37*D37*E37</f>
        <v>12</v>
      </c>
      <c r="G37" s="216">
        <f t="shared" ref="G37:G44" si="6">(D37*E37*2)</f>
        <v>80</v>
      </c>
      <c r="H37" s="18"/>
      <c r="I37" s="18"/>
      <c r="J37" s="226" t="str">
        <f>Calculo!J7</f>
        <v>Brita</v>
      </c>
      <c r="K37" s="220">
        <v>0.05</v>
      </c>
      <c r="L37" s="221" t="str">
        <f>IF(E36&gt;0,"M3","  ")</f>
        <v>M3</v>
      </c>
      <c r="M37" s="222">
        <f>Conf.!E30</f>
        <v>3</v>
      </c>
      <c r="N37" s="13"/>
      <c r="O37" s="13"/>
      <c r="P37" s="13"/>
      <c r="Q37" s="13"/>
    </row>
    <row r="38" spans="1:21" x14ac:dyDescent="0.25">
      <c r="A38" s="13"/>
      <c r="B38" s="219"/>
      <c r="C38" s="214"/>
      <c r="D38" s="214"/>
      <c r="E38" s="217"/>
      <c r="F38" s="215">
        <f t="shared" si="5"/>
        <v>0</v>
      </c>
      <c r="G38" s="216">
        <f t="shared" si="6"/>
        <v>0</v>
      </c>
      <c r="H38" s="18"/>
      <c r="I38" s="18"/>
      <c r="J38" s="226" t="str">
        <f>Calculo!J8</f>
        <v>Ferro</v>
      </c>
      <c r="K38" s="220">
        <v>0.05</v>
      </c>
      <c r="L38" s="221" t="s">
        <v>127</v>
      </c>
      <c r="M38" s="222">
        <f>Conf.!E31</f>
        <v>1680</v>
      </c>
      <c r="N38" s="13"/>
      <c r="O38" s="13"/>
      <c r="P38" s="13"/>
      <c r="Q38" s="13"/>
    </row>
    <row r="39" spans="1:21" x14ac:dyDescent="0.25">
      <c r="A39" s="13"/>
      <c r="B39" s="218"/>
      <c r="C39" s="214"/>
      <c r="D39" s="214"/>
      <c r="E39" s="217"/>
      <c r="F39" s="215">
        <f t="shared" si="5"/>
        <v>0</v>
      </c>
      <c r="G39" s="216">
        <f t="shared" si="6"/>
        <v>0</v>
      </c>
      <c r="H39" s="18"/>
      <c r="I39" s="18"/>
      <c r="J39" s="226" t="str">
        <f>Calculo!J9</f>
        <v>Estrivo</v>
      </c>
      <c r="K39" s="220">
        <v>0.05</v>
      </c>
      <c r="L39" s="221" t="s">
        <v>127</v>
      </c>
      <c r="M39" s="222">
        <f>Conf.!E32</f>
        <v>294</v>
      </c>
      <c r="N39" s="13"/>
      <c r="O39" s="13"/>
      <c r="P39" s="13"/>
      <c r="Q39" s="13"/>
    </row>
    <row r="40" spans="1:21" x14ac:dyDescent="0.25">
      <c r="A40" s="13"/>
      <c r="B40" s="218"/>
      <c r="C40" s="214"/>
      <c r="D40" s="214"/>
      <c r="E40" s="217"/>
      <c r="F40" s="215">
        <f t="shared" si="5"/>
        <v>0</v>
      </c>
      <c r="G40" s="216">
        <f t="shared" si="6"/>
        <v>0</v>
      </c>
      <c r="H40" s="18"/>
      <c r="I40" s="18"/>
      <c r="J40" s="226" t="str">
        <f>Calculo!J10</f>
        <v>Arrame</v>
      </c>
      <c r="K40" s="220">
        <v>0.05</v>
      </c>
      <c r="L40" s="221" t="s">
        <v>4</v>
      </c>
      <c r="M40" s="222">
        <f>Conf.!E33</f>
        <v>21</v>
      </c>
      <c r="N40" s="13"/>
      <c r="O40" s="13"/>
      <c r="P40" s="13"/>
      <c r="Q40" s="13"/>
    </row>
    <row r="41" spans="1:21" ht="15.75" thickBot="1" x14ac:dyDescent="0.3">
      <c r="A41" s="13"/>
      <c r="B41" s="218"/>
      <c r="C41" s="214"/>
      <c r="D41" s="214"/>
      <c r="E41" s="217"/>
      <c r="F41" s="215">
        <f t="shared" si="5"/>
        <v>0</v>
      </c>
      <c r="G41" s="216">
        <f t="shared" si="6"/>
        <v>0</v>
      </c>
      <c r="H41" s="18"/>
      <c r="I41" s="18"/>
      <c r="J41" s="227" t="str">
        <f>Calculo!J11</f>
        <v>Forma</v>
      </c>
      <c r="K41" s="223">
        <v>0.05</v>
      </c>
      <c r="L41" s="224" t="s">
        <v>12</v>
      </c>
      <c r="M41" s="225">
        <f>Conf.!E34</f>
        <v>168</v>
      </c>
      <c r="N41" s="18"/>
      <c r="O41" s="21"/>
      <c r="P41" s="13"/>
      <c r="Q41" s="13"/>
      <c r="R41" s="13"/>
      <c r="S41" s="13"/>
      <c r="T41" s="13"/>
      <c r="U41" s="13"/>
    </row>
    <row r="42" spans="1:21" x14ac:dyDescent="0.25">
      <c r="A42" s="13"/>
      <c r="B42" s="218"/>
      <c r="C42" s="217"/>
      <c r="D42" s="217"/>
      <c r="E42" s="217"/>
      <c r="F42" s="215">
        <f t="shared" si="5"/>
        <v>0</v>
      </c>
      <c r="G42" s="216">
        <f t="shared" si="6"/>
        <v>0</v>
      </c>
      <c r="H42" s="18"/>
      <c r="I42" s="18"/>
      <c r="J42" s="13"/>
      <c r="K42" s="13"/>
      <c r="L42" s="13"/>
      <c r="M42" s="13"/>
      <c r="N42" s="14"/>
      <c r="O42" s="21"/>
      <c r="P42" s="13"/>
      <c r="Q42" s="13"/>
      <c r="R42" s="13"/>
      <c r="S42" s="13"/>
      <c r="T42" s="13"/>
      <c r="U42" s="13"/>
    </row>
    <row r="43" spans="1:21" x14ac:dyDescent="0.25">
      <c r="A43" s="13"/>
      <c r="B43" s="219"/>
      <c r="C43" s="217"/>
      <c r="D43" s="217"/>
      <c r="E43" s="217"/>
      <c r="F43" s="215">
        <f t="shared" si="5"/>
        <v>0</v>
      </c>
      <c r="G43" s="216">
        <f t="shared" si="6"/>
        <v>0</v>
      </c>
      <c r="H43" s="18"/>
      <c r="I43" s="18"/>
      <c r="J43" s="14"/>
      <c r="K43" s="14"/>
      <c r="L43" s="14"/>
      <c r="M43" s="21"/>
      <c r="N43" s="168"/>
      <c r="O43" s="21"/>
      <c r="P43" s="13"/>
      <c r="Q43" s="13"/>
      <c r="R43" s="13"/>
      <c r="S43" s="13"/>
      <c r="T43" s="13"/>
      <c r="U43" s="13"/>
    </row>
    <row r="44" spans="1:21" x14ac:dyDescent="0.25">
      <c r="A44" s="13"/>
      <c r="B44" s="219"/>
      <c r="C44" s="217"/>
      <c r="D44" s="217"/>
      <c r="E44" s="217"/>
      <c r="F44" s="215">
        <f t="shared" si="5"/>
        <v>0</v>
      </c>
      <c r="G44" s="216">
        <f t="shared" si="6"/>
        <v>0</v>
      </c>
      <c r="H44" s="18"/>
      <c r="I44" s="18"/>
      <c r="J44" s="15"/>
      <c r="K44" s="15"/>
      <c r="L44" s="15"/>
      <c r="M44" s="15"/>
      <c r="N44" s="14"/>
      <c r="O44" s="21"/>
      <c r="P44" s="13"/>
      <c r="Q44" s="13"/>
      <c r="R44" s="13"/>
      <c r="S44" s="13"/>
      <c r="T44" s="13"/>
      <c r="U44" s="13"/>
    </row>
    <row r="45" spans="1:21" ht="15.75" thickBot="1" x14ac:dyDescent="0.3">
      <c r="A45" s="13"/>
      <c r="B45" s="200"/>
      <c r="C45" s="201">
        <f>AVERAGE(C36:C44)</f>
        <v>0.25</v>
      </c>
      <c r="D45" s="201">
        <f>AVERAGE(D36:D44)</f>
        <v>0.4</v>
      </c>
      <c r="E45" s="201">
        <f>SUM(E36:E44)</f>
        <v>200</v>
      </c>
      <c r="F45" s="201">
        <f>SUM(F36:F44)</f>
        <v>20</v>
      </c>
      <c r="G45" s="202">
        <f>SUM(G36:G44)</f>
        <v>160</v>
      </c>
      <c r="H45" s="18"/>
      <c r="I45" s="18"/>
      <c r="J45" s="15"/>
      <c r="K45" s="15"/>
      <c r="L45" s="15"/>
      <c r="M45" s="15"/>
      <c r="N45" s="18"/>
      <c r="O45" s="21"/>
      <c r="P45" s="13"/>
      <c r="Q45" s="13"/>
      <c r="R45" s="13"/>
      <c r="S45" s="13"/>
      <c r="T45" s="13"/>
      <c r="U45" s="13"/>
    </row>
    <row r="46" spans="1:21" x14ac:dyDescent="0.25">
      <c r="A46" s="13"/>
      <c r="B46" s="14"/>
      <c r="C46" s="29"/>
      <c r="D46" s="179"/>
      <c r="E46" s="30"/>
      <c r="F46" s="42"/>
      <c r="G46" s="42"/>
      <c r="H46" s="20"/>
      <c r="I46" s="13"/>
      <c r="J46" s="15"/>
      <c r="K46" s="15"/>
      <c r="L46" s="15"/>
      <c r="M46" s="15"/>
      <c r="N46" s="21"/>
      <c r="O46" s="13"/>
      <c r="P46" s="13"/>
      <c r="Q46" s="13"/>
      <c r="R46" s="13"/>
      <c r="S46" s="13"/>
      <c r="T46" s="13"/>
    </row>
    <row r="47" spans="1:21" x14ac:dyDescent="0.25">
      <c r="A47" s="13"/>
      <c r="B47" s="14"/>
      <c r="C47" s="29"/>
      <c r="D47" s="179"/>
      <c r="E47" s="30"/>
      <c r="F47" s="42"/>
      <c r="G47" s="42"/>
      <c r="H47" s="13"/>
      <c r="I47" s="13"/>
      <c r="J47" s="14"/>
      <c r="K47" s="14"/>
      <c r="L47" s="14"/>
      <c r="M47" s="14"/>
      <c r="N47" s="21"/>
      <c r="O47" s="13"/>
      <c r="P47" s="13"/>
      <c r="Q47" s="13"/>
      <c r="R47" s="13"/>
      <c r="S47" s="13"/>
      <c r="T47" s="13"/>
    </row>
    <row r="48" spans="1:21" x14ac:dyDescent="0.25">
      <c r="A48" s="13"/>
      <c r="B48" s="13"/>
      <c r="C48" s="29"/>
      <c r="D48" s="179"/>
      <c r="E48" s="30"/>
      <c r="F48" s="42"/>
      <c r="G48" s="42"/>
      <c r="H48" s="13"/>
      <c r="I48" s="13"/>
      <c r="J48" s="14"/>
      <c r="K48" s="14"/>
      <c r="L48" s="14"/>
      <c r="M48" s="14"/>
      <c r="N48" s="21"/>
      <c r="O48" s="13"/>
      <c r="P48" s="13"/>
      <c r="Q48" s="13"/>
      <c r="R48" s="13"/>
      <c r="S48" s="13"/>
      <c r="T48" s="13"/>
    </row>
    <row r="49" spans="1:20" x14ac:dyDescent="0.25">
      <c r="A49" s="14"/>
      <c r="B49" s="14"/>
      <c r="C49" s="14"/>
      <c r="D49" s="14"/>
      <c r="E49" s="15"/>
      <c r="F49" s="15"/>
      <c r="G49" s="15"/>
      <c r="H49" s="15"/>
      <c r="I49" s="14"/>
      <c r="N49" s="14"/>
      <c r="O49" s="14"/>
      <c r="P49" s="14"/>
      <c r="Q49" s="14"/>
      <c r="R49" s="14"/>
      <c r="S49" s="14"/>
      <c r="T49" s="14"/>
    </row>
    <row r="50" spans="1:20" x14ac:dyDescent="0.25">
      <c r="A50" s="14"/>
      <c r="B50" s="14"/>
      <c r="C50" s="14"/>
      <c r="D50" s="14"/>
      <c r="E50" s="15"/>
      <c r="F50" s="15"/>
      <c r="G50" s="15"/>
      <c r="H50" s="15"/>
      <c r="I50" s="15"/>
      <c r="N50" s="14"/>
      <c r="O50" s="14"/>
      <c r="P50" s="14"/>
      <c r="Q50" s="14"/>
      <c r="R50" s="14"/>
      <c r="S50" s="14"/>
      <c r="T50" s="14"/>
    </row>
    <row r="51" spans="1:20" x14ac:dyDescent="0.25">
      <c r="A51" s="14"/>
      <c r="B51" s="14"/>
      <c r="C51" s="14"/>
      <c r="D51" s="14"/>
      <c r="E51" s="15"/>
      <c r="F51" s="15"/>
      <c r="G51" s="15"/>
      <c r="H51" s="15"/>
      <c r="I51" s="15"/>
      <c r="N51" s="14"/>
      <c r="O51" s="14"/>
      <c r="P51" s="14"/>
      <c r="Q51" s="14"/>
      <c r="R51" s="14"/>
      <c r="S51" s="14"/>
      <c r="T51" s="14"/>
    </row>
    <row r="52" spans="1:20" x14ac:dyDescent="0.25">
      <c r="A52" s="14"/>
      <c r="B52" s="14"/>
      <c r="C52" s="14"/>
      <c r="D52" s="14"/>
      <c r="E52" s="15"/>
      <c r="F52" s="15"/>
      <c r="G52" s="15"/>
      <c r="H52" s="15"/>
      <c r="I52" s="15"/>
      <c r="N52" s="14"/>
      <c r="O52" s="14"/>
      <c r="P52" s="14"/>
      <c r="Q52" s="14"/>
      <c r="R52" s="14"/>
      <c r="S52" s="14"/>
      <c r="T52" s="14"/>
    </row>
    <row r="53" spans="1:20" x14ac:dyDescent="0.25">
      <c r="A53" s="14"/>
      <c r="B53" s="14"/>
      <c r="C53" s="14"/>
      <c r="D53" s="14"/>
      <c r="E53" s="15"/>
      <c r="F53" s="14"/>
      <c r="G53" s="14"/>
      <c r="H53" s="14"/>
      <c r="I53" s="14"/>
      <c r="N53" s="14"/>
      <c r="O53" s="14"/>
      <c r="P53" s="14"/>
      <c r="Q53" s="14"/>
      <c r="R53" s="14"/>
      <c r="S53" s="14"/>
      <c r="T53" s="14"/>
    </row>
    <row r="54" spans="1:20" x14ac:dyDescent="0.25">
      <c r="A54" s="14"/>
      <c r="B54" s="14"/>
      <c r="C54" s="14"/>
      <c r="D54" s="14"/>
      <c r="E54" s="14"/>
      <c r="F54" s="14"/>
      <c r="G54" s="14"/>
      <c r="H54" s="14"/>
      <c r="I54" s="17"/>
      <c r="N54" s="14"/>
      <c r="O54" s="14"/>
      <c r="P54" s="14"/>
      <c r="Q54" s="14"/>
      <c r="R54" s="14"/>
      <c r="S54" s="14"/>
      <c r="T54" s="14"/>
    </row>
  </sheetData>
  <mergeCells count="8">
    <mergeCell ref="B3:M3"/>
    <mergeCell ref="J19:M19"/>
    <mergeCell ref="B5:F5"/>
    <mergeCell ref="J5:M5"/>
    <mergeCell ref="J34:M34"/>
    <mergeCell ref="B34:G34"/>
    <mergeCell ref="B19:H19"/>
    <mergeCell ref="B17:M17"/>
  </mergeCells>
  <dataValidations count="12">
    <dataValidation type="decimal" allowBlank="1" showInputMessage="1" showErrorMessage="1" errorTitle="ATENÇÃO" error="ESTE FORMATO OU ESTA QUANTIDADE_x000a_NÃO É RECONHECIDA PELO PROGRAMA." promptTitle="Informação" prompt="Digite a metragem da estaca." sqref="IY7:IY12 D65543:D65549 IY65543:IY65549 SU65543:SU65549 ACQ65543:ACQ65549 AMM65543:AMM65549 AWI65543:AWI65549 BGE65543:BGE65549 BQA65543:BQA65549 BZW65543:BZW65549 CJS65543:CJS65549 CTO65543:CTO65549 DDK65543:DDK65549 DNG65543:DNG65549 DXC65543:DXC65549 EGY65543:EGY65549 EQU65543:EQU65549 FAQ65543:FAQ65549 FKM65543:FKM65549 FUI65543:FUI65549 GEE65543:GEE65549 GOA65543:GOA65549 GXW65543:GXW65549 HHS65543:HHS65549 HRO65543:HRO65549 IBK65543:IBK65549 ILG65543:ILG65549 IVC65543:IVC65549 JEY65543:JEY65549 JOU65543:JOU65549 JYQ65543:JYQ65549 KIM65543:KIM65549 KSI65543:KSI65549 LCE65543:LCE65549 LMA65543:LMA65549 LVW65543:LVW65549 MFS65543:MFS65549 MPO65543:MPO65549 MZK65543:MZK65549 NJG65543:NJG65549 NTC65543:NTC65549 OCY65543:OCY65549 OMU65543:OMU65549 OWQ65543:OWQ65549 PGM65543:PGM65549 PQI65543:PQI65549 QAE65543:QAE65549 QKA65543:QKA65549 QTW65543:QTW65549 RDS65543:RDS65549 RNO65543:RNO65549 RXK65543:RXK65549 SHG65543:SHG65549 SRC65543:SRC65549 TAY65543:TAY65549 TKU65543:TKU65549 TUQ65543:TUQ65549 UEM65543:UEM65549 UOI65543:UOI65549 UYE65543:UYE65549 VIA65543:VIA65549 VRW65543:VRW65549 WBS65543:WBS65549 WLO65543:WLO65549 WVK65543:WVK65549 D131079:D131085 IY131079:IY131085 SU131079:SU131085 ACQ131079:ACQ131085 AMM131079:AMM131085 AWI131079:AWI131085 BGE131079:BGE131085 BQA131079:BQA131085 BZW131079:BZW131085 CJS131079:CJS131085 CTO131079:CTO131085 DDK131079:DDK131085 DNG131079:DNG131085 DXC131079:DXC131085 EGY131079:EGY131085 EQU131079:EQU131085 FAQ131079:FAQ131085 FKM131079:FKM131085 FUI131079:FUI131085 GEE131079:GEE131085 GOA131079:GOA131085 GXW131079:GXW131085 HHS131079:HHS131085 HRO131079:HRO131085 IBK131079:IBK131085 ILG131079:ILG131085 IVC131079:IVC131085 JEY131079:JEY131085 JOU131079:JOU131085 JYQ131079:JYQ131085 KIM131079:KIM131085 KSI131079:KSI131085 LCE131079:LCE131085 LMA131079:LMA131085 LVW131079:LVW131085 MFS131079:MFS131085 MPO131079:MPO131085 MZK131079:MZK131085 NJG131079:NJG131085 NTC131079:NTC131085 OCY131079:OCY131085 OMU131079:OMU131085 OWQ131079:OWQ131085 PGM131079:PGM131085 PQI131079:PQI131085 QAE131079:QAE131085 QKA131079:QKA131085 QTW131079:QTW131085 RDS131079:RDS131085 RNO131079:RNO131085 RXK131079:RXK131085 SHG131079:SHG131085 SRC131079:SRC131085 TAY131079:TAY131085 TKU131079:TKU131085 TUQ131079:TUQ131085 UEM131079:UEM131085 UOI131079:UOI131085 UYE131079:UYE131085 VIA131079:VIA131085 VRW131079:VRW131085 WBS131079:WBS131085 WLO131079:WLO131085 WVK131079:WVK131085 D196615:D196621 IY196615:IY196621 SU196615:SU196621 ACQ196615:ACQ196621 AMM196615:AMM196621 AWI196615:AWI196621 BGE196615:BGE196621 BQA196615:BQA196621 BZW196615:BZW196621 CJS196615:CJS196621 CTO196615:CTO196621 DDK196615:DDK196621 DNG196615:DNG196621 DXC196615:DXC196621 EGY196615:EGY196621 EQU196615:EQU196621 FAQ196615:FAQ196621 FKM196615:FKM196621 FUI196615:FUI196621 GEE196615:GEE196621 GOA196615:GOA196621 GXW196615:GXW196621 HHS196615:HHS196621 HRO196615:HRO196621 IBK196615:IBK196621 ILG196615:ILG196621 IVC196615:IVC196621 JEY196615:JEY196621 JOU196615:JOU196621 JYQ196615:JYQ196621 KIM196615:KIM196621 KSI196615:KSI196621 LCE196615:LCE196621 LMA196615:LMA196621 LVW196615:LVW196621 MFS196615:MFS196621 MPO196615:MPO196621 MZK196615:MZK196621 NJG196615:NJG196621 NTC196615:NTC196621 OCY196615:OCY196621 OMU196615:OMU196621 OWQ196615:OWQ196621 PGM196615:PGM196621 PQI196615:PQI196621 QAE196615:QAE196621 QKA196615:QKA196621 QTW196615:QTW196621 RDS196615:RDS196621 RNO196615:RNO196621 RXK196615:RXK196621 SHG196615:SHG196621 SRC196615:SRC196621 TAY196615:TAY196621 TKU196615:TKU196621 TUQ196615:TUQ196621 UEM196615:UEM196621 UOI196615:UOI196621 UYE196615:UYE196621 VIA196615:VIA196621 VRW196615:VRW196621 WBS196615:WBS196621 WLO196615:WLO196621 WVK196615:WVK196621 D262151:D262157 IY262151:IY262157 SU262151:SU262157 ACQ262151:ACQ262157 AMM262151:AMM262157 AWI262151:AWI262157 BGE262151:BGE262157 BQA262151:BQA262157 BZW262151:BZW262157 CJS262151:CJS262157 CTO262151:CTO262157 DDK262151:DDK262157 DNG262151:DNG262157 DXC262151:DXC262157 EGY262151:EGY262157 EQU262151:EQU262157 FAQ262151:FAQ262157 FKM262151:FKM262157 FUI262151:FUI262157 GEE262151:GEE262157 GOA262151:GOA262157 GXW262151:GXW262157 HHS262151:HHS262157 HRO262151:HRO262157 IBK262151:IBK262157 ILG262151:ILG262157 IVC262151:IVC262157 JEY262151:JEY262157 JOU262151:JOU262157 JYQ262151:JYQ262157 KIM262151:KIM262157 KSI262151:KSI262157 LCE262151:LCE262157 LMA262151:LMA262157 LVW262151:LVW262157 MFS262151:MFS262157 MPO262151:MPO262157 MZK262151:MZK262157 NJG262151:NJG262157 NTC262151:NTC262157 OCY262151:OCY262157 OMU262151:OMU262157 OWQ262151:OWQ262157 PGM262151:PGM262157 PQI262151:PQI262157 QAE262151:QAE262157 QKA262151:QKA262157 QTW262151:QTW262157 RDS262151:RDS262157 RNO262151:RNO262157 RXK262151:RXK262157 SHG262151:SHG262157 SRC262151:SRC262157 TAY262151:TAY262157 TKU262151:TKU262157 TUQ262151:TUQ262157 UEM262151:UEM262157 UOI262151:UOI262157 UYE262151:UYE262157 VIA262151:VIA262157 VRW262151:VRW262157 WBS262151:WBS262157 WLO262151:WLO262157 WVK262151:WVK262157 D327687:D327693 IY327687:IY327693 SU327687:SU327693 ACQ327687:ACQ327693 AMM327687:AMM327693 AWI327687:AWI327693 BGE327687:BGE327693 BQA327687:BQA327693 BZW327687:BZW327693 CJS327687:CJS327693 CTO327687:CTO327693 DDK327687:DDK327693 DNG327687:DNG327693 DXC327687:DXC327693 EGY327687:EGY327693 EQU327687:EQU327693 FAQ327687:FAQ327693 FKM327687:FKM327693 FUI327687:FUI327693 GEE327687:GEE327693 GOA327687:GOA327693 GXW327687:GXW327693 HHS327687:HHS327693 HRO327687:HRO327693 IBK327687:IBK327693 ILG327687:ILG327693 IVC327687:IVC327693 JEY327687:JEY327693 JOU327687:JOU327693 JYQ327687:JYQ327693 KIM327687:KIM327693 KSI327687:KSI327693 LCE327687:LCE327693 LMA327687:LMA327693 LVW327687:LVW327693 MFS327687:MFS327693 MPO327687:MPO327693 MZK327687:MZK327693 NJG327687:NJG327693 NTC327687:NTC327693 OCY327687:OCY327693 OMU327687:OMU327693 OWQ327687:OWQ327693 PGM327687:PGM327693 PQI327687:PQI327693 QAE327687:QAE327693 QKA327687:QKA327693 QTW327687:QTW327693 RDS327687:RDS327693 RNO327687:RNO327693 RXK327687:RXK327693 SHG327687:SHG327693 SRC327687:SRC327693 TAY327687:TAY327693 TKU327687:TKU327693 TUQ327687:TUQ327693 UEM327687:UEM327693 UOI327687:UOI327693 UYE327687:UYE327693 VIA327687:VIA327693 VRW327687:VRW327693 WBS327687:WBS327693 WLO327687:WLO327693 WVK327687:WVK327693 D393223:D393229 IY393223:IY393229 SU393223:SU393229 ACQ393223:ACQ393229 AMM393223:AMM393229 AWI393223:AWI393229 BGE393223:BGE393229 BQA393223:BQA393229 BZW393223:BZW393229 CJS393223:CJS393229 CTO393223:CTO393229 DDK393223:DDK393229 DNG393223:DNG393229 DXC393223:DXC393229 EGY393223:EGY393229 EQU393223:EQU393229 FAQ393223:FAQ393229 FKM393223:FKM393229 FUI393223:FUI393229 GEE393223:GEE393229 GOA393223:GOA393229 GXW393223:GXW393229 HHS393223:HHS393229 HRO393223:HRO393229 IBK393223:IBK393229 ILG393223:ILG393229 IVC393223:IVC393229 JEY393223:JEY393229 JOU393223:JOU393229 JYQ393223:JYQ393229 KIM393223:KIM393229 KSI393223:KSI393229 LCE393223:LCE393229 LMA393223:LMA393229 LVW393223:LVW393229 MFS393223:MFS393229 MPO393223:MPO393229 MZK393223:MZK393229 NJG393223:NJG393229 NTC393223:NTC393229 OCY393223:OCY393229 OMU393223:OMU393229 OWQ393223:OWQ393229 PGM393223:PGM393229 PQI393223:PQI393229 QAE393223:QAE393229 QKA393223:QKA393229 QTW393223:QTW393229 RDS393223:RDS393229 RNO393223:RNO393229 RXK393223:RXK393229 SHG393223:SHG393229 SRC393223:SRC393229 TAY393223:TAY393229 TKU393223:TKU393229 TUQ393223:TUQ393229 UEM393223:UEM393229 UOI393223:UOI393229 UYE393223:UYE393229 VIA393223:VIA393229 VRW393223:VRW393229 WBS393223:WBS393229 WLO393223:WLO393229 WVK393223:WVK393229 D458759:D458765 IY458759:IY458765 SU458759:SU458765 ACQ458759:ACQ458765 AMM458759:AMM458765 AWI458759:AWI458765 BGE458759:BGE458765 BQA458759:BQA458765 BZW458759:BZW458765 CJS458759:CJS458765 CTO458759:CTO458765 DDK458759:DDK458765 DNG458759:DNG458765 DXC458759:DXC458765 EGY458759:EGY458765 EQU458759:EQU458765 FAQ458759:FAQ458765 FKM458759:FKM458765 FUI458759:FUI458765 GEE458759:GEE458765 GOA458759:GOA458765 GXW458759:GXW458765 HHS458759:HHS458765 HRO458759:HRO458765 IBK458759:IBK458765 ILG458759:ILG458765 IVC458759:IVC458765 JEY458759:JEY458765 JOU458759:JOU458765 JYQ458759:JYQ458765 KIM458759:KIM458765 KSI458759:KSI458765 LCE458759:LCE458765 LMA458759:LMA458765 LVW458759:LVW458765 MFS458759:MFS458765 MPO458759:MPO458765 MZK458759:MZK458765 NJG458759:NJG458765 NTC458759:NTC458765 OCY458759:OCY458765 OMU458759:OMU458765 OWQ458759:OWQ458765 PGM458759:PGM458765 PQI458759:PQI458765 QAE458759:QAE458765 QKA458759:QKA458765 QTW458759:QTW458765 RDS458759:RDS458765 RNO458759:RNO458765 RXK458759:RXK458765 SHG458759:SHG458765 SRC458759:SRC458765 TAY458759:TAY458765 TKU458759:TKU458765 TUQ458759:TUQ458765 UEM458759:UEM458765 UOI458759:UOI458765 UYE458759:UYE458765 VIA458759:VIA458765 VRW458759:VRW458765 WBS458759:WBS458765 WLO458759:WLO458765 WVK458759:WVK458765 D524295:D524301 IY524295:IY524301 SU524295:SU524301 ACQ524295:ACQ524301 AMM524295:AMM524301 AWI524295:AWI524301 BGE524295:BGE524301 BQA524295:BQA524301 BZW524295:BZW524301 CJS524295:CJS524301 CTO524295:CTO524301 DDK524295:DDK524301 DNG524295:DNG524301 DXC524295:DXC524301 EGY524295:EGY524301 EQU524295:EQU524301 FAQ524295:FAQ524301 FKM524295:FKM524301 FUI524295:FUI524301 GEE524295:GEE524301 GOA524295:GOA524301 GXW524295:GXW524301 HHS524295:HHS524301 HRO524295:HRO524301 IBK524295:IBK524301 ILG524295:ILG524301 IVC524295:IVC524301 JEY524295:JEY524301 JOU524295:JOU524301 JYQ524295:JYQ524301 KIM524295:KIM524301 KSI524295:KSI524301 LCE524295:LCE524301 LMA524295:LMA524301 LVW524295:LVW524301 MFS524295:MFS524301 MPO524295:MPO524301 MZK524295:MZK524301 NJG524295:NJG524301 NTC524295:NTC524301 OCY524295:OCY524301 OMU524295:OMU524301 OWQ524295:OWQ524301 PGM524295:PGM524301 PQI524295:PQI524301 QAE524295:QAE524301 QKA524295:QKA524301 QTW524295:QTW524301 RDS524295:RDS524301 RNO524295:RNO524301 RXK524295:RXK524301 SHG524295:SHG524301 SRC524295:SRC524301 TAY524295:TAY524301 TKU524295:TKU524301 TUQ524295:TUQ524301 UEM524295:UEM524301 UOI524295:UOI524301 UYE524295:UYE524301 VIA524295:VIA524301 VRW524295:VRW524301 WBS524295:WBS524301 WLO524295:WLO524301 WVK524295:WVK524301 D589831:D589837 IY589831:IY589837 SU589831:SU589837 ACQ589831:ACQ589837 AMM589831:AMM589837 AWI589831:AWI589837 BGE589831:BGE589837 BQA589831:BQA589837 BZW589831:BZW589837 CJS589831:CJS589837 CTO589831:CTO589837 DDK589831:DDK589837 DNG589831:DNG589837 DXC589831:DXC589837 EGY589831:EGY589837 EQU589831:EQU589837 FAQ589831:FAQ589837 FKM589831:FKM589837 FUI589831:FUI589837 GEE589831:GEE589837 GOA589831:GOA589837 GXW589831:GXW589837 HHS589831:HHS589837 HRO589831:HRO589837 IBK589831:IBK589837 ILG589831:ILG589837 IVC589831:IVC589837 JEY589831:JEY589837 JOU589831:JOU589837 JYQ589831:JYQ589837 KIM589831:KIM589837 KSI589831:KSI589837 LCE589831:LCE589837 LMA589831:LMA589837 LVW589831:LVW589837 MFS589831:MFS589837 MPO589831:MPO589837 MZK589831:MZK589837 NJG589831:NJG589837 NTC589831:NTC589837 OCY589831:OCY589837 OMU589831:OMU589837 OWQ589831:OWQ589837 PGM589831:PGM589837 PQI589831:PQI589837 QAE589831:QAE589837 QKA589831:QKA589837 QTW589831:QTW589837 RDS589831:RDS589837 RNO589831:RNO589837 RXK589831:RXK589837 SHG589831:SHG589837 SRC589831:SRC589837 TAY589831:TAY589837 TKU589831:TKU589837 TUQ589831:TUQ589837 UEM589831:UEM589837 UOI589831:UOI589837 UYE589831:UYE589837 VIA589831:VIA589837 VRW589831:VRW589837 WBS589831:WBS589837 WLO589831:WLO589837 WVK589831:WVK589837 D655367:D655373 IY655367:IY655373 SU655367:SU655373 ACQ655367:ACQ655373 AMM655367:AMM655373 AWI655367:AWI655373 BGE655367:BGE655373 BQA655367:BQA655373 BZW655367:BZW655373 CJS655367:CJS655373 CTO655367:CTO655373 DDK655367:DDK655373 DNG655367:DNG655373 DXC655367:DXC655373 EGY655367:EGY655373 EQU655367:EQU655373 FAQ655367:FAQ655373 FKM655367:FKM655373 FUI655367:FUI655373 GEE655367:GEE655373 GOA655367:GOA655373 GXW655367:GXW655373 HHS655367:HHS655373 HRO655367:HRO655373 IBK655367:IBK655373 ILG655367:ILG655373 IVC655367:IVC655373 JEY655367:JEY655373 JOU655367:JOU655373 JYQ655367:JYQ655373 KIM655367:KIM655373 KSI655367:KSI655373 LCE655367:LCE655373 LMA655367:LMA655373 LVW655367:LVW655373 MFS655367:MFS655373 MPO655367:MPO655373 MZK655367:MZK655373 NJG655367:NJG655373 NTC655367:NTC655373 OCY655367:OCY655373 OMU655367:OMU655373 OWQ655367:OWQ655373 PGM655367:PGM655373 PQI655367:PQI655373 QAE655367:QAE655373 QKA655367:QKA655373 QTW655367:QTW655373 RDS655367:RDS655373 RNO655367:RNO655373 RXK655367:RXK655373 SHG655367:SHG655373 SRC655367:SRC655373 TAY655367:TAY655373 TKU655367:TKU655373 TUQ655367:TUQ655373 UEM655367:UEM655373 UOI655367:UOI655373 UYE655367:UYE655373 VIA655367:VIA655373 VRW655367:VRW655373 WBS655367:WBS655373 WLO655367:WLO655373 WVK655367:WVK655373 D720903:D720909 IY720903:IY720909 SU720903:SU720909 ACQ720903:ACQ720909 AMM720903:AMM720909 AWI720903:AWI720909 BGE720903:BGE720909 BQA720903:BQA720909 BZW720903:BZW720909 CJS720903:CJS720909 CTO720903:CTO720909 DDK720903:DDK720909 DNG720903:DNG720909 DXC720903:DXC720909 EGY720903:EGY720909 EQU720903:EQU720909 FAQ720903:FAQ720909 FKM720903:FKM720909 FUI720903:FUI720909 GEE720903:GEE720909 GOA720903:GOA720909 GXW720903:GXW720909 HHS720903:HHS720909 HRO720903:HRO720909 IBK720903:IBK720909 ILG720903:ILG720909 IVC720903:IVC720909 JEY720903:JEY720909 JOU720903:JOU720909 JYQ720903:JYQ720909 KIM720903:KIM720909 KSI720903:KSI720909 LCE720903:LCE720909 LMA720903:LMA720909 LVW720903:LVW720909 MFS720903:MFS720909 MPO720903:MPO720909 MZK720903:MZK720909 NJG720903:NJG720909 NTC720903:NTC720909 OCY720903:OCY720909 OMU720903:OMU720909 OWQ720903:OWQ720909 PGM720903:PGM720909 PQI720903:PQI720909 QAE720903:QAE720909 QKA720903:QKA720909 QTW720903:QTW720909 RDS720903:RDS720909 RNO720903:RNO720909 RXK720903:RXK720909 SHG720903:SHG720909 SRC720903:SRC720909 TAY720903:TAY720909 TKU720903:TKU720909 TUQ720903:TUQ720909 UEM720903:UEM720909 UOI720903:UOI720909 UYE720903:UYE720909 VIA720903:VIA720909 VRW720903:VRW720909 WBS720903:WBS720909 WLO720903:WLO720909 WVK720903:WVK720909 D786439:D786445 IY786439:IY786445 SU786439:SU786445 ACQ786439:ACQ786445 AMM786439:AMM786445 AWI786439:AWI786445 BGE786439:BGE786445 BQA786439:BQA786445 BZW786439:BZW786445 CJS786439:CJS786445 CTO786439:CTO786445 DDK786439:DDK786445 DNG786439:DNG786445 DXC786439:DXC786445 EGY786439:EGY786445 EQU786439:EQU786445 FAQ786439:FAQ786445 FKM786439:FKM786445 FUI786439:FUI786445 GEE786439:GEE786445 GOA786439:GOA786445 GXW786439:GXW786445 HHS786439:HHS786445 HRO786439:HRO786445 IBK786439:IBK786445 ILG786439:ILG786445 IVC786439:IVC786445 JEY786439:JEY786445 JOU786439:JOU786445 JYQ786439:JYQ786445 KIM786439:KIM786445 KSI786439:KSI786445 LCE786439:LCE786445 LMA786439:LMA786445 LVW786439:LVW786445 MFS786439:MFS786445 MPO786439:MPO786445 MZK786439:MZK786445 NJG786439:NJG786445 NTC786439:NTC786445 OCY786439:OCY786445 OMU786439:OMU786445 OWQ786439:OWQ786445 PGM786439:PGM786445 PQI786439:PQI786445 QAE786439:QAE786445 QKA786439:QKA786445 QTW786439:QTW786445 RDS786439:RDS786445 RNO786439:RNO786445 RXK786439:RXK786445 SHG786439:SHG786445 SRC786439:SRC786445 TAY786439:TAY786445 TKU786439:TKU786445 TUQ786439:TUQ786445 UEM786439:UEM786445 UOI786439:UOI786445 UYE786439:UYE786445 VIA786439:VIA786445 VRW786439:VRW786445 WBS786439:WBS786445 WLO786439:WLO786445 WVK786439:WVK786445 D851975:D851981 IY851975:IY851981 SU851975:SU851981 ACQ851975:ACQ851981 AMM851975:AMM851981 AWI851975:AWI851981 BGE851975:BGE851981 BQA851975:BQA851981 BZW851975:BZW851981 CJS851975:CJS851981 CTO851975:CTO851981 DDK851975:DDK851981 DNG851975:DNG851981 DXC851975:DXC851981 EGY851975:EGY851981 EQU851975:EQU851981 FAQ851975:FAQ851981 FKM851975:FKM851981 FUI851975:FUI851981 GEE851975:GEE851981 GOA851975:GOA851981 GXW851975:GXW851981 HHS851975:HHS851981 HRO851975:HRO851981 IBK851975:IBK851981 ILG851975:ILG851981 IVC851975:IVC851981 JEY851975:JEY851981 JOU851975:JOU851981 JYQ851975:JYQ851981 KIM851975:KIM851981 KSI851975:KSI851981 LCE851975:LCE851981 LMA851975:LMA851981 LVW851975:LVW851981 MFS851975:MFS851981 MPO851975:MPO851981 MZK851975:MZK851981 NJG851975:NJG851981 NTC851975:NTC851981 OCY851975:OCY851981 OMU851975:OMU851981 OWQ851975:OWQ851981 PGM851975:PGM851981 PQI851975:PQI851981 QAE851975:QAE851981 QKA851975:QKA851981 QTW851975:QTW851981 RDS851975:RDS851981 RNO851975:RNO851981 RXK851975:RXK851981 SHG851975:SHG851981 SRC851975:SRC851981 TAY851975:TAY851981 TKU851975:TKU851981 TUQ851975:TUQ851981 UEM851975:UEM851981 UOI851975:UOI851981 UYE851975:UYE851981 VIA851975:VIA851981 VRW851975:VRW851981 WBS851975:WBS851981 WLO851975:WLO851981 WVK851975:WVK851981 D917511:D917517 IY917511:IY917517 SU917511:SU917517 ACQ917511:ACQ917517 AMM917511:AMM917517 AWI917511:AWI917517 BGE917511:BGE917517 BQA917511:BQA917517 BZW917511:BZW917517 CJS917511:CJS917517 CTO917511:CTO917517 DDK917511:DDK917517 DNG917511:DNG917517 DXC917511:DXC917517 EGY917511:EGY917517 EQU917511:EQU917517 FAQ917511:FAQ917517 FKM917511:FKM917517 FUI917511:FUI917517 GEE917511:GEE917517 GOA917511:GOA917517 GXW917511:GXW917517 HHS917511:HHS917517 HRO917511:HRO917517 IBK917511:IBK917517 ILG917511:ILG917517 IVC917511:IVC917517 JEY917511:JEY917517 JOU917511:JOU917517 JYQ917511:JYQ917517 KIM917511:KIM917517 KSI917511:KSI917517 LCE917511:LCE917517 LMA917511:LMA917517 LVW917511:LVW917517 MFS917511:MFS917517 MPO917511:MPO917517 MZK917511:MZK917517 NJG917511:NJG917517 NTC917511:NTC917517 OCY917511:OCY917517 OMU917511:OMU917517 OWQ917511:OWQ917517 PGM917511:PGM917517 PQI917511:PQI917517 QAE917511:QAE917517 QKA917511:QKA917517 QTW917511:QTW917517 RDS917511:RDS917517 RNO917511:RNO917517 RXK917511:RXK917517 SHG917511:SHG917517 SRC917511:SRC917517 TAY917511:TAY917517 TKU917511:TKU917517 TUQ917511:TUQ917517 UEM917511:UEM917517 UOI917511:UOI917517 UYE917511:UYE917517 VIA917511:VIA917517 VRW917511:VRW917517 WBS917511:WBS917517 WLO917511:WLO917517 WVK917511:WVK917517 D983047:D983053 IY983047:IY983053 SU983047:SU983053 ACQ983047:ACQ983053 AMM983047:AMM983053 AWI983047:AWI983053 BGE983047:BGE983053 BQA983047:BQA983053 BZW983047:BZW983053 CJS983047:CJS983053 CTO983047:CTO983053 DDK983047:DDK983053 DNG983047:DNG983053 DXC983047:DXC983053 EGY983047:EGY983053 EQU983047:EQU983053 FAQ983047:FAQ983053 FKM983047:FKM983053 FUI983047:FUI983053 GEE983047:GEE983053 GOA983047:GOA983053 GXW983047:GXW983053 HHS983047:HHS983053 HRO983047:HRO983053 IBK983047:IBK983053 ILG983047:ILG983053 IVC983047:IVC983053 JEY983047:JEY983053 JOU983047:JOU983053 JYQ983047:JYQ983053 KIM983047:KIM983053 KSI983047:KSI983053 LCE983047:LCE983053 LMA983047:LMA983053 LVW983047:LVW983053 MFS983047:MFS983053 MPO983047:MPO983053 MZK983047:MZK983053 NJG983047:NJG983053 NTC983047:NTC983053 OCY983047:OCY983053 OMU983047:OMU983053 OWQ983047:OWQ983053 PGM983047:PGM983053 PQI983047:PQI983053 QAE983047:QAE983053 QKA983047:QKA983053 QTW983047:QTW983053 RDS983047:RDS983053 RNO983047:RNO983053 RXK983047:RXK983053 SHG983047:SHG983053 SRC983047:SRC983053 TAY983047:TAY983053 TKU983047:TKU983053 TUQ983047:TUQ983053 UEM983047:UEM983053 UOI983047:UOI983053 UYE983047:UYE983053 VIA983047:VIA983053 VRW983047:VRW983053 WBS983047:WBS983053 WLO983047:WLO983053 WVK983047:WVK983053 WVF13 WVK7:WVK12 WLJ13 WLO7:WLO12 WBN13 WBS7:WBS12 VRR13 VRW7:VRW12 VHV13 VIA7:VIA12 UXZ13 UYE7:UYE12 UOD13 UOI7:UOI12 UEH13 UEM7:UEM12 TUL13 TUQ7:TUQ12 TKP13 TKU7:TKU12 TAT13 TAY7:TAY12 SQX13 SRC7:SRC12 SHB13 SHG7:SHG12 RXF13 RXK7:RXK12 RNJ13 RNO7:RNO12 RDN13 RDS7:RDS12 QTR13 QTW7:QTW12 QJV13 QKA7:QKA12 PZZ13 QAE7:QAE12 PQD13 PQI7:PQI12 PGH13 PGM7:PGM12 OWL13 OWQ7:OWQ12 OMP13 OMU7:OMU12 OCT13 OCY7:OCY12 NSX13 NTC7:NTC12 NJB13 NJG7:NJG12 MZF13 MZK7:MZK12 MPJ13 MPO7:MPO12 MFN13 MFS7:MFS12 LVR13 LVW7:LVW12 LLV13 LMA7:LMA12 LBZ13 LCE7:LCE12 KSD13 KSI7:KSI12 KIH13 KIM7:KIM12 JYL13 JYQ7:JYQ12 JOP13 JOU7:JOU12 JET13 JEY7:JEY12 IUX13 IVC7:IVC12 ILB13 ILG7:ILG12 IBF13 IBK7:IBK12 HRJ13 HRO7:HRO12 HHN13 HHS7:HHS12 GXR13 GXW7:GXW12 GNV13 GOA7:GOA12 GDZ13 GEE7:GEE12 FUD13 FUI7:FUI12 FKH13 FKM7:FKM12 FAL13 FAQ7:FAQ12 EQP13 EQU7:EQU12 EGT13 EGY7:EGY12 DWX13 DXC7:DXC12 DNB13 DNG7:DNG12 DDF13 DDK7:DDK12 CTJ13 CTO7:CTO12 CJN13 CJS7:CJS12 BZR13 BZW7:BZW12 BPV13 BQA7:BQA12 BFZ13 BGE7:BGE12 AWD13 AWI7:AWI12 AMH13 AMM7:AMM12 ACL13 ACQ7:ACQ12 SP13 SU7:SU12 IT13">
      <formula1>0.01</formula1>
      <formula2>1000000</formula2>
    </dataValidation>
    <dataValidation type="decimal" allowBlank="1" showInputMessage="1" showErrorMessage="1" errorTitle="ATENÇÃO" error="ESTE FORMATO OU ESTA QUANTIDADE_x000a_NÃO É RECONHECIDA PELO PROGRAMA." promptTitle="Informação" prompt="Digite a quantidade de estacas." sqref="IX7:IX12 B65543:C65549 IX65543:IX65549 ST65543:ST65549 ACP65543:ACP65549 AML65543:AML65549 AWH65543:AWH65549 BGD65543:BGD65549 BPZ65543:BPZ65549 BZV65543:BZV65549 CJR65543:CJR65549 CTN65543:CTN65549 DDJ65543:DDJ65549 DNF65543:DNF65549 DXB65543:DXB65549 EGX65543:EGX65549 EQT65543:EQT65549 FAP65543:FAP65549 FKL65543:FKL65549 FUH65543:FUH65549 GED65543:GED65549 GNZ65543:GNZ65549 GXV65543:GXV65549 HHR65543:HHR65549 HRN65543:HRN65549 IBJ65543:IBJ65549 ILF65543:ILF65549 IVB65543:IVB65549 JEX65543:JEX65549 JOT65543:JOT65549 JYP65543:JYP65549 KIL65543:KIL65549 KSH65543:KSH65549 LCD65543:LCD65549 LLZ65543:LLZ65549 LVV65543:LVV65549 MFR65543:MFR65549 MPN65543:MPN65549 MZJ65543:MZJ65549 NJF65543:NJF65549 NTB65543:NTB65549 OCX65543:OCX65549 OMT65543:OMT65549 OWP65543:OWP65549 PGL65543:PGL65549 PQH65543:PQH65549 QAD65543:QAD65549 QJZ65543:QJZ65549 QTV65543:QTV65549 RDR65543:RDR65549 RNN65543:RNN65549 RXJ65543:RXJ65549 SHF65543:SHF65549 SRB65543:SRB65549 TAX65543:TAX65549 TKT65543:TKT65549 TUP65543:TUP65549 UEL65543:UEL65549 UOH65543:UOH65549 UYD65543:UYD65549 VHZ65543:VHZ65549 VRV65543:VRV65549 WBR65543:WBR65549 WLN65543:WLN65549 WVJ65543:WVJ65549 B131079:C131085 IX131079:IX131085 ST131079:ST131085 ACP131079:ACP131085 AML131079:AML131085 AWH131079:AWH131085 BGD131079:BGD131085 BPZ131079:BPZ131085 BZV131079:BZV131085 CJR131079:CJR131085 CTN131079:CTN131085 DDJ131079:DDJ131085 DNF131079:DNF131085 DXB131079:DXB131085 EGX131079:EGX131085 EQT131079:EQT131085 FAP131079:FAP131085 FKL131079:FKL131085 FUH131079:FUH131085 GED131079:GED131085 GNZ131079:GNZ131085 GXV131079:GXV131085 HHR131079:HHR131085 HRN131079:HRN131085 IBJ131079:IBJ131085 ILF131079:ILF131085 IVB131079:IVB131085 JEX131079:JEX131085 JOT131079:JOT131085 JYP131079:JYP131085 KIL131079:KIL131085 KSH131079:KSH131085 LCD131079:LCD131085 LLZ131079:LLZ131085 LVV131079:LVV131085 MFR131079:MFR131085 MPN131079:MPN131085 MZJ131079:MZJ131085 NJF131079:NJF131085 NTB131079:NTB131085 OCX131079:OCX131085 OMT131079:OMT131085 OWP131079:OWP131085 PGL131079:PGL131085 PQH131079:PQH131085 QAD131079:QAD131085 QJZ131079:QJZ131085 QTV131079:QTV131085 RDR131079:RDR131085 RNN131079:RNN131085 RXJ131079:RXJ131085 SHF131079:SHF131085 SRB131079:SRB131085 TAX131079:TAX131085 TKT131079:TKT131085 TUP131079:TUP131085 UEL131079:UEL131085 UOH131079:UOH131085 UYD131079:UYD131085 VHZ131079:VHZ131085 VRV131079:VRV131085 WBR131079:WBR131085 WLN131079:WLN131085 WVJ131079:WVJ131085 B196615:C196621 IX196615:IX196621 ST196615:ST196621 ACP196615:ACP196621 AML196615:AML196621 AWH196615:AWH196621 BGD196615:BGD196621 BPZ196615:BPZ196621 BZV196615:BZV196621 CJR196615:CJR196621 CTN196615:CTN196621 DDJ196615:DDJ196621 DNF196615:DNF196621 DXB196615:DXB196621 EGX196615:EGX196621 EQT196615:EQT196621 FAP196615:FAP196621 FKL196615:FKL196621 FUH196615:FUH196621 GED196615:GED196621 GNZ196615:GNZ196621 GXV196615:GXV196621 HHR196615:HHR196621 HRN196615:HRN196621 IBJ196615:IBJ196621 ILF196615:ILF196621 IVB196615:IVB196621 JEX196615:JEX196621 JOT196615:JOT196621 JYP196615:JYP196621 KIL196615:KIL196621 KSH196615:KSH196621 LCD196615:LCD196621 LLZ196615:LLZ196621 LVV196615:LVV196621 MFR196615:MFR196621 MPN196615:MPN196621 MZJ196615:MZJ196621 NJF196615:NJF196621 NTB196615:NTB196621 OCX196615:OCX196621 OMT196615:OMT196621 OWP196615:OWP196621 PGL196615:PGL196621 PQH196615:PQH196621 QAD196615:QAD196621 QJZ196615:QJZ196621 QTV196615:QTV196621 RDR196615:RDR196621 RNN196615:RNN196621 RXJ196615:RXJ196621 SHF196615:SHF196621 SRB196615:SRB196621 TAX196615:TAX196621 TKT196615:TKT196621 TUP196615:TUP196621 UEL196615:UEL196621 UOH196615:UOH196621 UYD196615:UYD196621 VHZ196615:VHZ196621 VRV196615:VRV196621 WBR196615:WBR196621 WLN196615:WLN196621 WVJ196615:WVJ196621 B262151:C262157 IX262151:IX262157 ST262151:ST262157 ACP262151:ACP262157 AML262151:AML262157 AWH262151:AWH262157 BGD262151:BGD262157 BPZ262151:BPZ262157 BZV262151:BZV262157 CJR262151:CJR262157 CTN262151:CTN262157 DDJ262151:DDJ262157 DNF262151:DNF262157 DXB262151:DXB262157 EGX262151:EGX262157 EQT262151:EQT262157 FAP262151:FAP262157 FKL262151:FKL262157 FUH262151:FUH262157 GED262151:GED262157 GNZ262151:GNZ262157 GXV262151:GXV262157 HHR262151:HHR262157 HRN262151:HRN262157 IBJ262151:IBJ262157 ILF262151:ILF262157 IVB262151:IVB262157 JEX262151:JEX262157 JOT262151:JOT262157 JYP262151:JYP262157 KIL262151:KIL262157 KSH262151:KSH262157 LCD262151:LCD262157 LLZ262151:LLZ262157 LVV262151:LVV262157 MFR262151:MFR262157 MPN262151:MPN262157 MZJ262151:MZJ262157 NJF262151:NJF262157 NTB262151:NTB262157 OCX262151:OCX262157 OMT262151:OMT262157 OWP262151:OWP262157 PGL262151:PGL262157 PQH262151:PQH262157 QAD262151:QAD262157 QJZ262151:QJZ262157 QTV262151:QTV262157 RDR262151:RDR262157 RNN262151:RNN262157 RXJ262151:RXJ262157 SHF262151:SHF262157 SRB262151:SRB262157 TAX262151:TAX262157 TKT262151:TKT262157 TUP262151:TUP262157 UEL262151:UEL262157 UOH262151:UOH262157 UYD262151:UYD262157 VHZ262151:VHZ262157 VRV262151:VRV262157 WBR262151:WBR262157 WLN262151:WLN262157 WVJ262151:WVJ262157 B327687:C327693 IX327687:IX327693 ST327687:ST327693 ACP327687:ACP327693 AML327687:AML327693 AWH327687:AWH327693 BGD327687:BGD327693 BPZ327687:BPZ327693 BZV327687:BZV327693 CJR327687:CJR327693 CTN327687:CTN327693 DDJ327687:DDJ327693 DNF327687:DNF327693 DXB327687:DXB327693 EGX327687:EGX327693 EQT327687:EQT327693 FAP327687:FAP327693 FKL327687:FKL327693 FUH327687:FUH327693 GED327687:GED327693 GNZ327687:GNZ327693 GXV327687:GXV327693 HHR327687:HHR327693 HRN327687:HRN327693 IBJ327687:IBJ327693 ILF327687:ILF327693 IVB327687:IVB327693 JEX327687:JEX327693 JOT327687:JOT327693 JYP327687:JYP327693 KIL327687:KIL327693 KSH327687:KSH327693 LCD327687:LCD327693 LLZ327687:LLZ327693 LVV327687:LVV327693 MFR327687:MFR327693 MPN327687:MPN327693 MZJ327687:MZJ327693 NJF327687:NJF327693 NTB327687:NTB327693 OCX327687:OCX327693 OMT327687:OMT327693 OWP327687:OWP327693 PGL327687:PGL327693 PQH327687:PQH327693 QAD327687:QAD327693 QJZ327687:QJZ327693 QTV327687:QTV327693 RDR327687:RDR327693 RNN327687:RNN327693 RXJ327687:RXJ327693 SHF327687:SHF327693 SRB327687:SRB327693 TAX327687:TAX327693 TKT327687:TKT327693 TUP327687:TUP327693 UEL327687:UEL327693 UOH327687:UOH327693 UYD327687:UYD327693 VHZ327687:VHZ327693 VRV327687:VRV327693 WBR327687:WBR327693 WLN327687:WLN327693 WVJ327687:WVJ327693 B393223:C393229 IX393223:IX393229 ST393223:ST393229 ACP393223:ACP393229 AML393223:AML393229 AWH393223:AWH393229 BGD393223:BGD393229 BPZ393223:BPZ393229 BZV393223:BZV393229 CJR393223:CJR393229 CTN393223:CTN393229 DDJ393223:DDJ393229 DNF393223:DNF393229 DXB393223:DXB393229 EGX393223:EGX393229 EQT393223:EQT393229 FAP393223:FAP393229 FKL393223:FKL393229 FUH393223:FUH393229 GED393223:GED393229 GNZ393223:GNZ393229 GXV393223:GXV393229 HHR393223:HHR393229 HRN393223:HRN393229 IBJ393223:IBJ393229 ILF393223:ILF393229 IVB393223:IVB393229 JEX393223:JEX393229 JOT393223:JOT393229 JYP393223:JYP393229 KIL393223:KIL393229 KSH393223:KSH393229 LCD393223:LCD393229 LLZ393223:LLZ393229 LVV393223:LVV393229 MFR393223:MFR393229 MPN393223:MPN393229 MZJ393223:MZJ393229 NJF393223:NJF393229 NTB393223:NTB393229 OCX393223:OCX393229 OMT393223:OMT393229 OWP393223:OWP393229 PGL393223:PGL393229 PQH393223:PQH393229 QAD393223:QAD393229 QJZ393223:QJZ393229 QTV393223:QTV393229 RDR393223:RDR393229 RNN393223:RNN393229 RXJ393223:RXJ393229 SHF393223:SHF393229 SRB393223:SRB393229 TAX393223:TAX393229 TKT393223:TKT393229 TUP393223:TUP393229 UEL393223:UEL393229 UOH393223:UOH393229 UYD393223:UYD393229 VHZ393223:VHZ393229 VRV393223:VRV393229 WBR393223:WBR393229 WLN393223:WLN393229 WVJ393223:WVJ393229 B458759:C458765 IX458759:IX458765 ST458759:ST458765 ACP458759:ACP458765 AML458759:AML458765 AWH458759:AWH458765 BGD458759:BGD458765 BPZ458759:BPZ458765 BZV458759:BZV458765 CJR458759:CJR458765 CTN458759:CTN458765 DDJ458759:DDJ458765 DNF458759:DNF458765 DXB458759:DXB458765 EGX458759:EGX458765 EQT458759:EQT458765 FAP458759:FAP458765 FKL458759:FKL458765 FUH458759:FUH458765 GED458759:GED458765 GNZ458759:GNZ458765 GXV458759:GXV458765 HHR458759:HHR458765 HRN458759:HRN458765 IBJ458759:IBJ458765 ILF458759:ILF458765 IVB458759:IVB458765 JEX458759:JEX458765 JOT458759:JOT458765 JYP458759:JYP458765 KIL458759:KIL458765 KSH458759:KSH458765 LCD458759:LCD458765 LLZ458759:LLZ458765 LVV458759:LVV458765 MFR458759:MFR458765 MPN458759:MPN458765 MZJ458759:MZJ458765 NJF458759:NJF458765 NTB458759:NTB458765 OCX458759:OCX458765 OMT458759:OMT458765 OWP458759:OWP458765 PGL458759:PGL458765 PQH458759:PQH458765 QAD458759:QAD458765 QJZ458759:QJZ458765 QTV458759:QTV458765 RDR458759:RDR458765 RNN458759:RNN458765 RXJ458759:RXJ458765 SHF458759:SHF458765 SRB458759:SRB458765 TAX458759:TAX458765 TKT458759:TKT458765 TUP458759:TUP458765 UEL458759:UEL458765 UOH458759:UOH458765 UYD458759:UYD458765 VHZ458759:VHZ458765 VRV458759:VRV458765 WBR458759:WBR458765 WLN458759:WLN458765 WVJ458759:WVJ458765 B524295:C524301 IX524295:IX524301 ST524295:ST524301 ACP524295:ACP524301 AML524295:AML524301 AWH524295:AWH524301 BGD524295:BGD524301 BPZ524295:BPZ524301 BZV524295:BZV524301 CJR524295:CJR524301 CTN524295:CTN524301 DDJ524295:DDJ524301 DNF524295:DNF524301 DXB524295:DXB524301 EGX524295:EGX524301 EQT524295:EQT524301 FAP524295:FAP524301 FKL524295:FKL524301 FUH524295:FUH524301 GED524295:GED524301 GNZ524295:GNZ524301 GXV524295:GXV524301 HHR524295:HHR524301 HRN524295:HRN524301 IBJ524295:IBJ524301 ILF524295:ILF524301 IVB524295:IVB524301 JEX524295:JEX524301 JOT524295:JOT524301 JYP524295:JYP524301 KIL524295:KIL524301 KSH524295:KSH524301 LCD524295:LCD524301 LLZ524295:LLZ524301 LVV524295:LVV524301 MFR524295:MFR524301 MPN524295:MPN524301 MZJ524295:MZJ524301 NJF524295:NJF524301 NTB524295:NTB524301 OCX524295:OCX524301 OMT524295:OMT524301 OWP524295:OWP524301 PGL524295:PGL524301 PQH524295:PQH524301 QAD524295:QAD524301 QJZ524295:QJZ524301 QTV524295:QTV524301 RDR524295:RDR524301 RNN524295:RNN524301 RXJ524295:RXJ524301 SHF524295:SHF524301 SRB524295:SRB524301 TAX524295:TAX524301 TKT524295:TKT524301 TUP524295:TUP524301 UEL524295:UEL524301 UOH524295:UOH524301 UYD524295:UYD524301 VHZ524295:VHZ524301 VRV524295:VRV524301 WBR524295:WBR524301 WLN524295:WLN524301 WVJ524295:WVJ524301 B589831:C589837 IX589831:IX589837 ST589831:ST589837 ACP589831:ACP589837 AML589831:AML589837 AWH589831:AWH589837 BGD589831:BGD589837 BPZ589831:BPZ589837 BZV589831:BZV589837 CJR589831:CJR589837 CTN589831:CTN589837 DDJ589831:DDJ589837 DNF589831:DNF589837 DXB589831:DXB589837 EGX589831:EGX589837 EQT589831:EQT589837 FAP589831:FAP589837 FKL589831:FKL589837 FUH589831:FUH589837 GED589831:GED589837 GNZ589831:GNZ589837 GXV589831:GXV589837 HHR589831:HHR589837 HRN589831:HRN589837 IBJ589831:IBJ589837 ILF589831:ILF589837 IVB589831:IVB589837 JEX589831:JEX589837 JOT589831:JOT589837 JYP589831:JYP589837 KIL589831:KIL589837 KSH589831:KSH589837 LCD589831:LCD589837 LLZ589831:LLZ589837 LVV589831:LVV589837 MFR589831:MFR589837 MPN589831:MPN589837 MZJ589831:MZJ589837 NJF589831:NJF589837 NTB589831:NTB589837 OCX589831:OCX589837 OMT589831:OMT589837 OWP589831:OWP589837 PGL589831:PGL589837 PQH589831:PQH589837 QAD589831:QAD589837 QJZ589831:QJZ589837 QTV589831:QTV589837 RDR589831:RDR589837 RNN589831:RNN589837 RXJ589831:RXJ589837 SHF589831:SHF589837 SRB589831:SRB589837 TAX589831:TAX589837 TKT589831:TKT589837 TUP589831:TUP589837 UEL589831:UEL589837 UOH589831:UOH589837 UYD589831:UYD589837 VHZ589831:VHZ589837 VRV589831:VRV589837 WBR589831:WBR589837 WLN589831:WLN589837 WVJ589831:WVJ589837 B655367:C655373 IX655367:IX655373 ST655367:ST655373 ACP655367:ACP655373 AML655367:AML655373 AWH655367:AWH655373 BGD655367:BGD655373 BPZ655367:BPZ655373 BZV655367:BZV655373 CJR655367:CJR655373 CTN655367:CTN655373 DDJ655367:DDJ655373 DNF655367:DNF655373 DXB655367:DXB655373 EGX655367:EGX655373 EQT655367:EQT655373 FAP655367:FAP655373 FKL655367:FKL655373 FUH655367:FUH655373 GED655367:GED655373 GNZ655367:GNZ655373 GXV655367:GXV655373 HHR655367:HHR655373 HRN655367:HRN655373 IBJ655367:IBJ655373 ILF655367:ILF655373 IVB655367:IVB655373 JEX655367:JEX655373 JOT655367:JOT655373 JYP655367:JYP655373 KIL655367:KIL655373 KSH655367:KSH655373 LCD655367:LCD655373 LLZ655367:LLZ655373 LVV655367:LVV655373 MFR655367:MFR655373 MPN655367:MPN655373 MZJ655367:MZJ655373 NJF655367:NJF655373 NTB655367:NTB655373 OCX655367:OCX655373 OMT655367:OMT655373 OWP655367:OWP655373 PGL655367:PGL655373 PQH655367:PQH655373 QAD655367:QAD655373 QJZ655367:QJZ655373 QTV655367:QTV655373 RDR655367:RDR655373 RNN655367:RNN655373 RXJ655367:RXJ655373 SHF655367:SHF655373 SRB655367:SRB655373 TAX655367:TAX655373 TKT655367:TKT655373 TUP655367:TUP655373 UEL655367:UEL655373 UOH655367:UOH655373 UYD655367:UYD655373 VHZ655367:VHZ655373 VRV655367:VRV655373 WBR655367:WBR655373 WLN655367:WLN655373 WVJ655367:WVJ655373 B720903:C720909 IX720903:IX720909 ST720903:ST720909 ACP720903:ACP720909 AML720903:AML720909 AWH720903:AWH720909 BGD720903:BGD720909 BPZ720903:BPZ720909 BZV720903:BZV720909 CJR720903:CJR720909 CTN720903:CTN720909 DDJ720903:DDJ720909 DNF720903:DNF720909 DXB720903:DXB720909 EGX720903:EGX720909 EQT720903:EQT720909 FAP720903:FAP720909 FKL720903:FKL720909 FUH720903:FUH720909 GED720903:GED720909 GNZ720903:GNZ720909 GXV720903:GXV720909 HHR720903:HHR720909 HRN720903:HRN720909 IBJ720903:IBJ720909 ILF720903:ILF720909 IVB720903:IVB720909 JEX720903:JEX720909 JOT720903:JOT720909 JYP720903:JYP720909 KIL720903:KIL720909 KSH720903:KSH720909 LCD720903:LCD720909 LLZ720903:LLZ720909 LVV720903:LVV720909 MFR720903:MFR720909 MPN720903:MPN720909 MZJ720903:MZJ720909 NJF720903:NJF720909 NTB720903:NTB720909 OCX720903:OCX720909 OMT720903:OMT720909 OWP720903:OWP720909 PGL720903:PGL720909 PQH720903:PQH720909 QAD720903:QAD720909 QJZ720903:QJZ720909 QTV720903:QTV720909 RDR720903:RDR720909 RNN720903:RNN720909 RXJ720903:RXJ720909 SHF720903:SHF720909 SRB720903:SRB720909 TAX720903:TAX720909 TKT720903:TKT720909 TUP720903:TUP720909 UEL720903:UEL720909 UOH720903:UOH720909 UYD720903:UYD720909 VHZ720903:VHZ720909 VRV720903:VRV720909 WBR720903:WBR720909 WLN720903:WLN720909 WVJ720903:WVJ720909 B786439:C786445 IX786439:IX786445 ST786439:ST786445 ACP786439:ACP786445 AML786439:AML786445 AWH786439:AWH786445 BGD786439:BGD786445 BPZ786439:BPZ786445 BZV786439:BZV786445 CJR786439:CJR786445 CTN786439:CTN786445 DDJ786439:DDJ786445 DNF786439:DNF786445 DXB786439:DXB786445 EGX786439:EGX786445 EQT786439:EQT786445 FAP786439:FAP786445 FKL786439:FKL786445 FUH786439:FUH786445 GED786439:GED786445 GNZ786439:GNZ786445 GXV786439:GXV786445 HHR786439:HHR786445 HRN786439:HRN786445 IBJ786439:IBJ786445 ILF786439:ILF786445 IVB786439:IVB786445 JEX786439:JEX786445 JOT786439:JOT786445 JYP786439:JYP786445 KIL786439:KIL786445 KSH786439:KSH786445 LCD786439:LCD786445 LLZ786439:LLZ786445 LVV786439:LVV786445 MFR786439:MFR786445 MPN786439:MPN786445 MZJ786439:MZJ786445 NJF786439:NJF786445 NTB786439:NTB786445 OCX786439:OCX786445 OMT786439:OMT786445 OWP786439:OWP786445 PGL786439:PGL786445 PQH786439:PQH786445 QAD786439:QAD786445 QJZ786439:QJZ786445 QTV786439:QTV786445 RDR786439:RDR786445 RNN786439:RNN786445 RXJ786439:RXJ786445 SHF786439:SHF786445 SRB786439:SRB786445 TAX786439:TAX786445 TKT786439:TKT786445 TUP786439:TUP786445 UEL786439:UEL786445 UOH786439:UOH786445 UYD786439:UYD786445 VHZ786439:VHZ786445 VRV786439:VRV786445 WBR786439:WBR786445 WLN786439:WLN786445 WVJ786439:WVJ786445 B851975:C851981 IX851975:IX851981 ST851975:ST851981 ACP851975:ACP851981 AML851975:AML851981 AWH851975:AWH851981 BGD851975:BGD851981 BPZ851975:BPZ851981 BZV851975:BZV851981 CJR851975:CJR851981 CTN851975:CTN851981 DDJ851975:DDJ851981 DNF851975:DNF851981 DXB851975:DXB851981 EGX851975:EGX851981 EQT851975:EQT851981 FAP851975:FAP851981 FKL851975:FKL851981 FUH851975:FUH851981 GED851975:GED851981 GNZ851975:GNZ851981 GXV851975:GXV851981 HHR851975:HHR851981 HRN851975:HRN851981 IBJ851975:IBJ851981 ILF851975:ILF851981 IVB851975:IVB851981 JEX851975:JEX851981 JOT851975:JOT851981 JYP851975:JYP851981 KIL851975:KIL851981 KSH851975:KSH851981 LCD851975:LCD851981 LLZ851975:LLZ851981 LVV851975:LVV851981 MFR851975:MFR851981 MPN851975:MPN851981 MZJ851975:MZJ851981 NJF851975:NJF851981 NTB851975:NTB851981 OCX851975:OCX851981 OMT851975:OMT851981 OWP851975:OWP851981 PGL851975:PGL851981 PQH851975:PQH851981 QAD851975:QAD851981 QJZ851975:QJZ851981 QTV851975:QTV851981 RDR851975:RDR851981 RNN851975:RNN851981 RXJ851975:RXJ851981 SHF851975:SHF851981 SRB851975:SRB851981 TAX851975:TAX851981 TKT851975:TKT851981 TUP851975:TUP851981 UEL851975:UEL851981 UOH851975:UOH851981 UYD851975:UYD851981 VHZ851975:VHZ851981 VRV851975:VRV851981 WBR851975:WBR851981 WLN851975:WLN851981 WVJ851975:WVJ851981 B917511:C917517 IX917511:IX917517 ST917511:ST917517 ACP917511:ACP917517 AML917511:AML917517 AWH917511:AWH917517 BGD917511:BGD917517 BPZ917511:BPZ917517 BZV917511:BZV917517 CJR917511:CJR917517 CTN917511:CTN917517 DDJ917511:DDJ917517 DNF917511:DNF917517 DXB917511:DXB917517 EGX917511:EGX917517 EQT917511:EQT917517 FAP917511:FAP917517 FKL917511:FKL917517 FUH917511:FUH917517 GED917511:GED917517 GNZ917511:GNZ917517 GXV917511:GXV917517 HHR917511:HHR917517 HRN917511:HRN917517 IBJ917511:IBJ917517 ILF917511:ILF917517 IVB917511:IVB917517 JEX917511:JEX917517 JOT917511:JOT917517 JYP917511:JYP917517 KIL917511:KIL917517 KSH917511:KSH917517 LCD917511:LCD917517 LLZ917511:LLZ917517 LVV917511:LVV917517 MFR917511:MFR917517 MPN917511:MPN917517 MZJ917511:MZJ917517 NJF917511:NJF917517 NTB917511:NTB917517 OCX917511:OCX917517 OMT917511:OMT917517 OWP917511:OWP917517 PGL917511:PGL917517 PQH917511:PQH917517 QAD917511:QAD917517 QJZ917511:QJZ917517 QTV917511:QTV917517 RDR917511:RDR917517 RNN917511:RNN917517 RXJ917511:RXJ917517 SHF917511:SHF917517 SRB917511:SRB917517 TAX917511:TAX917517 TKT917511:TKT917517 TUP917511:TUP917517 UEL917511:UEL917517 UOH917511:UOH917517 UYD917511:UYD917517 VHZ917511:VHZ917517 VRV917511:VRV917517 WBR917511:WBR917517 WLN917511:WLN917517 WVJ917511:WVJ917517 B983047:C983053 IX983047:IX983053 ST983047:ST983053 ACP983047:ACP983053 AML983047:AML983053 AWH983047:AWH983053 BGD983047:BGD983053 BPZ983047:BPZ983053 BZV983047:BZV983053 CJR983047:CJR983053 CTN983047:CTN983053 DDJ983047:DDJ983053 DNF983047:DNF983053 DXB983047:DXB983053 EGX983047:EGX983053 EQT983047:EQT983053 FAP983047:FAP983053 FKL983047:FKL983053 FUH983047:FUH983053 GED983047:GED983053 GNZ983047:GNZ983053 GXV983047:GXV983053 HHR983047:HHR983053 HRN983047:HRN983053 IBJ983047:IBJ983053 ILF983047:ILF983053 IVB983047:IVB983053 JEX983047:JEX983053 JOT983047:JOT983053 JYP983047:JYP983053 KIL983047:KIL983053 KSH983047:KSH983053 LCD983047:LCD983053 LLZ983047:LLZ983053 LVV983047:LVV983053 MFR983047:MFR983053 MPN983047:MPN983053 MZJ983047:MZJ983053 NJF983047:NJF983053 NTB983047:NTB983053 OCX983047:OCX983053 OMT983047:OMT983053 OWP983047:OWP983053 PGL983047:PGL983053 PQH983047:PQH983053 QAD983047:QAD983053 QJZ983047:QJZ983053 QTV983047:QTV983053 RDR983047:RDR983053 RNN983047:RNN983053 RXJ983047:RXJ983053 SHF983047:SHF983053 SRB983047:SRB983053 TAX983047:TAX983053 TKT983047:TKT983053 TUP983047:TUP983053 UEL983047:UEL983053 UOH983047:UOH983053 UYD983047:UYD983053 VHZ983047:VHZ983053 VRV983047:VRV983053 WBR983047:WBR983053 WLN983047:WLN983053 WVJ983047:WVJ983053 WVE13 WVJ7:WVJ12 WLI13 WLN7:WLN12 WBM13 WBR7:WBR12 VRQ13 VRV7:VRV12 VHU13 VHZ7:VHZ12 UXY13 UYD7:UYD12 UOC13 UOH7:UOH12 UEG13 UEL7:UEL12 TUK13 TUP7:TUP12 TKO13 TKT7:TKT12 TAS13 TAX7:TAX12 SQW13 SRB7:SRB12 SHA13 SHF7:SHF12 RXE13 RXJ7:RXJ12 RNI13 RNN7:RNN12 RDM13 RDR7:RDR12 QTQ13 QTV7:QTV12 QJU13 QJZ7:QJZ12 PZY13 QAD7:QAD12 PQC13 PQH7:PQH12 PGG13 PGL7:PGL12 OWK13 OWP7:OWP12 OMO13 OMT7:OMT12 OCS13 OCX7:OCX12 NSW13 NTB7:NTB12 NJA13 NJF7:NJF12 MZE13 MZJ7:MZJ12 MPI13 MPN7:MPN12 MFM13 MFR7:MFR12 LVQ13 LVV7:LVV12 LLU13 LLZ7:LLZ12 LBY13 LCD7:LCD12 KSC13 KSH7:KSH12 KIG13 KIL7:KIL12 JYK13 JYP7:JYP12 JOO13 JOT7:JOT12 JES13 JEX7:JEX12 IUW13 IVB7:IVB12 ILA13 ILF7:ILF12 IBE13 IBJ7:IBJ12 HRI13 HRN7:HRN12 HHM13 HHR7:HHR12 GXQ13 GXV7:GXV12 GNU13 GNZ7:GNZ12 GDY13 GED7:GED12 FUC13 FUH7:FUH12 FKG13 FKL7:FKL12 FAK13 FAP7:FAP12 EQO13 EQT7:EQT12 EGS13 EGX7:EGX12 DWW13 DXB7:DXB12 DNA13 DNF7:DNF12 DDE13 DDJ7:DDJ12 CTI13 CTN7:CTN12 CJM13 CJR7:CJR12 BZQ13 BZV7:BZV12 BPU13 BPZ7:BPZ12 BFY13 BGD7:BGD12 AWC13 AWH7:AWH12 AMG13 AML7:AML12 ACK13 ACP7:ACP12 SO13 ST7:ST12 IS13">
      <formula1>0.01</formula1>
      <formula2>1000000</formula2>
    </dataValidation>
    <dataValidation allowBlank="1" showInputMessage="1" showErrorMessage="1" promptTitle="Informação" prompt="Metragem cúbica de cada estacas." sqref="JA7:JA12 E65543:E65549 JA65543:JA65549 SW65543:SW65549 ACS65543:ACS65549 AMO65543:AMO65549 AWK65543:AWK65549 BGG65543:BGG65549 BQC65543:BQC65549 BZY65543:BZY65549 CJU65543:CJU65549 CTQ65543:CTQ65549 DDM65543:DDM65549 DNI65543:DNI65549 DXE65543:DXE65549 EHA65543:EHA65549 EQW65543:EQW65549 FAS65543:FAS65549 FKO65543:FKO65549 FUK65543:FUK65549 GEG65543:GEG65549 GOC65543:GOC65549 GXY65543:GXY65549 HHU65543:HHU65549 HRQ65543:HRQ65549 IBM65543:IBM65549 ILI65543:ILI65549 IVE65543:IVE65549 JFA65543:JFA65549 JOW65543:JOW65549 JYS65543:JYS65549 KIO65543:KIO65549 KSK65543:KSK65549 LCG65543:LCG65549 LMC65543:LMC65549 LVY65543:LVY65549 MFU65543:MFU65549 MPQ65543:MPQ65549 MZM65543:MZM65549 NJI65543:NJI65549 NTE65543:NTE65549 ODA65543:ODA65549 OMW65543:OMW65549 OWS65543:OWS65549 PGO65543:PGO65549 PQK65543:PQK65549 QAG65543:QAG65549 QKC65543:QKC65549 QTY65543:QTY65549 RDU65543:RDU65549 RNQ65543:RNQ65549 RXM65543:RXM65549 SHI65543:SHI65549 SRE65543:SRE65549 TBA65543:TBA65549 TKW65543:TKW65549 TUS65543:TUS65549 UEO65543:UEO65549 UOK65543:UOK65549 UYG65543:UYG65549 VIC65543:VIC65549 VRY65543:VRY65549 WBU65543:WBU65549 WLQ65543:WLQ65549 WVM65543:WVM65549 E131079:E131085 JA131079:JA131085 SW131079:SW131085 ACS131079:ACS131085 AMO131079:AMO131085 AWK131079:AWK131085 BGG131079:BGG131085 BQC131079:BQC131085 BZY131079:BZY131085 CJU131079:CJU131085 CTQ131079:CTQ131085 DDM131079:DDM131085 DNI131079:DNI131085 DXE131079:DXE131085 EHA131079:EHA131085 EQW131079:EQW131085 FAS131079:FAS131085 FKO131079:FKO131085 FUK131079:FUK131085 GEG131079:GEG131085 GOC131079:GOC131085 GXY131079:GXY131085 HHU131079:HHU131085 HRQ131079:HRQ131085 IBM131079:IBM131085 ILI131079:ILI131085 IVE131079:IVE131085 JFA131079:JFA131085 JOW131079:JOW131085 JYS131079:JYS131085 KIO131079:KIO131085 KSK131079:KSK131085 LCG131079:LCG131085 LMC131079:LMC131085 LVY131079:LVY131085 MFU131079:MFU131085 MPQ131079:MPQ131085 MZM131079:MZM131085 NJI131079:NJI131085 NTE131079:NTE131085 ODA131079:ODA131085 OMW131079:OMW131085 OWS131079:OWS131085 PGO131079:PGO131085 PQK131079:PQK131085 QAG131079:QAG131085 QKC131079:QKC131085 QTY131079:QTY131085 RDU131079:RDU131085 RNQ131079:RNQ131085 RXM131079:RXM131085 SHI131079:SHI131085 SRE131079:SRE131085 TBA131079:TBA131085 TKW131079:TKW131085 TUS131079:TUS131085 UEO131079:UEO131085 UOK131079:UOK131085 UYG131079:UYG131085 VIC131079:VIC131085 VRY131079:VRY131085 WBU131079:WBU131085 WLQ131079:WLQ131085 WVM131079:WVM131085 E196615:E196621 JA196615:JA196621 SW196615:SW196621 ACS196615:ACS196621 AMO196615:AMO196621 AWK196615:AWK196621 BGG196615:BGG196621 BQC196615:BQC196621 BZY196615:BZY196621 CJU196615:CJU196621 CTQ196615:CTQ196621 DDM196615:DDM196621 DNI196615:DNI196621 DXE196615:DXE196621 EHA196615:EHA196621 EQW196615:EQW196621 FAS196615:FAS196621 FKO196615:FKO196621 FUK196615:FUK196621 GEG196615:GEG196621 GOC196615:GOC196621 GXY196615:GXY196621 HHU196615:HHU196621 HRQ196615:HRQ196621 IBM196615:IBM196621 ILI196615:ILI196621 IVE196615:IVE196621 JFA196615:JFA196621 JOW196615:JOW196621 JYS196615:JYS196621 KIO196615:KIO196621 KSK196615:KSK196621 LCG196615:LCG196621 LMC196615:LMC196621 LVY196615:LVY196621 MFU196615:MFU196621 MPQ196615:MPQ196621 MZM196615:MZM196621 NJI196615:NJI196621 NTE196615:NTE196621 ODA196615:ODA196621 OMW196615:OMW196621 OWS196615:OWS196621 PGO196615:PGO196621 PQK196615:PQK196621 QAG196615:QAG196621 QKC196615:QKC196621 QTY196615:QTY196621 RDU196615:RDU196621 RNQ196615:RNQ196621 RXM196615:RXM196621 SHI196615:SHI196621 SRE196615:SRE196621 TBA196615:TBA196621 TKW196615:TKW196621 TUS196615:TUS196621 UEO196615:UEO196621 UOK196615:UOK196621 UYG196615:UYG196621 VIC196615:VIC196621 VRY196615:VRY196621 WBU196615:WBU196621 WLQ196615:WLQ196621 WVM196615:WVM196621 E262151:E262157 JA262151:JA262157 SW262151:SW262157 ACS262151:ACS262157 AMO262151:AMO262157 AWK262151:AWK262157 BGG262151:BGG262157 BQC262151:BQC262157 BZY262151:BZY262157 CJU262151:CJU262157 CTQ262151:CTQ262157 DDM262151:DDM262157 DNI262151:DNI262157 DXE262151:DXE262157 EHA262151:EHA262157 EQW262151:EQW262157 FAS262151:FAS262157 FKO262151:FKO262157 FUK262151:FUK262157 GEG262151:GEG262157 GOC262151:GOC262157 GXY262151:GXY262157 HHU262151:HHU262157 HRQ262151:HRQ262157 IBM262151:IBM262157 ILI262151:ILI262157 IVE262151:IVE262157 JFA262151:JFA262157 JOW262151:JOW262157 JYS262151:JYS262157 KIO262151:KIO262157 KSK262151:KSK262157 LCG262151:LCG262157 LMC262151:LMC262157 LVY262151:LVY262157 MFU262151:MFU262157 MPQ262151:MPQ262157 MZM262151:MZM262157 NJI262151:NJI262157 NTE262151:NTE262157 ODA262151:ODA262157 OMW262151:OMW262157 OWS262151:OWS262157 PGO262151:PGO262157 PQK262151:PQK262157 QAG262151:QAG262157 QKC262151:QKC262157 QTY262151:QTY262157 RDU262151:RDU262157 RNQ262151:RNQ262157 RXM262151:RXM262157 SHI262151:SHI262157 SRE262151:SRE262157 TBA262151:TBA262157 TKW262151:TKW262157 TUS262151:TUS262157 UEO262151:UEO262157 UOK262151:UOK262157 UYG262151:UYG262157 VIC262151:VIC262157 VRY262151:VRY262157 WBU262151:WBU262157 WLQ262151:WLQ262157 WVM262151:WVM262157 E327687:E327693 JA327687:JA327693 SW327687:SW327693 ACS327687:ACS327693 AMO327687:AMO327693 AWK327687:AWK327693 BGG327687:BGG327693 BQC327687:BQC327693 BZY327687:BZY327693 CJU327687:CJU327693 CTQ327687:CTQ327693 DDM327687:DDM327693 DNI327687:DNI327693 DXE327687:DXE327693 EHA327687:EHA327693 EQW327687:EQW327693 FAS327687:FAS327693 FKO327687:FKO327693 FUK327687:FUK327693 GEG327687:GEG327693 GOC327687:GOC327693 GXY327687:GXY327693 HHU327687:HHU327693 HRQ327687:HRQ327693 IBM327687:IBM327693 ILI327687:ILI327693 IVE327687:IVE327693 JFA327687:JFA327693 JOW327687:JOW327693 JYS327687:JYS327693 KIO327687:KIO327693 KSK327687:KSK327693 LCG327687:LCG327693 LMC327687:LMC327693 LVY327687:LVY327693 MFU327687:MFU327693 MPQ327687:MPQ327693 MZM327687:MZM327693 NJI327687:NJI327693 NTE327687:NTE327693 ODA327687:ODA327693 OMW327687:OMW327693 OWS327687:OWS327693 PGO327687:PGO327693 PQK327687:PQK327693 QAG327687:QAG327693 QKC327687:QKC327693 QTY327687:QTY327693 RDU327687:RDU327693 RNQ327687:RNQ327693 RXM327687:RXM327693 SHI327687:SHI327693 SRE327687:SRE327693 TBA327687:TBA327693 TKW327687:TKW327693 TUS327687:TUS327693 UEO327687:UEO327693 UOK327687:UOK327693 UYG327687:UYG327693 VIC327687:VIC327693 VRY327687:VRY327693 WBU327687:WBU327693 WLQ327687:WLQ327693 WVM327687:WVM327693 E393223:E393229 JA393223:JA393229 SW393223:SW393229 ACS393223:ACS393229 AMO393223:AMO393229 AWK393223:AWK393229 BGG393223:BGG393229 BQC393223:BQC393229 BZY393223:BZY393229 CJU393223:CJU393229 CTQ393223:CTQ393229 DDM393223:DDM393229 DNI393223:DNI393229 DXE393223:DXE393229 EHA393223:EHA393229 EQW393223:EQW393229 FAS393223:FAS393229 FKO393223:FKO393229 FUK393223:FUK393229 GEG393223:GEG393229 GOC393223:GOC393229 GXY393223:GXY393229 HHU393223:HHU393229 HRQ393223:HRQ393229 IBM393223:IBM393229 ILI393223:ILI393229 IVE393223:IVE393229 JFA393223:JFA393229 JOW393223:JOW393229 JYS393223:JYS393229 KIO393223:KIO393229 KSK393223:KSK393229 LCG393223:LCG393229 LMC393223:LMC393229 LVY393223:LVY393229 MFU393223:MFU393229 MPQ393223:MPQ393229 MZM393223:MZM393229 NJI393223:NJI393229 NTE393223:NTE393229 ODA393223:ODA393229 OMW393223:OMW393229 OWS393223:OWS393229 PGO393223:PGO393229 PQK393223:PQK393229 QAG393223:QAG393229 QKC393223:QKC393229 QTY393223:QTY393229 RDU393223:RDU393229 RNQ393223:RNQ393229 RXM393223:RXM393229 SHI393223:SHI393229 SRE393223:SRE393229 TBA393223:TBA393229 TKW393223:TKW393229 TUS393223:TUS393229 UEO393223:UEO393229 UOK393223:UOK393229 UYG393223:UYG393229 VIC393223:VIC393229 VRY393223:VRY393229 WBU393223:WBU393229 WLQ393223:WLQ393229 WVM393223:WVM393229 E458759:E458765 JA458759:JA458765 SW458759:SW458765 ACS458759:ACS458765 AMO458759:AMO458765 AWK458759:AWK458765 BGG458759:BGG458765 BQC458759:BQC458765 BZY458759:BZY458765 CJU458759:CJU458765 CTQ458759:CTQ458765 DDM458759:DDM458765 DNI458759:DNI458765 DXE458759:DXE458765 EHA458759:EHA458765 EQW458759:EQW458765 FAS458759:FAS458765 FKO458759:FKO458765 FUK458759:FUK458765 GEG458759:GEG458765 GOC458759:GOC458765 GXY458759:GXY458765 HHU458759:HHU458765 HRQ458759:HRQ458765 IBM458759:IBM458765 ILI458759:ILI458765 IVE458759:IVE458765 JFA458759:JFA458765 JOW458759:JOW458765 JYS458759:JYS458765 KIO458759:KIO458765 KSK458759:KSK458765 LCG458759:LCG458765 LMC458759:LMC458765 LVY458759:LVY458765 MFU458759:MFU458765 MPQ458759:MPQ458765 MZM458759:MZM458765 NJI458759:NJI458765 NTE458759:NTE458765 ODA458759:ODA458765 OMW458759:OMW458765 OWS458759:OWS458765 PGO458759:PGO458765 PQK458759:PQK458765 QAG458759:QAG458765 QKC458759:QKC458765 QTY458759:QTY458765 RDU458759:RDU458765 RNQ458759:RNQ458765 RXM458759:RXM458765 SHI458759:SHI458765 SRE458759:SRE458765 TBA458759:TBA458765 TKW458759:TKW458765 TUS458759:TUS458765 UEO458759:UEO458765 UOK458759:UOK458765 UYG458759:UYG458765 VIC458759:VIC458765 VRY458759:VRY458765 WBU458759:WBU458765 WLQ458759:WLQ458765 WVM458759:WVM458765 E524295:E524301 JA524295:JA524301 SW524295:SW524301 ACS524295:ACS524301 AMO524295:AMO524301 AWK524295:AWK524301 BGG524295:BGG524301 BQC524295:BQC524301 BZY524295:BZY524301 CJU524295:CJU524301 CTQ524295:CTQ524301 DDM524295:DDM524301 DNI524295:DNI524301 DXE524295:DXE524301 EHA524295:EHA524301 EQW524295:EQW524301 FAS524295:FAS524301 FKO524295:FKO524301 FUK524295:FUK524301 GEG524295:GEG524301 GOC524295:GOC524301 GXY524295:GXY524301 HHU524295:HHU524301 HRQ524295:HRQ524301 IBM524295:IBM524301 ILI524295:ILI524301 IVE524295:IVE524301 JFA524295:JFA524301 JOW524295:JOW524301 JYS524295:JYS524301 KIO524295:KIO524301 KSK524295:KSK524301 LCG524295:LCG524301 LMC524295:LMC524301 LVY524295:LVY524301 MFU524295:MFU524301 MPQ524295:MPQ524301 MZM524295:MZM524301 NJI524295:NJI524301 NTE524295:NTE524301 ODA524295:ODA524301 OMW524295:OMW524301 OWS524295:OWS524301 PGO524295:PGO524301 PQK524295:PQK524301 QAG524295:QAG524301 QKC524295:QKC524301 QTY524295:QTY524301 RDU524295:RDU524301 RNQ524295:RNQ524301 RXM524295:RXM524301 SHI524295:SHI524301 SRE524295:SRE524301 TBA524295:TBA524301 TKW524295:TKW524301 TUS524295:TUS524301 UEO524295:UEO524301 UOK524295:UOK524301 UYG524295:UYG524301 VIC524295:VIC524301 VRY524295:VRY524301 WBU524295:WBU524301 WLQ524295:WLQ524301 WVM524295:WVM524301 E589831:E589837 JA589831:JA589837 SW589831:SW589837 ACS589831:ACS589837 AMO589831:AMO589837 AWK589831:AWK589837 BGG589831:BGG589837 BQC589831:BQC589837 BZY589831:BZY589837 CJU589831:CJU589837 CTQ589831:CTQ589837 DDM589831:DDM589837 DNI589831:DNI589837 DXE589831:DXE589837 EHA589831:EHA589837 EQW589831:EQW589837 FAS589831:FAS589837 FKO589831:FKO589837 FUK589831:FUK589837 GEG589831:GEG589837 GOC589831:GOC589837 GXY589831:GXY589837 HHU589831:HHU589837 HRQ589831:HRQ589837 IBM589831:IBM589837 ILI589831:ILI589837 IVE589831:IVE589837 JFA589831:JFA589837 JOW589831:JOW589837 JYS589831:JYS589837 KIO589831:KIO589837 KSK589831:KSK589837 LCG589831:LCG589837 LMC589831:LMC589837 LVY589831:LVY589837 MFU589831:MFU589837 MPQ589831:MPQ589837 MZM589831:MZM589837 NJI589831:NJI589837 NTE589831:NTE589837 ODA589831:ODA589837 OMW589831:OMW589837 OWS589831:OWS589837 PGO589831:PGO589837 PQK589831:PQK589837 QAG589831:QAG589837 QKC589831:QKC589837 QTY589831:QTY589837 RDU589831:RDU589837 RNQ589831:RNQ589837 RXM589831:RXM589837 SHI589831:SHI589837 SRE589831:SRE589837 TBA589831:TBA589837 TKW589831:TKW589837 TUS589831:TUS589837 UEO589831:UEO589837 UOK589831:UOK589837 UYG589831:UYG589837 VIC589831:VIC589837 VRY589831:VRY589837 WBU589831:WBU589837 WLQ589831:WLQ589837 WVM589831:WVM589837 E655367:E655373 JA655367:JA655373 SW655367:SW655373 ACS655367:ACS655373 AMO655367:AMO655373 AWK655367:AWK655373 BGG655367:BGG655373 BQC655367:BQC655373 BZY655367:BZY655373 CJU655367:CJU655373 CTQ655367:CTQ655373 DDM655367:DDM655373 DNI655367:DNI655373 DXE655367:DXE655373 EHA655367:EHA655373 EQW655367:EQW655373 FAS655367:FAS655373 FKO655367:FKO655373 FUK655367:FUK655373 GEG655367:GEG655373 GOC655367:GOC655373 GXY655367:GXY655373 HHU655367:HHU655373 HRQ655367:HRQ655373 IBM655367:IBM655373 ILI655367:ILI655373 IVE655367:IVE655373 JFA655367:JFA655373 JOW655367:JOW655373 JYS655367:JYS655373 KIO655367:KIO655373 KSK655367:KSK655373 LCG655367:LCG655373 LMC655367:LMC655373 LVY655367:LVY655373 MFU655367:MFU655373 MPQ655367:MPQ655373 MZM655367:MZM655373 NJI655367:NJI655373 NTE655367:NTE655373 ODA655367:ODA655373 OMW655367:OMW655373 OWS655367:OWS655373 PGO655367:PGO655373 PQK655367:PQK655373 QAG655367:QAG655373 QKC655367:QKC655373 QTY655367:QTY655373 RDU655367:RDU655373 RNQ655367:RNQ655373 RXM655367:RXM655373 SHI655367:SHI655373 SRE655367:SRE655373 TBA655367:TBA655373 TKW655367:TKW655373 TUS655367:TUS655373 UEO655367:UEO655373 UOK655367:UOK655373 UYG655367:UYG655373 VIC655367:VIC655373 VRY655367:VRY655373 WBU655367:WBU655373 WLQ655367:WLQ655373 WVM655367:WVM655373 E720903:E720909 JA720903:JA720909 SW720903:SW720909 ACS720903:ACS720909 AMO720903:AMO720909 AWK720903:AWK720909 BGG720903:BGG720909 BQC720903:BQC720909 BZY720903:BZY720909 CJU720903:CJU720909 CTQ720903:CTQ720909 DDM720903:DDM720909 DNI720903:DNI720909 DXE720903:DXE720909 EHA720903:EHA720909 EQW720903:EQW720909 FAS720903:FAS720909 FKO720903:FKO720909 FUK720903:FUK720909 GEG720903:GEG720909 GOC720903:GOC720909 GXY720903:GXY720909 HHU720903:HHU720909 HRQ720903:HRQ720909 IBM720903:IBM720909 ILI720903:ILI720909 IVE720903:IVE720909 JFA720903:JFA720909 JOW720903:JOW720909 JYS720903:JYS720909 KIO720903:KIO720909 KSK720903:KSK720909 LCG720903:LCG720909 LMC720903:LMC720909 LVY720903:LVY720909 MFU720903:MFU720909 MPQ720903:MPQ720909 MZM720903:MZM720909 NJI720903:NJI720909 NTE720903:NTE720909 ODA720903:ODA720909 OMW720903:OMW720909 OWS720903:OWS720909 PGO720903:PGO720909 PQK720903:PQK720909 QAG720903:QAG720909 QKC720903:QKC720909 QTY720903:QTY720909 RDU720903:RDU720909 RNQ720903:RNQ720909 RXM720903:RXM720909 SHI720903:SHI720909 SRE720903:SRE720909 TBA720903:TBA720909 TKW720903:TKW720909 TUS720903:TUS720909 UEO720903:UEO720909 UOK720903:UOK720909 UYG720903:UYG720909 VIC720903:VIC720909 VRY720903:VRY720909 WBU720903:WBU720909 WLQ720903:WLQ720909 WVM720903:WVM720909 E786439:E786445 JA786439:JA786445 SW786439:SW786445 ACS786439:ACS786445 AMO786439:AMO786445 AWK786439:AWK786445 BGG786439:BGG786445 BQC786439:BQC786445 BZY786439:BZY786445 CJU786439:CJU786445 CTQ786439:CTQ786445 DDM786439:DDM786445 DNI786439:DNI786445 DXE786439:DXE786445 EHA786439:EHA786445 EQW786439:EQW786445 FAS786439:FAS786445 FKO786439:FKO786445 FUK786439:FUK786445 GEG786439:GEG786445 GOC786439:GOC786445 GXY786439:GXY786445 HHU786439:HHU786445 HRQ786439:HRQ786445 IBM786439:IBM786445 ILI786439:ILI786445 IVE786439:IVE786445 JFA786439:JFA786445 JOW786439:JOW786445 JYS786439:JYS786445 KIO786439:KIO786445 KSK786439:KSK786445 LCG786439:LCG786445 LMC786439:LMC786445 LVY786439:LVY786445 MFU786439:MFU786445 MPQ786439:MPQ786445 MZM786439:MZM786445 NJI786439:NJI786445 NTE786439:NTE786445 ODA786439:ODA786445 OMW786439:OMW786445 OWS786439:OWS786445 PGO786439:PGO786445 PQK786439:PQK786445 QAG786439:QAG786445 QKC786439:QKC786445 QTY786439:QTY786445 RDU786439:RDU786445 RNQ786439:RNQ786445 RXM786439:RXM786445 SHI786439:SHI786445 SRE786439:SRE786445 TBA786439:TBA786445 TKW786439:TKW786445 TUS786439:TUS786445 UEO786439:UEO786445 UOK786439:UOK786445 UYG786439:UYG786445 VIC786439:VIC786445 VRY786439:VRY786445 WBU786439:WBU786445 WLQ786439:WLQ786445 WVM786439:WVM786445 E851975:E851981 JA851975:JA851981 SW851975:SW851981 ACS851975:ACS851981 AMO851975:AMO851981 AWK851975:AWK851981 BGG851975:BGG851981 BQC851975:BQC851981 BZY851975:BZY851981 CJU851975:CJU851981 CTQ851975:CTQ851981 DDM851975:DDM851981 DNI851975:DNI851981 DXE851975:DXE851981 EHA851975:EHA851981 EQW851975:EQW851981 FAS851975:FAS851981 FKO851975:FKO851981 FUK851975:FUK851981 GEG851975:GEG851981 GOC851975:GOC851981 GXY851975:GXY851981 HHU851975:HHU851981 HRQ851975:HRQ851981 IBM851975:IBM851981 ILI851975:ILI851981 IVE851975:IVE851981 JFA851975:JFA851981 JOW851975:JOW851981 JYS851975:JYS851981 KIO851975:KIO851981 KSK851975:KSK851981 LCG851975:LCG851981 LMC851975:LMC851981 LVY851975:LVY851981 MFU851975:MFU851981 MPQ851975:MPQ851981 MZM851975:MZM851981 NJI851975:NJI851981 NTE851975:NTE851981 ODA851975:ODA851981 OMW851975:OMW851981 OWS851975:OWS851981 PGO851975:PGO851981 PQK851975:PQK851981 QAG851975:QAG851981 QKC851975:QKC851981 QTY851975:QTY851981 RDU851975:RDU851981 RNQ851975:RNQ851981 RXM851975:RXM851981 SHI851975:SHI851981 SRE851975:SRE851981 TBA851975:TBA851981 TKW851975:TKW851981 TUS851975:TUS851981 UEO851975:UEO851981 UOK851975:UOK851981 UYG851975:UYG851981 VIC851975:VIC851981 VRY851975:VRY851981 WBU851975:WBU851981 WLQ851975:WLQ851981 WVM851975:WVM851981 E917511:E917517 JA917511:JA917517 SW917511:SW917517 ACS917511:ACS917517 AMO917511:AMO917517 AWK917511:AWK917517 BGG917511:BGG917517 BQC917511:BQC917517 BZY917511:BZY917517 CJU917511:CJU917517 CTQ917511:CTQ917517 DDM917511:DDM917517 DNI917511:DNI917517 DXE917511:DXE917517 EHA917511:EHA917517 EQW917511:EQW917517 FAS917511:FAS917517 FKO917511:FKO917517 FUK917511:FUK917517 GEG917511:GEG917517 GOC917511:GOC917517 GXY917511:GXY917517 HHU917511:HHU917517 HRQ917511:HRQ917517 IBM917511:IBM917517 ILI917511:ILI917517 IVE917511:IVE917517 JFA917511:JFA917517 JOW917511:JOW917517 JYS917511:JYS917517 KIO917511:KIO917517 KSK917511:KSK917517 LCG917511:LCG917517 LMC917511:LMC917517 LVY917511:LVY917517 MFU917511:MFU917517 MPQ917511:MPQ917517 MZM917511:MZM917517 NJI917511:NJI917517 NTE917511:NTE917517 ODA917511:ODA917517 OMW917511:OMW917517 OWS917511:OWS917517 PGO917511:PGO917517 PQK917511:PQK917517 QAG917511:QAG917517 QKC917511:QKC917517 QTY917511:QTY917517 RDU917511:RDU917517 RNQ917511:RNQ917517 RXM917511:RXM917517 SHI917511:SHI917517 SRE917511:SRE917517 TBA917511:TBA917517 TKW917511:TKW917517 TUS917511:TUS917517 UEO917511:UEO917517 UOK917511:UOK917517 UYG917511:UYG917517 VIC917511:VIC917517 VRY917511:VRY917517 WBU917511:WBU917517 WLQ917511:WLQ917517 WVM917511:WVM917517 E983047:E983053 JA983047:JA983053 SW983047:SW983053 ACS983047:ACS983053 AMO983047:AMO983053 AWK983047:AWK983053 BGG983047:BGG983053 BQC983047:BQC983053 BZY983047:BZY983053 CJU983047:CJU983053 CTQ983047:CTQ983053 DDM983047:DDM983053 DNI983047:DNI983053 DXE983047:DXE983053 EHA983047:EHA983053 EQW983047:EQW983053 FAS983047:FAS983053 FKO983047:FKO983053 FUK983047:FUK983053 GEG983047:GEG983053 GOC983047:GOC983053 GXY983047:GXY983053 HHU983047:HHU983053 HRQ983047:HRQ983053 IBM983047:IBM983053 ILI983047:ILI983053 IVE983047:IVE983053 JFA983047:JFA983053 JOW983047:JOW983053 JYS983047:JYS983053 KIO983047:KIO983053 KSK983047:KSK983053 LCG983047:LCG983053 LMC983047:LMC983053 LVY983047:LVY983053 MFU983047:MFU983053 MPQ983047:MPQ983053 MZM983047:MZM983053 NJI983047:NJI983053 NTE983047:NTE983053 ODA983047:ODA983053 OMW983047:OMW983053 OWS983047:OWS983053 PGO983047:PGO983053 PQK983047:PQK983053 QAG983047:QAG983053 QKC983047:QKC983053 QTY983047:QTY983053 RDU983047:RDU983053 RNQ983047:RNQ983053 RXM983047:RXM983053 SHI983047:SHI983053 SRE983047:SRE983053 TBA983047:TBA983053 TKW983047:TKW983053 TUS983047:TUS983053 UEO983047:UEO983053 UOK983047:UOK983053 UYG983047:UYG983053 VIC983047:VIC983053 VRY983047:VRY983053 WBU983047:WBU983053 WLQ983047:WLQ983053 WVM983047:WVM983053 WVH13 WVM7:WVM12 WLL13 WLQ7:WLQ12 WBP13 WBU7:WBU12 VRT13 VRY7:VRY12 VHX13 VIC7:VIC12 UYB13 UYG7:UYG12 UOF13 UOK7:UOK12 UEJ13 UEO7:UEO12 TUN13 TUS7:TUS12 TKR13 TKW7:TKW12 TAV13 TBA7:TBA12 SQZ13 SRE7:SRE12 SHD13 SHI7:SHI12 RXH13 RXM7:RXM12 RNL13 RNQ7:RNQ12 RDP13 RDU7:RDU12 QTT13 QTY7:QTY12 QJX13 QKC7:QKC12 QAB13 QAG7:QAG12 PQF13 PQK7:PQK12 PGJ13 PGO7:PGO12 OWN13 OWS7:OWS12 OMR13 OMW7:OMW12 OCV13 ODA7:ODA12 NSZ13 NTE7:NTE12 NJD13 NJI7:NJI12 MZH13 MZM7:MZM12 MPL13 MPQ7:MPQ12 MFP13 MFU7:MFU12 LVT13 LVY7:LVY12 LLX13 LMC7:LMC12 LCB13 LCG7:LCG12 KSF13 KSK7:KSK12 KIJ13 KIO7:KIO12 JYN13 JYS7:JYS12 JOR13 JOW7:JOW12 JEV13 JFA7:JFA12 IUZ13 IVE7:IVE12 ILD13 ILI7:ILI12 IBH13 IBM7:IBM12 HRL13 HRQ7:HRQ12 HHP13 HHU7:HHU12 GXT13 GXY7:GXY12 GNX13 GOC7:GOC12 GEB13 GEG7:GEG12 FUF13 FUK7:FUK12 FKJ13 FKO7:FKO12 FAN13 FAS7:FAS12 EQR13 EQW7:EQW12 EGV13 EHA7:EHA12 DWZ13 DXE7:DXE12 DND13 DNI7:DNI12 DDH13 DDM7:DDM12 CTL13 CTQ7:CTQ12 CJP13 CJU7:CJU12 BZT13 BZY7:BZY12 BPX13 BQC7:BQC12 BGB13 BGG7:BGG12 AWF13 AWK7:AWK12 AMJ13 AMO7:AMO12 ACN13 ACS7:ACS12 SR13 SW7:SW12 IV13"/>
    <dataValidation allowBlank="1" showInputMessage="1" showErrorMessage="1" promptTitle="Informação" prompt="Metragem total cúbica das estacas." sqref="WVM983054 IV14 SR14 ACN14 AMJ14 AWF14 BGB14 BPX14 BZT14 CJP14 CTL14 DDH14 DND14 DWZ14 EGV14 EQR14 FAN14 FKJ14 FUF14 GEB14 GNX14 GXT14 HHP14 HRL14 IBH14 ILD14 IUZ14 JEV14 JOR14 JYN14 KIJ14 KSF14 LCB14 LLX14 LVT14 MFP14 MPL14 MZH14 NJD14 NSZ14 OCV14 OMR14 OWN14 PGJ14 PQF14 QAB14 QJX14 QTT14 RDP14 RNL14 RXH14 SHD14 SQZ14 TAV14 TKR14 TUN14 UEJ14 UOF14 UYB14 VHX14 VRT14 WBP14 WLL14 WVH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dataValidation allowBlank="1" showInputMessage="1" showErrorMessage="1" promptTitle="Informação" prompt="Digite a porcentagem de ganho ou perca sobre cada produto." sqref="K7:K10 JD7:JD10 SZ7:SZ10 ACV7:ACV10 AMR7:AMR10 AWN7:AWN10 BGJ7:BGJ10 BQF7:BQF10 CAB7:CAB10 CJX7:CJX10 CTT7:CTT10 DDP7:DDP10 DNL7:DNL10 DXH7:DXH10 EHD7:EHD10 EQZ7:EQZ10 FAV7:FAV10 FKR7:FKR10 FUN7:FUN10 GEJ7:GEJ10 GOF7:GOF10 GYB7:GYB10 HHX7:HHX10 HRT7:HRT10 IBP7:IBP10 ILL7:ILL10 IVH7:IVH10 JFD7:JFD10 JOZ7:JOZ10 JYV7:JYV10 KIR7:KIR10 KSN7:KSN10 LCJ7:LCJ10 LMF7:LMF10 LWB7:LWB10 MFX7:MFX10 MPT7:MPT10 MZP7:MZP10 NJL7:NJL10 NTH7:NTH10 ODD7:ODD10 OMZ7:OMZ10 OWV7:OWV10 PGR7:PGR10 PQN7:PQN10 QAJ7:QAJ10 QKF7:QKF10 QUB7:QUB10 RDX7:RDX10 RNT7:RNT10 RXP7:RXP10 SHL7:SHL10 SRH7:SRH10 TBD7:TBD10 TKZ7:TKZ10 TUV7:TUV10 UER7:UER10 UON7:UON10 UYJ7:UYJ10 VIF7:VIF10 VSB7:VSB10 WBX7:WBX10 WLT7:WLT10 WVP7:WVP10 H65543:H65546 JD65543:JD65546 SZ65543:SZ65546 ACV65543:ACV65546 AMR65543:AMR65546 AWN65543:AWN65546 BGJ65543:BGJ65546 BQF65543:BQF65546 CAB65543:CAB65546 CJX65543:CJX65546 CTT65543:CTT65546 DDP65543:DDP65546 DNL65543:DNL65546 DXH65543:DXH65546 EHD65543:EHD65546 EQZ65543:EQZ65546 FAV65543:FAV65546 FKR65543:FKR65546 FUN65543:FUN65546 GEJ65543:GEJ65546 GOF65543:GOF65546 GYB65543:GYB65546 HHX65543:HHX65546 HRT65543:HRT65546 IBP65543:IBP65546 ILL65543:ILL65546 IVH65543:IVH65546 JFD65543:JFD65546 JOZ65543:JOZ65546 JYV65543:JYV65546 KIR65543:KIR65546 KSN65543:KSN65546 LCJ65543:LCJ65546 LMF65543:LMF65546 LWB65543:LWB65546 MFX65543:MFX65546 MPT65543:MPT65546 MZP65543:MZP65546 NJL65543:NJL65546 NTH65543:NTH65546 ODD65543:ODD65546 OMZ65543:OMZ65546 OWV65543:OWV65546 PGR65543:PGR65546 PQN65543:PQN65546 QAJ65543:QAJ65546 QKF65543:QKF65546 QUB65543:QUB65546 RDX65543:RDX65546 RNT65543:RNT65546 RXP65543:RXP65546 SHL65543:SHL65546 SRH65543:SRH65546 TBD65543:TBD65546 TKZ65543:TKZ65546 TUV65543:TUV65546 UER65543:UER65546 UON65543:UON65546 UYJ65543:UYJ65546 VIF65543:VIF65546 VSB65543:VSB65546 WBX65543:WBX65546 WLT65543:WLT65546 WVP65543:WVP65546 H131079:H131082 JD131079:JD131082 SZ131079:SZ131082 ACV131079:ACV131082 AMR131079:AMR131082 AWN131079:AWN131082 BGJ131079:BGJ131082 BQF131079:BQF131082 CAB131079:CAB131082 CJX131079:CJX131082 CTT131079:CTT131082 DDP131079:DDP131082 DNL131079:DNL131082 DXH131079:DXH131082 EHD131079:EHD131082 EQZ131079:EQZ131082 FAV131079:FAV131082 FKR131079:FKR131082 FUN131079:FUN131082 GEJ131079:GEJ131082 GOF131079:GOF131082 GYB131079:GYB131082 HHX131079:HHX131082 HRT131079:HRT131082 IBP131079:IBP131082 ILL131079:ILL131082 IVH131079:IVH131082 JFD131079:JFD131082 JOZ131079:JOZ131082 JYV131079:JYV131082 KIR131079:KIR131082 KSN131079:KSN131082 LCJ131079:LCJ131082 LMF131079:LMF131082 LWB131079:LWB131082 MFX131079:MFX131082 MPT131079:MPT131082 MZP131079:MZP131082 NJL131079:NJL131082 NTH131079:NTH131082 ODD131079:ODD131082 OMZ131079:OMZ131082 OWV131079:OWV131082 PGR131079:PGR131082 PQN131079:PQN131082 QAJ131079:QAJ131082 QKF131079:QKF131082 QUB131079:QUB131082 RDX131079:RDX131082 RNT131079:RNT131082 RXP131079:RXP131082 SHL131079:SHL131082 SRH131079:SRH131082 TBD131079:TBD131082 TKZ131079:TKZ131082 TUV131079:TUV131082 UER131079:UER131082 UON131079:UON131082 UYJ131079:UYJ131082 VIF131079:VIF131082 VSB131079:VSB131082 WBX131079:WBX131082 WLT131079:WLT131082 WVP131079:WVP131082 H196615:H196618 JD196615:JD196618 SZ196615:SZ196618 ACV196615:ACV196618 AMR196615:AMR196618 AWN196615:AWN196618 BGJ196615:BGJ196618 BQF196615:BQF196618 CAB196615:CAB196618 CJX196615:CJX196618 CTT196615:CTT196618 DDP196615:DDP196618 DNL196615:DNL196618 DXH196615:DXH196618 EHD196615:EHD196618 EQZ196615:EQZ196618 FAV196615:FAV196618 FKR196615:FKR196618 FUN196615:FUN196618 GEJ196615:GEJ196618 GOF196615:GOF196618 GYB196615:GYB196618 HHX196615:HHX196618 HRT196615:HRT196618 IBP196615:IBP196618 ILL196615:ILL196618 IVH196615:IVH196618 JFD196615:JFD196618 JOZ196615:JOZ196618 JYV196615:JYV196618 KIR196615:KIR196618 KSN196615:KSN196618 LCJ196615:LCJ196618 LMF196615:LMF196618 LWB196615:LWB196618 MFX196615:MFX196618 MPT196615:MPT196618 MZP196615:MZP196618 NJL196615:NJL196618 NTH196615:NTH196618 ODD196615:ODD196618 OMZ196615:OMZ196618 OWV196615:OWV196618 PGR196615:PGR196618 PQN196615:PQN196618 QAJ196615:QAJ196618 QKF196615:QKF196618 QUB196615:QUB196618 RDX196615:RDX196618 RNT196615:RNT196618 RXP196615:RXP196618 SHL196615:SHL196618 SRH196615:SRH196618 TBD196615:TBD196618 TKZ196615:TKZ196618 TUV196615:TUV196618 UER196615:UER196618 UON196615:UON196618 UYJ196615:UYJ196618 VIF196615:VIF196618 VSB196615:VSB196618 WBX196615:WBX196618 WLT196615:WLT196618 WVP196615:WVP196618 H262151:H262154 JD262151:JD262154 SZ262151:SZ262154 ACV262151:ACV262154 AMR262151:AMR262154 AWN262151:AWN262154 BGJ262151:BGJ262154 BQF262151:BQF262154 CAB262151:CAB262154 CJX262151:CJX262154 CTT262151:CTT262154 DDP262151:DDP262154 DNL262151:DNL262154 DXH262151:DXH262154 EHD262151:EHD262154 EQZ262151:EQZ262154 FAV262151:FAV262154 FKR262151:FKR262154 FUN262151:FUN262154 GEJ262151:GEJ262154 GOF262151:GOF262154 GYB262151:GYB262154 HHX262151:HHX262154 HRT262151:HRT262154 IBP262151:IBP262154 ILL262151:ILL262154 IVH262151:IVH262154 JFD262151:JFD262154 JOZ262151:JOZ262154 JYV262151:JYV262154 KIR262151:KIR262154 KSN262151:KSN262154 LCJ262151:LCJ262154 LMF262151:LMF262154 LWB262151:LWB262154 MFX262151:MFX262154 MPT262151:MPT262154 MZP262151:MZP262154 NJL262151:NJL262154 NTH262151:NTH262154 ODD262151:ODD262154 OMZ262151:OMZ262154 OWV262151:OWV262154 PGR262151:PGR262154 PQN262151:PQN262154 QAJ262151:QAJ262154 QKF262151:QKF262154 QUB262151:QUB262154 RDX262151:RDX262154 RNT262151:RNT262154 RXP262151:RXP262154 SHL262151:SHL262154 SRH262151:SRH262154 TBD262151:TBD262154 TKZ262151:TKZ262154 TUV262151:TUV262154 UER262151:UER262154 UON262151:UON262154 UYJ262151:UYJ262154 VIF262151:VIF262154 VSB262151:VSB262154 WBX262151:WBX262154 WLT262151:WLT262154 WVP262151:WVP262154 H327687:H327690 JD327687:JD327690 SZ327687:SZ327690 ACV327687:ACV327690 AMR327687:AMR327690 AWN327687:AWN327690 BGJ327687:BGJ327690 BQF327687:BQF327690 CAB327687:CAB327690 CJX327687:CJX327690 CTT327687:CTT327690 DDP327687:DDP327690 DNL327687:DNL327690 DXH327687:DXH327690 EHD327687:EHD327690 EQZ327687:EQZ327690 FAV327687:FAV327690 FKR327687:FKR327690 FUN327687:FUN327690 GEJ327687:GEJ327690 GOF327687:GOF327690 GYB327687:GYB327690 HHX327687:HHX327690 HRT327687:HRT327690 IBP327687:IBP327690 ILL327687:ILL327690 IVH327687:IVH327690 JFD327687:JFD327690 JOZ327687:JOZ327690 JYV327687:JYV327690 KIR327687:KIR327690 KSN327687:KSN327690 LCJ327687:LCJ327690 LMF327687:LMF327690 LWB327687:LWB327690 MFX327687:MFX327690 MPT327687:MPT327690 MZP327687:MZP327690 NJL327687:NJL327690 NTH327687:NTH327690 ODD327687:ODD327690 OMZ327687:OMZ327690 OWV327687:OWV327690 PGR327687:PGR327690 PQN327687:PQN327690 QAJ327687:QAJ327690 QKF327687:QKF327690 QUB327687:QUB327690 RDX327687:RDX327690 RNT327687:RNT327690 RXP327687:RXP327690 SHL327687:SHL327690 SRH327687:SRH327690 TBD327687:TBD327690 TKZ327687:TKZ327690 TUV327687:TUV327690 UER327687:UER327690 UON327687:UON327690 UYJ327687:UYJ327690 VIF327687:VIF327690 VSB327687:VSB327690 WBX327687:WBX327690 WLT327687:WLT327690 WVP327687:WVP327690 H393223:H393226 JD393223:JD393226 SZ393223:SZ393226 ACV393223:ACV393226 AMR393223:AMR393226 AWN393223:AWN393226 BGJ393223:BGJ393226 BQF393223:BQF393226 CAB393223:CAB393226 CJX393223:CJX393226 CTT393223:CTT393226 DDP393223:DDP393226 DNL393223:DNL393226 DXH393223:DXH393226 EHD393223:EHD393226 EQZ393223:EQZ393226 FAV393223:FAV393226 FKR393223:FKR393226 FUN393223:FUN393226 GEJ393223:GEJ393226 GOF393223:GOF393226 GYB393223:GYB393226 HHX393223:HHX393226 HRT393223:HRT393226 IBP393223:IBP393226 ILL393223:ILL393226 IVH393223:IVH393226 JFD393223:JFD393226 JOZ393223:JOZ393226 JYV393223:JYV393226 KIR393223:KIR393226 KSN393223:KSN393226 LCJ393223:LCJ393226 LMF393223:LMF393226 LWB393223:LWB393226 MFX393223:MFX393226 MPT393223:MPT393226 MZP393223:MZP393226 NJL393223:NJL393226 NTH393223:NTH393226 ODD393223:ODD393226 OMZ393223:OMZ393226 OWV393223:OWV393226 PGR393223:PGR393226 PQN393223:PQN393226 QAJ393223:QAJ393226 QKF393223:QKF393226 QUB393223:QUB393226 RDX393223:RDX393226 RNT393223:RNT393226 RXP393223:RXP393226 SHL393223:SHL393226 SRH393223:SRH393226 TBD393223:TBD393226 TKZ393223:TKZ393226 TUV393223:TUV393226 UER393223:UER393226 UON393223:UON393226 UYJ393223:UYJ393226 VIF393223:VIF393226 VSB393223:VSB393226 WBX393223:WBX393226 WLT393223:WLT393226 WVP393223:WVP393226 H458759:H458762 JD458759:JD458762 SZ458759:SZ458762 ACV458759:ACV458762 AMR458759:AMR458762 AWN458759:AWN458762 BGJ458759:BGJ458762 BQF458759:BQF458762 CAB458759:CAB458762 CJX458759:CJX458762 CTT458759:CTT458762 DDP458759:DDP458762 DNL458759:DNL458762 DXH458759:DXH458762 EHD458759:EHD458762 EQZ458759:EQZ458762 FAV458759:FAV458762 FKR458759:FKR458762 FUN458759:FUN458762 GEJ458759:GEJ458762 GOF458759:GOF458762 GYB458759:GYB458762 HHX458759:HHX458762 HRT458759:HRT458762 IBP458759:IBP458762 ILL458759:ILL458762 IVH458759:IVH458762 JFD458759:JFD458762 JOZ458759:JOZ458762 JYV458759:JYV458762 KIR458759:KIR458762 KSN458759:KSN458762 LCJ458759:LCJ458762 LMF458759:LMF458762 LWB458759:LWB458762 MFX458759:MFX458762 MPT458759:MPT458762 MZP458759:MZP458762 NJL458759:NJL458762 NTH458759:NTH458762 ODD458759:ODD458762 OMZ458759:OMZ458762 OWV458759:OWV458762 PGR458759:PGR458762 PQN458759:PQN458762 QAJ458759:QAJ458762 QKF458759:QKF458762 QUB458759:QUB458762 RDX458759:RDX458762 RNT458759:RNT458762 RXP458759:RXP458762 SHL458759:SHL458762 SRH458759:SRH458762 TBD458759:TBD458762 TKZ458759:TKZ458762 TUV458759:TUV458762 UER458759:UER458762 UON458759:UON458762 UYJ458759:UYJ458762 VIF458759:VIF458762 VSB458759:VSB458762 WBX458759:WBX458762 WLT458759:WLT458762 WVP458759:WVP458762 H524295:H524298 JD524295:JD524298 SZ524295:SZ524298 ACV524295:ACV524298 AMR524295:AMR524298 AWN524295:AWN524298 BGJ524295:BGJ524298 BQF524295:BQF524298 CAB524295:CAB524298 CJX524295:CJX524298 CTT524295:CTT524298 DDP524295:DDP524298 DNL524295:DNL524298 DXH524295:DXH524298 EHD524295:EHD524298 EQZ524295:EQZ524298 FAV524295:FAV524298 FKR524295:FKR524298 FUN524295:FUN524298 GEJ524295:GEJ524298 GOF524295:GOF524298 GYB524295:GYB524298 HHX524295:HHX524298 HRT524295:HRT524298 IBP524295:IBP524298 ILL524295:ILL524298 IVH524295:IVH524298 JFD524295:JFD524298 JOZ524295:JOZ524298 JYV524295:JYV524298 KIR524295:KIR524298 KSN524295:KSN524298 LCJ524295:LCJ524298 LMF524295:LMF524298 LWB524295:LWB524298 MFX524295:MFX524298 MPT524295:MPT524298 MZP524295:MZP524298 NJL524295:NJL524298 NTH524295:NTH524298 ODD524295:ODD524298 OMZ524295:OMZ524298 OWV524295:OWV524298 PGR524295:PGR524298 PQN524295:PQN524298 QAJ524295:QAJ524298 QKF524295:QKF524298 QUB524295:QUB524298 RDX524295:RDX524298 RNT524295:RNT524298 RXP524295:RXP524298 SHL524295:SHL524298 SRH524295:SRH524298 TBD524295:TBD524298 TKZ524295:TKZ524298 TUV524295:TUV524298 UER524295:UER524298 UON524295:UON524298 UYJ524295:UYJ524298 VIF524295:VIF524298 VSB524295:VSB524298 WBX524295:WBX524298 WLT524295:WLT524298 WVP524295:WVP524298 H589831:H589834 JD589831:JD589834 SZ589831:SZ589834 ACV589831:ACV589834 AMR589831:AMR589834 AWN589831:AWN589834 BGJ589831:BGJ589834 BQF589831:BQF589834 CAB589831:CAB589834 CJX589831:CJX589834 CTT589831:CTT589834 DDP589831:DDP589834 DNL589831:DNL589834 DXH589831:DXH589834 EHD589831:EHD589834 EQZ589831:EQZ589834 FAV589831:FAV589834 FKR589831:FKR589834 FUN589831:FUN589834 GEJ589831:GEJ589834 GOF589831:GOF589834 GYB589831:GYB589834 HHX589831:HHX589834 HRT589831:HRT589834 IBP589831:IBP589834 ILL589831:ILL589834 IVH589831:IVH589834 JFD589831:JFD589834 JOZ589831:JOZ589834 JYV589831:JYV589834 KIR589831:KIR589834 KSN589831:KSN589834 LCJ589831:LCJ589834 LMF589831:LMF589834 LWB589831:LWB589834 MFX589831:MFX589834 MPT589831:MPT589834 MZP589831:MZP589834 NJL589831:NJL589834 NTH589831:NTH589834 ODD589831:ODD589834 OMZ589831:OMZ589834 OWV589831:OWV589834 PGR589831:PGR589834 PQN589831:PQN589834 QAJ589831:QAJ589834 QKF589831:QKF589834 QUB589831:QUB589834 RDX589831:RDX589834 RNT589831:RNT589834 RXP589831:RXP589834 SHL589831:SHL589834 SRH589831:SRH589834 TBD589831:TBD589834 TKZ589831:TKZ589834 TUV589831:TUV589834 UER589831:UER589834 UON589831:UON589834 UYJ589831:UYJ589834 VIF589831:VIF589834 VSB589831:VSB589834 WBX589831:WBX589834 WLT589831:WLT589834 WVP589831:WVP589834 H655367:H655370 JD655367:JD655370 SZ655367:SZ655370 ACV655367:ACV655370 AMR655367:AMR655370 AWN655367:AWN655370 BGJ655367:BGJ655370 BQF655367:BQF655370 CAB655367:CAB655370 CJX655367:CJX655370 CTT655367:CTT655370 DDP655367:DDP655370 DNL655367:DNL655370 DXH655367:DXH655370 EHD655367:EHD655370 EQZ655367:EQZ655370 FAV655367:FAV655370 FKR655367:FKR655370 FUN655367:FUN655370 GEJ655367:GEJ655370 GOF655367:GOF655370 GYB655367:GYB655370 HHX655367:HHX655370 HRT655367:HRT655370 IBP655367:IBP655370 ILL655367:ILL655370 IVH655367:IVH655370 JFD655367:JFD655370 JOZ655367:JOZ655370 JYV655367:JYV655370 KIR655367:KIR655370 KSN655367:KSN655370 LCJ655367:LCJ655370 LMF655367:LMF655370 LWB655367:LWB655370 MFX655367:MFX655370 MPT655367:MPT655370 MZP655367:MZP655370 NJL655367:NJL655370 NTH655367:NTH655370 ODD655367:ODD655370 OMZ655367:OMZ655370 OWV655367:OWV655370 PGR655367:PGR655370 PQN655367:PQN655370 QAJ655367:QAJ655370 QKF655367:QKF655370 QUB655367:QUB655370 RDX655367:RDX655370 RNT655367:RNT655370 RXP655367:RXP655370 SHL655367:SHL655370 SRH655367:SRH655370 TBD655367:TBD655370 TKZ655367:TKZ655370 TUV655367:TUV655370 UER655367:UER655370 UON655367:UON655370 UYJ655367:UYJ655370 VIF655367:VIF655370 VSB655367:VSB655370 WBX655367:WBX655370 WLT655367:WLT655370 WVP655367:WVP655370 H720903:H720906 JD720903:JD720906 SZ720903:SZ720906 ACV720903:ACV720906 AMR720903:AMR720906 AWN720903:AWN720906 BGJ720903:BGJ720906 BQF720903:BQF720906 CAB720903:CAB720906 CJX720903:CJX720906 CTT720903:CTT720906 DDP720903:DDP720906 DNL720903:DNL720906 DXH720903:DXH720906 EHD720903:EHD720906 EQZ720903:EQZ720906 FAV720903:FAV720906 FKR720903:FKR720906 FUN720903:FUN720906 GEJ720903:GEJ720906 GOF720903:GOF720906 GYB720903:GYB720906 HHX720903:HHX720906 HRT720903:HRT720906 IBP720903:IBP720906 ILL720903:ILL720906 IVH720903:IVH720906 JFD720903:JFD720906 JOZ720903:JOZ720906 JYV720903:JYV720906 KIR720903:KIR720906 KSN720903:KSN720906 LCJ720903:LCJ720906 LMF720903:LMF720906 LWB720903:LWB720906 MFX720903:MFX720906 MPT720903:MPT720906 MZP720903:MZP720906 NJL720903:NJL720906 NTH720903:NTH720906 ODD720903:ODD720906 OMZ720903:OMZ720906 OWV720903:OWV720906 PGR720903:PGR720906 PQN720903:PQN720906 QAJ720903:QAJ720906 QKF720903:QKF720906 QUB720903:QUB720906 RDX720903:RDX720906 RNT720903:RNT720906 RXP720903:RXP720906 SHL720903:SHL720906 SRH720903:SRH720906 TBD720903:TBD720906 TKZ720903:TKZ720906 TUV720903:TUV720906 UER720903:UER720906 UON720903:UON720906 UYJ720903:UYJ720906 VIF720903:VIF720906 VSB720903:VSB720906 WBX720903:WBX720906 WLT720903:WLT720906 WVP720903:WVP720906 H786439:H786442 JD786439:JD786442 SZ786439:SZ786442 ACV786439:ACV786442 AMR786439:AMR786442 AWN786439:AWN786442 BGJ786439:BGJ786442 BQF786439:BQF786442 CAB786439:CAB786442 CJX786439:CJX786442 CTT786439:CTT786442 DDP786439:DDP786442 DNL786439:DNL786442 DXH786439:DXH786442 EHD786439:EHD786442 EQZ786439:EQZ786442 FAV786439:FAV786442 FKR786439:FKR786442 FUN786439:FUN786442 GEJ786439:GEJ786442 GOF786439:GOF786442 GYB786439:GYB786442 HHX786439:HHX786442 HRT786439:HRT786442 IBP786439:IBP786442 ILL786439:ILL786442 IVH786439:IVH786442 JFD786439:JFD786442 JOZ786439:JOZ786442 JYV786439:JYV786442 KIR786439:KIR786442 KSN786439:KSN786442 LCJ786439:LCJ786442 LMF786439:LMF786442 LWB786439:LWB786442 MFX786439:MFX786442 MPT786439:MPT786442 MZP786439:MZP786442 NJL786439:NJL786442 NTH786439:NTH786442 ODD786439:ODD786442 OMZ786439:OMZ786442 OWV786439:OWV786442 PGR786439:PGR786442 PQN786439:PQN786442 QAJ786439:QAJ786442 QKF786439:QKF786442 QUB786439:QUB786442 RDX786439:RDX786442 RNT786439:RNT786442 RXP786439:RXP786442 SHL786439:SHL786442 SRH786439:SRH786442 TBD786439:TBD786442 TKZ786439:TKZ786442 TUV786439:TUV786442 UER786439:UER786442 UON786439:UON786442 UYJ786439:UYJ786442 VIF786439:VIF786442 VSB786439:VSB786442 WBX786439:WBX786442 WLT786439:WLT786442 WVP786439:WVP786442 H851975:H851978 JD851975:JD851978 SZ851975:SZ851978 ACV851975:ACV851978 AMR851975:AMR851978 AWN851975:AWN851978 BGJ851975:BGJ851978 BQF851975:BQF851978 CAB851975:CAB851978 CJX851975:CJX851978 CTT851975:CTT851978 DDP851975:DDP851978 DNL851975:DNL851978 DXH851975:DXH851978 EHD851975:EHD851978 EQZ851975:EQZ851978 FAV851975:FAV851978 FKR851975:FKR851978 FUN851975:FUN851978 GEJ851975:GEJ851978 GOF851975:GOF851978 GYB851975:GYB851978 HHX851975:HHX851978 HRT851975:HRT851978 IBP851975:IBP851978 ILL851975:ILL851978 IVH851975:IVH851978 JFD851975:JFD851978 JOZ851975:JOZ851978 JYV851975:JYV851978 KIR851975:KIR851978 KSN851975:KSN851978 LCJ851975:LCJ851978 LMF851975:LMF851978 LWB851975:LWB851978 MFX851975:MFX851978 MPT851975:MPT851978 MZP851975:MZP851978 NJL851975:NJL851978 NTH851975:NTH851978 ODD851975:ODD851978 OMZ851975:OMZ851978 OWV851975:OWV851978 PGR851975:PGR851978 PQN851975:PQN851978 QAJ851975:QAJ851978 QKF851975:QKF851978 QUB851975:QUB851978 RDX851975:RDX851978 RNT851975:RNT851978 RXP851975:RXP851978 SHL851975:SHL851978 SRH851975:SRH851978 TBD851975:TBD851978 TKZ851975:TKZ851978 TUV851975:TUV851978 UER851975:UER851978 UON851975:UON851978 UYJ851975:UYJ851978 VIF851975:VIF851978 VSB851975:VSB851978 WBX851975:WBX851978 WLT851975:WLT851978 WVP851975:WVP851978 H917511:H917514 JD917511:JD917514 SZ917511:SZ917514 ACV917511:ACV917514 AMR917511:AMR917514 AWN917511:AWN917514 BGJ917511:BGJ917514 BQF917511:BQF917514 CAB917511:CAB917514 CJX917511:CJX917514 CTT917511:CTT917514 DDP917511:DDP917514 DNL917511:DNL917514 DXH917511:DXH917514 EHD917511:EHD917514 EQZ917511:EQZ917514 FAV917511:FAV917514 FKR917511:FKR917514 FUN917511:FUN917514 GEJ917511:GEJ917514 GOF917511:GOF917514 GYB917511:GYB917514 HHX917511:HHX917514 HRT917511:HRT917514 IBP917511:IBP917514 ILL917511:ILL917514 IVH917511:IVH917514 JFD917511:JFD917514 JOZ917511:JOZ917514 JYV917511:JYV917514 KIR917511:KIR917514 KSN917511:KSN917514 LCJ917511:LCJ917514 LMF917511:LMF917514 LWB917511:LWB917514 MFX917511:MFX917514 MPT917511:MPT917514 MZP917511:MZP917514 NJL917511:NJL917514 NTH917511:NTH917514 ODD917511:ODD917514 OMZ917511:OMZ917514 OWV917511:OWV917514 PGR917511:PGR917514 PQN917511:PQN917514 QAJ917511:QAJ917514 QKF917511:QKF917514 QUB917511:QUB917514 RDX917511:RDX917514 RNT917511:RNT917514 RXP917511:RXP917514 SHL917511:SHL917514 SRH917511:SRH917514 TBD917511:TBD917514 TKZ917511:TKZ917514 TUV917511:TUV917514 UER917511:UER917514 UON917511:UON917514 UYJ917511:UYJ917514 VIF917511:VIF917514 VSB917511:VSB917514 WBX917511:WBX917514 WLT917511:WLT917514 WVP917511:WVP917514 H983047:H983050 JD983047:JD983050 SZ983047:SZ983050 ACV983047:ACV983050 AMR983047:AMR983050 AWN983047:AWN983050 BGJ983047:BGJ983050 BQF983047:BQF983050 CAB983047:CAB983050 CJX983047:CJX983050 CTT983047:CTT983050 DDP983047:DDP983050 DNL983047:DNL983050 DXH983047:DXH983050 EHD983047:EHD983050 EQZ983047:EQZ983050 FAV983047:FAV983050 FKR983047:FKR983050 FUN983047:FUN983050 GEJ983047:GEJ983050 GOF983047:GOF983050 GYB983047:GYB983050 HHX983047:HHX983050 HRT983047:HRT983050 IBP983047:IBP983050 ILL983047:ILL983050 IVH983047:IVH983050 JFD983047:JFD983050 JOZ983047:JOZ983050 JYV983047:JYV983050 KIR983047:KIR983050 KSN983047:KSN983050 LCJ983047:LCJ983050 LMF983047:LMF983050 LWB983047:LWB983050 MFX983047:MFX983050 MPT983047:MPT983050 MZP983047:MZP983050 NJL983047:NJL983050 NTH983047:NTH983050 ODD983047:ODD983050 OMZ983047:OMZ983050 OWV983047:OWV983050 PGR983047:PGR983050 PQN983047:PQN983050 QAJ983047:QAJ983050 QKF983047:QKF983050 QUB983047:QUB983050 RDX983047:RDX983050 RNT983047:RNT983050 RXP983047:RXP983050 SHL983047:SHL983050 SRH983047:SRH983050 TBD983047:TBD983050 TKZ983047:TKZ983050 TUV983047:TUV983050 UER983047:UER983050 UON983047:UON983050 UYJ983047:UYJ983050 VIF983047:VIF983050 VSB983047:VSB983050 WBX983047:WBX983050 WLT983047:WLT983050 WVP983047:WVP983050 K21:K24 K36:K39"/>
    <dataValidation allowBlank="1" showInputMessage="1" showErrorMessage="1" prompt="Quantidade de produtos relacionados a ESTACA." sqref="M7:M10 JF7:JF10 TB7:TB10 ACX7:ACX10 AMT7:AMT10 AWP7:AWP10 BGL7:BGL10 BQH7:BQH10 CAD7:CAD10 CJZ7:CJZ10 CTV7:CTV10 DDR7:DDR10 DNN7:DNN10 DXJ7:DXJ10 EHF7:EHF10 ERB7:ERB10 FAX7:FAX10 FKT7:FKT10 FUP7:FUP10 GEL7:GEL10 GOH7:GOH10 GYD7:GYD10 HHZ7:HHZ10 HRV7:HRV10 IBR7:IBR10 ILN7:ILN10 IVJ7:IVJ10 JFF7:JFF10 JPB7:JPB10 JYX7:JYX10 KIT7:KIT10 KSP7:KSP10 LCL7:LCL10 LMH7:LMH10 LWD7:LWD10 MFZ7:MFZ10 MPV7:MPV10 MZR7:MZR10 NJN7:NJN10 NTJ7:NTJ10 ODF7:ODF10 ONB7:ONB10 OWX7:OWX10 PGT7:PGT10 PQP7:PQP10 QAL7:QAL10 QKH7:QKH10 QUD7:QUD10 RDZ7:RDZ10 RNV7:RNV10 RXR7:RXR10 SHN7:SHN10 SRJ7:SRJ10 TBF7:TBF10 TLB7:TLB10 TUX7:TUX10 UET7:UET10 UOP7:UOP10 UYL7:UYL10 VIH7:VIH10 VSD7:VSD10 WBZ7:WBZ10 WLV7:WLV10 WVR7:WVR10 J65537:J65540 JF65543:JF65546 TB65543:TB65546 ACX65543:ACX65546 AMT65543:AMT65546 AWP65543:AWP65546 BGL65543:BGL65546 BQH65543:BQH65546 CAD65543:CAD65546 CJZ65543:CJZ65546 CTV65543:CTV65546 DDR65543:DDR65546 DNN65543:DNN65546 DXJ65543:DXJ65546 EHF65543:EHF65546 ERB65543:ERB65546 FAX65543:FAX65546 FKT65543:FKT65546 FUP65543:FUP65546 GEL65543:GEL65546 GOH65543:GOH65546 GYD65543:GYD65546 HHZ65543:HHZ65546 HRV65543:HRV65546 IBR65543:IBR65546 ILN65543:ILN65546 IVJ65543:IVJ65546 JFF65543:JFF65546 JPB65543:JPB65546 JYX65543:JYX65546 KIT65543:KIT65546 KSP65543:KSP65546 LCL65543:LCL65546 LMH65543:LMH65546 LWD65543:LWD65546 MFZ65543:MFZ65546 MPV65543:MPV65546 MZR65543:MZR65546 NJN65543:NJN65546 NTJ65543:NTJ65546 ODF65543:ODF65546 ONB65543:ONB65546 OWX65543:OWX65546 PGT65543:PGT65546 PQP65543:PQP65546 QAL65543:QAL65546 QKH65543:QKH65546 QUD65543:QUD65546 RDZ65543:RDZ65546 RNV65543:RNV65546 RXR65543:RXR65546 SHN65543:SHN65546 SRJ65543:SRJ65546 TBF65543:TBF65546 TLB65543:TLB65546 TUX65543:TUX65546 UET65543:UET65546 UOP65543:UOP65546 UYL65543:UYL65546 VIH65543:VIH65546 VSD65543:VSD65546 WBZ65543:WBZ65546 WLV65543:WLV65546 WVR65543:WVR65546 J131073:J131076 JF131079:JF131082 TB131079:TB131082 ACX131079:ACX131082 AMT131079:AMT131082 AWP131079:AWP131082 BGL131079:BGL131082 BQH131079:BQH131082 CAD131079:CAD131082 CJZ131079:CJZ131082 CTV131079:CTV131082 DDR131079:DDR131082 DNN131079:DNN131082 DXJ131079:DXJ131082 EHF131079:EHF131082 ERB131079:ERB131082 FAX131079:FAX131082 FKT131079:FKT131082 FUP131079:FUP131082 GEL131079:GEL131082 GOH131079:GOH131082 GYD131079:GYD131082 HHZ131079:HHZ131082 HRV131079:HRV131082 IBR131079:IBR131082 ILN131079:ILN131082 IVJ131079:IVJ131082 JFF131079:JFF131082 JPB131079:JPB131082 JYX131079:JYX131082 KIT131079:KIT131082 KSP131079:KSP131082 LCL131079:LCL131082 LMH131079:LMH131082 LWD131079:LWD131082 MFZ131079:MFZ131082 MPV131079:MPV131082 MZR131079:MZR131082 NJN131079:NJN131082 NTJ131079:NTJ131082 ODF131079:ODF131082 ONB131079:ONB131082 OWX131079:OWX131082 PGT131079:PGT131082 PQP131079:PQP131082 QAL131079:QAL131082 QKH131079:QKH131082 QUD131079:QUD131082 RDZ131079:RDZ131082 RNV131079:RNV131082 RXR131079:RXR131082 SHN131079:SHN131082 SRJ131079:SRJ131082 TBF131079:TBF131082 TLB131079:TLB131082 TUX131079:TUX131082 UET131079:UET131082 UOP131079:UOP131082 UYL131079:UYL131082 VIH131079:VIH131082 VSD131079:VSD131082 WBZ131079:WBZ131082 WLV131079:WLV131082 WVR131079:WVR131082 J196609:J196612 JF196615:JF196618 TB196615:TB196618 ACX196615:ACX196618 AMT196615:AMT196618 AWP196615:AWP196618 BGL196615:BGL196618 BQH196615:BQH196618 CAD196615:CAD196618 CJZ196615:CJZ196618 CTV196615:CTV196618 DDR196615:DDR196618 DNN196615:DNN196618 DXJ196615:DXJ196618 EHF196615:EHF196618 ERB196615:ERB196618 FAX196615:FAX196618 FKT196615:FKT196618 FUP196615:FUP196618 GEL196615:GEL196618 GOH196615:GOH196618 GYD196615:GYD196618 HHZ196615:HHZ196618 HRV196615:HRV196618 IBR196615:IBR196618 ILN196615:ILN196618 IVJ196615:IVJ196618 JFF196615:JFF196618 JPB196615:JPB196618 JYX196615:JYX196618 KIT196615:KIT196618 KSP196615:KSP196618 LCL196615:LCL196618 LMH196615:LMH196618 LWD196615:LWD196618 MFZ196615:MFZ196618 MPV196615:MPV196618 MZR196615:MZR196618 NJN196615:NJN196618 NTJ196615:NTJ196618 ODF196615:ODF196618 ONB196615:ONB196618 OWX196615:OWX196618 PGT196615:PGT196618 PQP196615:PQP196618 QAL196615:QAL196618 QKH196615:QKH196618 QUD196615:QUD196618 RDZ196615:RDZ196618 RNV196615:RNV196618 RXR196615:RXR196618 SHN196615:SHN196618 SRJ196615:SRJ196618 TBF196615:TBF196618 TLB196615:TLB196618 TUX196615:TUX196618 UET196615:UET196618 UOP196615:UOP196618 UYL196615:UYL196618 VIH196615:VIH196618 VSD196615:VSD196618 WBZ196615:WBZ196618 WLV196615:WLV196618 WVR196615:WVR196618 J262145:J262148 JF262151:JF262154 TB262151:TB262154 ACX262151:ACX262154 AMT262151:AMT262154 AWP262151:AWP262154 BGL262151:BGL262154 BQH262151:BQH262154 CAD262151:CAD262154 CJZ262151:CJZ262154 CTV262151:CTV262154 DDR262151:DDR262154 DNN262151:DNN262154 DXJ262151:DXJ262154 EHF262151:EHF262154 ERB262151:ERB262154 FAX262151:FAX262154 FKT262151:FKT262154 FUP262151:FUP262154 GEL262151:GEL262154 GOH262151:GOH262154 GYD262151:GYD262154 HHZ262151:HHZ262154 HRV262151:HRV262154 IBR262151:IBR262154 ILN262151:ILN262154 IVJ262151:IVJ262154 JFF262151:JFF262154 JPB262151:JPB262154 JYX262151:JYX262154 KIT262151:KIT262154 KSP262151:KSP262154 LCL262151:LCL262154 LMH262151:LMH262154 LWD262151:LWD262154 MFZ262151:MFZ262154 MPV262151:MPV262154 MZR262151:MZR262154 NJN262151:NJN262154 NTJ262151:NTJ262154 ODF262151:ODF262154 ONB262151:ONB262154 OWX262151:OWX262154 PGT262151:PGT262154 PQP262151:PQP262154 QAL262151:QAL262154 QKH262151:QKH262154 QUD262151:QUD262154 RDZ262151:RDZ262154 RNV262151:RNV262154 RXR262151:RXR262154 SHN262151:SHN262154 SRJ262151:SRJ262154 TBF262151:TBF262154 TLB262151:TLB262154 TUX262151:TUX262154 UET262151:UET262154 UOP262151:UOP262154 UYL262151:UYL262154 VIH262151:VIH262154 VSD262151:VSD262154 WBZ262151:WBZ262154 WLV262151:WLV262154 WVR262151:WVR262154 J327681:J327684 JF327687:JF327690 TB327687:TB327690 ACX327687:ACX327690 AMT327687:AMT327690 AWP327687:AWP327690 BGL327687:BGL327690 BQH327687:BQH327690 CAD327687:CAD327690 CJZ327687:CJZ327690 CTV327687:CTV327690 DDR327687:DDR327690 DNN327687:DNN327690 DXJ327687:DXJ327690 EHF327687:EHF327690 ERB327687:ERB327690 FAX327687:FAX327690 FKT327687:FKT327690 FUP327687:FUP327690 GEL327687:GEL327690 GOH327687:GOH327690 GYD327687:GYD327690 HHZ327687:HHZ327690 HRV327687:HRV327690 IBR327687:IBR327690 ILN327687:ILN327690 IVJ327687:IVJ327690 JFF327687:JFF327690 JPB327687:JPB327690 JYX327687:JYX327690 KIT327687:KIT327690 KSP327687:KSP327690 LCL327687:LCL327690 LMH327687:LMH327690 LWD327687:LWD327690 MFZ327687:MFZ327690 MPV327687:MPV327690 MZR327687:MZR327690 NJN327687:NJN327690 NTJ327687:NTJ327690 ODF327687:ODF327690 ONB327687:ONB327690 OWX327687:OWX327690 PGT327687:PGT327690 PQP327687:PQP327690 QAL327687:QAL327690 QKH327687:QKH327690 QUD327687:QUD327690 RDZ327687:RDZ327690 RNV327687:RNV327690 RXR327687:RXR327690 SHN327687:SHN327690 SRJ327687:SRJ327690 TBF327687:TBF327690 TLB327687:TLB327690 TUX327687:TUX327690 UET327687:UET327690 UOP327687:UOP327690 UYL327687:UYL327690 VIH327687:VIH327690 VSD327687:VSD327690 WBZ327687:WBZ327690 WLV327687:WLV327690 WVR327687:WVR327690 J393217:J393220 JF393223:JF393226 TB393223:TB393226 ACX393223:ACX393226 AMT393223:AMT393226 AWP393223:AWP393226 BGL393223:BGL393226 BQH393223:BQH393226 CAD393223:CAD393226 CJZ393223:CJZ393226 CTV393223:CTV393226 DDR393223:DDR393226 DNN393223:DNN393226 DXJ393223:DXJ393226 EHF393223:EHF393226 ERB393223:ERB393226 FAX393223:FAX393226 FKT393223:FKT393226 FUP393223:FUP393226 GEL393223:GEL393226 GOH393223:GOH393226 GYD393223:GYD393226 HHZ393223:HHZ393226 HRV393223:HRV393226 IBR393223:IBR393226 ILN393223:ILN393226 IVJ393223:IVJ393226 JFF393223:JFF393226 JPB393223:JPB393226 JYX393223:JYX393226 KIT393223:KIT393226 KSP393223:KSP393226 LCL393223:LCL393226 LMH393223:LMH393226 LWD393223:LWD393226 MFZ393223:MFZ393226 MPV393223:MPV393226 MZR393223:MZR393226 NJN393223:NJN393226 NTJ393223:NTJ393226 ODF393223:ODF393226 ONB393223:ONB393226 OWX393223:OWX393226 PGT393223:PGT393226 PQP393223:PQP393226 QAL393223:QAL393226 QKH393223:QKH393226 QUD393223:QUD393226 RDZ393223:RDZ393226 RNV393223:RNV393226 RXR393223:RXR393226 SHN393223:SHN393226 SRJ393223:SRJ393226 TBF393223:TBF393226 TLB393223:TLB393226 TUX393223:TUX393226 UET393223:UET393226 UOP393223:UOP393226 UYL393223:UYL393226 VIH393223:VIH393226 VSD393223:VSD393226 WBZ393223:WBZ393226 WLV393223:WLV393226 WVR393223:WVR393226 J458753:J458756 JF458759:JF458762 TB458759:TB458762 ACX458759:ACX458762 AMT458759:AMT458762 AWP458759:AWP458762 BGL458759:BGL458762 BQH458759:BQH458762 CAD458759:CAD458762 CJZ458759:CJZ458762 CTV458759:CTV458762 DDR458759:DDR458762 DNN458759:DNN458762 DXJ458759:DXJ458762 EHF458759:EHF458762 ERB458759:ERB458762 FAX458759:FAX458762 FKT458759:FKT458762 FUP458759:FUP458762 GEL458759:GEL458762 GOH458759:GOH458762 GYD458759:GYD458762 HHZ458759:HHZ458762 HRV458759:HRV458762 IBR458759:IBR458762 ILN458759:ILN458762 IVJ458759:IVJ458762 JFF458759:JFF458762 JPB458759:JPB458762 JYX458759:JYX458762 KIT458759:KIT458762 KSP458759:KSP458762 LCL458759:LCL458762 LMH458759:LMH458762 LWD458759:LWD458762 MFZ458759:MFZ458762 MPV458759:MPV458762 MZR458759:MZR458762 NJN458759:NJN458762 NTJ458759:NTJ458762 ODF458759:ODF458762 ONB458759:ONB458762 OWX458759:OWX458762 PGT458759:PGT458762 PQP458759:PQP458762 QAL458759:QAL458762 QKH458759:QKH458762 QUD458759:QUD458762 RDZ458759:RDZ458762 RNV458759:RNV458762 RXR458759:RXR458762 SHN458759:SHN458762 SRJ458759:SRJ458762 TBF458759:TBF458762 TLB458759:TLB458762 TUX458759:TUX458762 UET458759:UET458762 UOP458759:UOP458762 UYL458759:UYL458762 VIH458759:VIH458762 VSD458759:VSD458762 WBZ458759:WBZ458762 WLV458759:WLV458762 WVR458759:WVR458762 J524289:J524292 JF524295:JF524298 TB524295:TB524298 ACX524295:ACX524298 AMT524295:AMT524298 AWP524295:AWP524298 BGL524295:BGL524298 BQH524295:BQH524298 CAD524295:CAD524298 CJZ524295:CJZ524298 CTV524295:CTV524298 DDR524295:DDR524298 DNN524295:DNN524298 DXJ524295:DXJ524298 EHF524295:EHF524298 ERB524295:ERB524298 FAX524295:FAX524298 FKT524295:FKT524298 FUP524295:FUP524298 GEL524295:GEL524298 GOH524295:GOH524298 GYD524295:GYD524298 HHZ524295:HHZ524298 HRV524295:HRV524298 IBR524295:IBR524298 ILN524295:ILN524298 IVJ524295:IVJ524298 JFF524295:JFF524298 JPB524295:JPB524298 JYX524295:JYX524298 KIT524295:KIT524298 KSP524295:KSP524298 LCL524295:LCL524298 LMH524295:LMH524298 LWD524295:LWD524298 MFZ524295:MFZ524298 MPV524295:MPV524298 MZR524295:MZR524298 NJN524295:NJN524298 NTJ524295:NTJ524298 ODF524295:ODF524298 ONB524295:ONB524298 OWX524295:OWX524298 PGT524295:PGT524298 PQP524295:PQP524298 QAL524295:QAL524298 QKH524295:QKH524298 QUD524295:QUD524298 RDZ524295:RDZ524298 RNV524295:RNV524298 RXR524295:RXR524298 SHN524295:SHN524298 SRJ524295:SRJ524298 TBF524295:TBF524298 TLB524295:TLB524298 TUX524295:TUX524298 UET524295:UET524298 UOP524295:UOP524298 UYL524295:UYL524298 VIH524295:VIH524298 VSD524295:VSD524298 WBZ524295:WBZ524298 WLV524295:WLV524298 WVR524295:WVR524298 J589825:J589828 JF589831:JF589834 TB589831:TB589834 ACX589831:ACX589834 AMT589831:AMT589834 AWP589831:AWP589834 BGL589831:BGL589834 BQH589831:BQH589834 CAD589831:CAD589834 CJZ589831:CJZ589834 CTV589831:CTV589834 DDR589831:DDR589834 DNN589831:DNN589834 DXJ589831:DXJ589834 EHF589831:EHF589834 ERB589831:ERB589834 FAX589831:FAX589834 FKT589831:FKT589834 FUP589831:FUP589834 GEL589831:GEL589834 GOH589831:GOH589834 GYD589831:GYD589834 HHZ589831:HHZ589834 HRV589831:HRV589834 IBR589831:IBR589834 ILN589831:ILN589834 IVJ589831:IVJ589834 JFF589831:JFF589834 JPB589831:JPB589834 JYX589831:JYX589834 KIT589831:KIT589834 KSP589831:KSP589834 LCL589831:LCL589834 LMH589831:LMH589834 LWD589831:LWD589834 MFZ589831:MFZ589834 MPV589831:MPV589834 MZR589831:MZR589834 NJN589831:NJN589834 NTJ589831:NTJ589834 ODF589831:ODF589834 ONB589831:ONB589834 OWX589831:OWX589834 PGT589831:PGT589834 PQP589831:PQP589834 QAL589831:QAL589834 QKH589831:QKH589834 QUD589831:QUD589834 RDZ589831:RDZ589834 RNV589831:RNV589834 RXR589831:RXR589834 SHN589831:SHN589834 SRJ589831:SRJ589834 TBF589831:TBF589834 TLB589831:TLB589834 TUX589831:TUX589834 UET589831:UET589834 UOP589831:UOP589834 UYL589831:UYL589834 VIH589831:VIH589834 VSD589831:VSD589834 WBZ589831:WBZ589834 WLV589831:WLV589834 WVR589831:WVR589834 J655361:J655364 JF655367:JF655370 TB655367:TB655370 ACX655367:ACX655370 AMT655367:AMT655370 AWP655367:AWP655370 BGL655367:BGL655370 BQH655367:BQH655370 CAD655367:CAD655370 CJZ655367:CJZ655370 CTV655367:CTV655370 DDR655367:DDR655370 DNN655367:DNN655370 DXJ655367:DXJ655370 EHF655367:EHF655370 ERB655367:ERB655370 FAX655367:FAX655370 FKT655367:FKT655370 FUP655367:FUP655370 GEL655367:GEL655370 GOH655367:GOH655370 GYD655367:GYD655370 HHZ655367:HHZ655370 HRV655367:HRV655370 IBR655367:IBR655370 ILN655367:ILN655370 IVJ655367:IVJ655370 JFF655367:JFF655370 JPB655367:JPB655370 JYX655367:JYX655370 KIT655367:KIT655370 KSP655367:KSP655370 LCL655367:LCL655370 LMH655367:LMH655370 LWD655367:LWD655370 MFZ655367:MFZ655370 MPV655367:MPV655370 MZR655367:MZR655370 NJN655367:NJN655370 NTJ655367:NTJ655370 ODF655367:ODF655370 ONB655367:ONB655370 OWX655367:OWX655370 PGT655367:PGT655370 PQP655367:PQP655370 QAL655367:QAL655370 QKH655367:QKH655370 QUD655367:QUD655370 RDZ655367:RDZ655370 RNV655367:RNV655370 RXR655367:RXR655370 SHN655367:SHN655370 SRJ655367:SRJ655370 TBF655367:TBF655370 TLB655367:TLB655370 TUX655367:TUX655370 UET655367:UET655370 UOP655367:UOP655370 UYL655367:UYL655370 VIH655367:VIH655370 VSD655367:VSD655370 WBZ655367:WBZ655370 WLV655367:WLV655370 WVR655367:WVR655370 J720897:J720900 JF720903:JF720906 TB720903:TB720906 ACX720903:ACX720906 AMT720903:AMT720906 AWP720903:AWP720906 BGL720903:BGL720906 BQH720903:BQH720906 CAD720903:CAD720906 CJZ720903:CJZ720906 CTV720903:CTV720906 DDR720903:DDR720906 DNN720903:DNN720906 DXJ720903:DXJ720906 EHF720903:EHF720906 ERB720903:ERB720906 FAX720903:FAX720906 FKT720903:FKT720906 FUP720903:FUP720906 GEL720903:GEL720906 GOH720903:GOH720906 GYD720903:GYD720906 HHZ720903:HHZ720906 HRV720903:HRV720906 IBR720903:IBR720906 ILN720903:ILN720906 IVJ720903:IVJ720906 JFF720903:JFF720906 JPB720903:JPB720906 JYX720903:JYX720906 KIT720903:KIT720906 KSP720903:KSP720906 LCL720903:LCL720906 LMH720903:LMH720906 LWD720903:LWD720906 MFZ720903:MFZ720906 MPV720903:MPV720906 MZR720903:MZR720906 NJN720903:NJN720906 NTJ720903:NTJ720906 ODF720903:ODF720906 ONB720903:ONB720906 OWX720903:OWX720906 PGT720903:PGT720906 PQP720903:PQP720906 QAL720903:QAL720906 QKH720903:QKH720906 QUD720903:QUD720906 RDZ720903:RDZ720906 RNV720903:RNV720906 RXR720903:RXR720906 SHN720903:SHN720906 SRJ720903:SRJ720906 TBF720903:TBF720906 TLB720903:TLB720906 TUX720903:TUX720906 UET720903:UET720906 UOP720903:UOP720906 UYL720903:UYL720906 VIH720903:VIH720906 VSD720903:VSD720906 WBZ720903:WBZ720906 WLV720903:WLV720906 WVR720903:WVR720906 J786433:J786436 JF786439:JF786442 TB786439:TB786442 ACX786439:ACX786442 AMT786439:AMT786442 AWP786439:AWP786442 BGL786439:BGL786442 BQH786439:BQH786442 CAD786439:CAD786442 CJZ786439:CJZ786442 CTV786439:CTV786442 DDR786439:DDR786442 DNN786439:DNN786442 DXJ786439:DXJ786442 EHF786439:EHF786442 ERB786439:ERB786442 FAX786439:FAX786442 FKT786439:FKT786442 FUP786439:FUP786442 GEL786439:GEL786442 GOH786439:GOH786442 GYD786439:GYD786442 HHZ786439:HHZ786442 HRV786439:HRV786442 IBR786439:IBR786442 ILN786439:ILN786442 IVJ786439:IVJ786442 JFF786439:JFF786442 JPB786439:JPB786442 JYX786439:JYX786442 KIT786439:KIT786442 KSP786439:KSP786442 LCL786439:LCL786442 LMH786439:LMH786442 LWD786439:LWD786442 MFZ786439:MFZ786442 MPV786439:MPV786442 MZR786439:MZR786442 NJN786439:NJN786442 NTJ786439:NTJ786442 ODF786439:ODF786442 ONB786439:ONB786442 OWX786439:OWX786442 PGT786439:PGT786442 PQP786439:PQP786442 QAL786439:QAL786442 QKH786439:QKH786442 QUD786439:QUD786442 RDZ786439:RDZ786442 RNV786439:RNV786442 RXR786439:RXR786442 SHN786439:SHN786442 SRJ786439:SRJ786442 TBF786439:TBF786442 TLB786439:TLB786442 TUX786439:TUX786442 UET786439:UET786442 UOP786439:UOP786442 UYL786439:UYL786442 VIH786439:VIH786442 VSD786439:VSD786442 WBZ786439:WBZ786442 WLV786439:WLV786442 WVR786439:WVR786442 J851969:J851972 JF851975:JF851978 TB851975:TB851978 ACX851975:ACX851978 AMT851975:AMT851978 AWP851975:AWP851978 BGL851975:BGL851978 BQH851975:BQH851978 CAD851975:CAD851978 CJZ851975:CJZ851978 CTV851975:CTV851978 DDR851975:DDR851978 DNN851975:DNN851978 DXJ851975:DXJ851978 EHF851975:EHF851978 ERB851975:ERB851978 FAX851975:FAX851978 FKT851975:FKT851978 FUP851975:FUP851978 GEL851975:GEL851978 GOH851975:GOH851978 GYD851975:GYD851978 HHZ851975:HHZ851978 HRV851975:HRV851978 IBR851975:IBR851978 ILN851975:ILN851978 IVJ851975:IVJ851978 JFF851975:JFF851978 JPB851975:JPB851978 JYX851975:JYX851978 KIT851975:KIT851978 KSP851975:KSP851978 LCL851975:LCL851978 LMH851975:LMH851978 LWD851975:LWD851978 MFZ851975:MFZ851978 MPV851975:MPV851978 MZR851975:MZR851978 NJN851975:NJN851978 NTJ851975:NTJ851978 ODF851975:ODF851978 ONB851975:ONB851978 OWX851975:OWX851978 PGT851975:PGT851978 PQP851975:PQP851978 QAL851975:QAL851978 QKH851975:QKH851978 QUD851975:QUD851978 RDZ851975:RDZ851978 RNV851975:RNV851978 RXR851975:RXR851978 SHN851975:SHN851978 SRJ851975:SRJ851978 TBF851975:TBF851978 TLB851975:TLB851978 TUX851975:TUX851978 UET851975:UET851978 UOP851975:UOP851978 UYL851975:UYL851978 VIH851975:VIH851978 VSD851975:VSD851978 WBZ851975:WBZ851978 WLV851975:WLV851978 WVR851975:WVR851978 J917505:J917508 JF917511:JF917514 TB917511:TB917514 ACX917511:ACX917514 AMT917511:AMT917514 AWP917511:AWP917514 BGL917511:BGL917514 BQH917511:BQH917514 CAD917511:CAD917514 CJZ917511:CJZ917514 CTV917511:CTV917514 DDR917511:DDR917514 DNN917511:DNN917514 DXJ917511:DXJ917514 EHF917511:EHF917514 ERB917511:ERB917514 FAX917511:FAX917514 FKT917511:FKT917514 FUP917511:FUP917514 GEL917511:GEL917514 GOH917511:GOH917514 GYD917511:GYD917514 HHZ917511:HHZ917514 HRV917511:HRV917514 IBR917511:IBR917514 ILN917511:ILN917514 IVJ917511:IVJ917514 JFF917511:JFF917514 JPB917511:JPB917514 JYX917511:JYX917514 KIT917511:KIT917514 KSP917511:KSP917514 LCL917511:LCL917514 LMH917511:LMH917514 LWD917511:LWD917514 MFZ917511:MFZ917514 MPV917511:MPV917514 MZR917511:MZR917514 NJN917511:NJN917514 NTJ917511:NTJ917514 ODF917511:ODF917514 ONB917511:ONB917514 OWX917511:OWX917514 PGT917511:PGT917514 PQP917511:PQP917514 QAL917511:QAL917514 QKH917511:QKH917514 QUD917511:QUD917514 RDZ917511:RDZ917514 RNV917511:RNV917514 RXR917511:RXR917514 SHN917511:SHN917514 SRJ917511:SRJ917514 TBF917511:TBF917514 TLB917511:TLB917514 TUX917511:TUX917514 UET917511:UET917514 UOP917511:UOP917514 UYL917511:UYL917514 VIH917511:VIH917514 VSD917511:VSD917514 WBZ917511:WBZ917514 WLV917511:WLV917514 WVR917511:WVR917514 J983041:J983044 JF983047:JF983050 TB983047:TB983050 ACX983047:ACX983050 AMT983047:AMT983050 AWP983047:AWP983050 BGL983047:BGL983050 BQH983047:BQH983050 CAD983047:CAD983050 CJZ983047:CJZ983050 CTV983047:CTV983050 DDR983047:DDR983050 DNN983047:DNN983050 DXJ983047:DXJ983050 EHF983047:EHF983050 ERB983047:ERB983050 FAX983047:FAX983050 FKT983047:FKT983050 FUP983047:FUP983050 GEL983047:GEL983050 GOH983047:GOH983050 GYD983047:GYD983050 HHZ983047:HHZ983050 HRV983047:HRV983050 IBR983047:IBR983050 ILN983047:ILN983050 IVJ983047:IVJ983050 JFF983047:JFF983050 JPB983047:JPB983050 JYX983047:JYX983050 KIT983047:KIT983050 KSP983047:KSP983050 LCL983047:LCL983050 LMH983047:LMH983050 LWD983047:LWD983050 MFZ983047:MFZ983050 MPV983047:MPV983050 MZR983047:MZR983050 NJN983047:NJN983050 NTJ983047:NTJ983050 ODF983047:ODF983050 ONB983047:ONB983050 OWX983047:OWX983050 PGT983047:PGT983050 PQP983047:PQP983050 QAL983047:QAL983050 QKH983047:QKH983050 QUD983047:QUD983050 RDZ983047:RDZ983050 RNV983047:RNV983050 RXR983047:RXR983050 SHN983047:SHN983050 SRJ983047:SRJ983050 TBF983047:TBF983050 TLB983047:TLB983050 TUX983047:TUX983050 UET983047:UET983050 UOP983047:UOP983050 UYL983047:UYL983050 VIH983047:VIH983050 VSD983047:VSD983050 WBZ983047:WBZ983050 WLV983047:WLV983050 WVR983047:WVR983050"/>
    <dataValidation allowBlank="1" showInputMessage="1" showErrorMessage="1" errorTitle="ATENÇÃO" error="ESTE FORMATO OU ESTA QUANTIDADE_x000a_NÃO É RECONHECIDA PELO PROGRAMA." promptTitle="Informação" prompt="Este é a M3 do concreto da viga." sqref="G21:H29 F36:H44"/>
    <dataValidation type="decimal" allowBlank="1" showInputMessage="1" showErrorMessage="1" errorTitle="ATENÇÃO" error="ESTE FORMATO OU ESTA QUANTIDADE_x000a_NÃO É RECONHECIDA PELO PROGRAMA." promptTitle="informação" prompt="Insira a metragem corrida na viga." sqref="F21 F25 E36">
      <formula1>0.01</formula1>
      <formula2>10000000</formula2>
    </dataValidation>
    <dataValidation type="decimal" allowBlank="1" showInputMessage="1" showErrorMessage="1" errorTitle="ATENÇÃO" error="ESTE FORMATO OU ESTA QUANTIDADE_x000a_NÃO É RECONHECIDA PELO PROGRAMA." promptTitle="Informação" prompt="Insira a altura da viga." sqref="E21 E25 D36">
      <formula1>0.01</formula1>
      <formula2>1000000</formula2>
    </dataValidation>
    <dataValidation type="decimal" allowBlank="1" showInputMessage="1" showErrorMessage="1" errorTitle="ATENÇÃO" error="ESTE FORMATO OU ESTA QUANTIDADE_x000a_NÃO É RECONHECIDA PELO PROGRAMA." promptTitle="Largura" prompt="Insira o largura da viga." sqref="D21 D25 C36">
      <formula1>0.01</formula1>
      <formula2>1000000</formula2>
    </dataValidation>
    <dataValidation type="decimal" allowBlank="1" showInputMessage="1" showErrorMessage="1" errorTitle="ATENÇÃO" error="ESTE FORMATO OU ESTA QUANTIDADE_x000a_NÃO É RECONHECIDA PELO PROGRAMA." sqref="E22:E23 E26:E27 E35 D37:D38">
      <formula1>0.01</formula1>
      <formula2>10000000</formula2>
    </dataValidation>
    <dataValidation allowBlank="1" showInputMessage="1" showErrorMessage="1" prompt="Quantidade das lajotas Em pé ou deitadas_x000a_" sqref="N44"/>
  </dataValidation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66"/>
  <sheetViews>
    <sheetView showGridLines="0" zoomScaleNormal="100" workbookViewId="0">
      <selection activeCell="L62" sqref="L62"/>
    </sheetView>
  </sheetViews>
  <sheetFormatPr defaultRowHeight="15" x14ac:dyDescent="0.25"/>
  <cols>
    <col min="1" max="1" width="4.42578125" style="8" customWidth="1"/>
    <col min="2" max="2" width="16" style="8" bestFit="1" customWidth="1"/>
    <col min="3" max="3" width="14" bestFit="1" customWidth="1"/>
    <col min="4" max="4" width="12.140625" bestFit="1" customWidth="1"/>
    <col min="5" max="5" width="14.85546875" bestFit="1" customWidth="1"/>
    <col min="6" max="6" width="20" bestFit="1" customWidth="1"/>
    <col min="7" max="7" width="10.5703125" bestFit="1" customWidth="1"/>
    <col min="8" max="8" width="10.7109375" bestFit="1" customWidth="1"/>
    <col min="9" max="9" width="3" customWidth="1"/>
    <col min="10" max="10" width="10.5703125" bestFit="1" customWidth="1"/>
    <col min="11" max="11" width="8.42578125" bestFit="1" customWidth="1"/>
    <col min="12" max="12" width="9.7109375" bestFit="1" customWidth="1"/>
    <col min="13" max="13" width="10.42578125" style="8" bestFit="1" customWidth="1"/>
    <col min="14" max="17" width="9.140625" style="8"/>
    <col min="258" max="258" width="7.5703125" customWidth="1"/>
    <col min="262" max="262" width="12.140625" customWidth="1"/>
    <col min="263" max="263" width="1.85546875" customWidth="1"/>
    <col min="264" max="264" width="12.28515625" customWidth="1"/>
    <col min="265" max="265" width="7.7109375" customWidth="1"/>
    <col min="266" max="266" width="6.42578125" customWidth="1"/>
    <col min="514" max="514" width="7.5703125" customWidth="1"/>
    <col min="518" max="518" width="12.140625" customWidth="1"/>
    <col min="519" max="519" width="1.85546875" customWidth="1"/>
    <col min="520" max="520" width="12.28515625" customWidth="1"/>
    <col min="521" max="521" width="7.7109375" customWidth="1"/>
    <col min="522" max="522" width="6.42578125" customWidth="1"/>
    <col min="770" max="770" width="7.5703125" customWidth="1"/>
    <col min="774" max="774" width="12.140625" customWidth="1"/>
    <col min="775" max="775" width="1.85546875" customWidth="1"/>
    <col min="776" max="776" width="12.28515625" customWidth="1"/>
    <col min="777" max="777" width="7.7109375" customWidth="1"/>
    <col min="778" max="778" width="6.42578125" customWidth="1"/>
    <col min="1026" max="1026" width="7.5703125" customWidth="1"/>
    <col min="1030" max="1030" width="12.140625" customWidth="1"/>
    <col min="1031" max="1031" width="1.85546875" customWidth="1"/>
    <col min="1032" max="1032" width="12.28515625" customWidth="1"/>
    <col min="1033" max="1033" width="7.7109375" customWidth="1"/>
    <col min="1034" max="1034" width="6.42578125" customWidth="1"/>
    <col min="1282" max="1282" width="7.5703125" customWidth="1"/>
    <col min="1286" max="1286" width="12.140625" customWidth="1"/>
    <col min="1287" max="1287" width="1.85546875" customWidth="1"/>
    <col min="1288" max="1288" width="12.28515625" customWidth="1"/>
    <col min="1289" max="1289" width="7.7109375" customWidth="1"/>
    <col min="1290" max="1290" width="6.42578125" customWidth="1"/>
    <col min="1538" max="1538" width="7.5703125" customWidth="1"/>
    <col min="1542" max="1542" width="12.140625" customWidth="1"/>
    <col min="1543" max="1543" width="1.85546875" customWidth="1"/>
    <col min="1544" max="1544" width="12.28515625" customWidth="1"/>
    <col min="1545" max="1545" width="7.7109375" customWidth="1"/>
    <col min="1546" max="1546" width="6.42578125" customWidth="1"/>
    <col min="1794" max="1794" width="7.5703125" customWidth="1"/>
    <col min="1798" max="1798" width="12.140625" customWidth="1"/>
    <col min="1799" max="1799" width="1.85546875" customWidth="1"/>
    <col min="1800" max="1800" width="12.28515625" customWidth="1"/>
    <col min="1801" max="1801" width="7.7109375" customWidth="1"/>
    <col min="1802" max="1802" width="6.42578125" customWidth="1"/>
    <col min="2050" max="2050" width="7.5703125" customWidth="1"/>
    <col min="2054" max="2054" width="12.140625" customWidth="1"/>
    <col min="2055" max="2055" width="1.85546875" customWidth="1"/>
    <col min="2056" max="2056" width="12.28515625" customWidth="1"/>
    <col min="2057" max="2057" width="7.7109375" customWidth="1"/>
    <col min="2058" max="2058" width="6.42578125" customWidth="1"/>
    <col min="2306" max="2306" width="7.5703125" customWidth="1"/>
    <col min="2310" max="2310" width="12.140625" customWidth="1"/>
    <col min="2311" max="2311" width="1.85546875" customWidth="1"/>
    <col min="2312" max="2312" width="12.28515625" customWidth="1"/>
    <col min="2313" max="2313" width="7.7109375" customWidth="1"/>
    <col min="2314" max="2314" width="6.42578125" customWidth="1"/>
    <col min="2562" max="2562" width="7.5703125" customWidth="1"/>
    <col min="2566" max="2566" width="12.140625" customWidth="1"/>
    <col min="2567" max="2567" width="1.85546875" customWidth="1"/>
    <col min="2568" max="2568" width="12.28515625" customWidth="1"/>
    <col min="2569" max="2569" width="7.7109375" customWidth="1"/>
    <col min="2570" max="2570" width="6.42578125" customWidth="1"/>
    <col min="2818" max="2818" width="7.5703125" customWidth="1"/>
    <col min="2822" max="2822" width="12.140625" customWidth="1"/>
    <col min="2823" max="2823" width="1.85546875" customWidth="1"/>
    <col min="2824" max="2824" width="12.28515625" customWidth="1"/>
    <col min="2825" max="2825" width="7.7109375" customWidth="1"/>
    <col min="2826" max="2826" width="6.42578125" customWidth="1"/>
    <col min="3074" max="3074" width="7.5703125" customWidth="1"/>
    <col min="3078" max="3078" width="12.140625" customWidth="1"/>
    <col min="3079" max="3079" width="1.85546875" customWidth="1"/>
    <col min="3080" max="3080" width="12.28515625" customWidth="1"/>
    <col min="3081" max="3081" width="7.7109375" customWidth="1"/>
    <col min="3082" max="3082" width="6.42578125" customWidth="1"/>
    <col min="3330" max="3330" width="7.5703125" customWidth="1"/>
    <col min="3334" max="3334" width="12.140625" customWidth="1"/>
    <col min="3335" max="3335" width="1.85546875" customWidth="1"/>
    <col min="3336" max="3336" width="12.28515625" customWidth="1"/>
    <col min="3337" max="3337" width="7.7109375" customWidth="1"/>
    <col min="3338" max="3338" width="6.42578125" customWidth="1"/>
    <col min="3586" max="3586" width="7.5703125" customWidth="1"/>
    <col min="3590" max="3590" width="12.140625" customWidth="1"/>
    <col min="3591" max="3591" width="1.85546875" customWidth="1"/>
    <col min="3592" max="3592" width="12.28515625" customWidth="1"/>
    <col min="3593" max="3593" width="7.7109375" customWidth="1"/>
    <col min="3594" max="3594" width="6.42578125" customWidth="1"/>
    <col min="3842" max="3842" width="7.5703125" customWidth="1"/>
    <col min="3846" max="3846" width="12.140625" customWidth="1"/>
    <col min="3847" max="3847" width="1.85546875" customWidth="1"/>
    <col min="3848" max="3848" width="12.28515625" customWidth="1"/>
    <col min="3849" max="3849" width="7.7109375" customWidth="1"/>
    <col min="3850" max="3850" width="6.42578125" customWidth="1"/>
    <col min="4098" max="4098" width="7.5703125" customWidth="1"/>
    <col min="4102" max="4102" width="12.140625" customWidth="1"/>
    <col min="4103" max="4103" width="1.85546875" customWidth="1"/>
    <col min="4104" max="4104" width="12.28515625" customWidth="1"/>
    <col min="4105" max="4105" width="7.7109375" customWidth="1"/>
    <col min="4106" max="4106" width="6.42578125" customWidth="1"/>
    <col min="4354" max="4354" width="7.5703125" customWidth="1"/>
    <col min="4358" max="4358" width="12.140625" customWidth="1"/>
    <col min="4359" max="4359" width="1.85546875" customWidth="1"/>
    <col min="4360" max="4360" width="12.28515625" customWidth="1"/>
    <col min="4361" max="4361" width="7.7109375" customWidth="1"/>
    <col min="4362" max="4362" width="6.42578125" customWidth="1"/>
    <col min="4610" max="4610" width="7.5703125" customWidth="1"/>
    <col min="4614" max="4614" width="12.140625" customWidth="1"/>
    <col min="4615" max="4615" width="1.85546875" customWidth="1"/>
    <col min="4616" max="4616" width="12.28515625" customWidth="1"/>
    <col min="4617" max="4617" width="7.7109375" customWidth="1"/>
    <col min="4618" max="4618" width="6.42578125" customWidth="1"/>
    <col min="4866" max="4866" width="7.5703125" customWidth="1"/>
    <col min="4870" max="4870" width="12.140625" customWidth="1"/>
    <col min="4871" max="4871" width="1.85546875" customWidth="1"/>
    <col min="4872" max="4872" width="12.28515625" customWidth="1"/>
    <col min="4873" max="4873" width="7.7109375" customWidth="1"/>
    <col min="4874" max="4874" width="6.42578125" customWidth="1"/>
    <col min="5122" max="5122" width="7.5703125" customWidth="1"/>
    <col min="5126" max="5126" width="12.140625" customWidth="1"/>
    <col min="5127" max="5127" width="1.85546875" customWidth="1"/>
    <col min="5128" max="5128" width="12.28515625" customWidth="1"/>
    <col min="5129" max="5129" width="7.7109375" customWidth="1"/>
    <col min="5130" max="5130" width="6.42578125" customWidth="1"/>
    <col min="5378" max="5378" width="7.5703125" customWidth="1"/>
    <col min="5382" max="5382" width="12.140625" customWidth="1"/>
    <col min="5383" max="5383" width="1.85546875" customWidth="1"/>
    <col min="5384" max="5384" width="12.28515625" customWidth="1"/>
    <col min="5385" max="5385" width="7.7109375" customWidth="1"/>
    <col min="5386" max="5386" width="6.42578125" customWidth="1"/>
    <col min="5634" max="5634" width="7.5703125" customWidth="1"/>
    <col min="5638" max="5638" width="12.140625" customWidth="1"/>
    <col min="5639" max="5639" width="1.85546875" customWidth="1"/>
    <col min="5640" max="5640" width="12.28515625" customWidth="1"/>
    <col min="5641" max="5641" width="7.7109375" customWidth="1"/>
    <col min="5642" max="5642" width="6.42578125" customWidth="1"/>
    <col min="5890" max="5890" width="7.5703125" customWidth="1"/>
    <col min="5894" max="5894" width="12.140625" customWidth="1"/>
    <col min="5895" max="5895" width="1.85546875" customWidth="1"/>
    <col min="5896" max="5896" width="12.28515625" customWidth="1"/>
    <col min="5897" max="5897" width="7.7109375" customWidth="1"/>
    <col min="5898" max="5898" width="6.42578125" customWidth="1"/>
    <col min="6146" max="6146" width="7.5703125" customWidth="1"/>
    <col min="6150" max="6150" width="12.140625" customWidth="1"/>
    <col min="6151" max="6151" width="1.85546875" customWidth="1"/>
    <col min="6152" max="6152" width="12.28515625" customWidth="1"/>
    <col min="6153" max="6153" width="7.7109375" customWidth="1"/>
    <col min="6154" max="6154" width="6.42578125" customWidth="1"/>
    <col min="6402" max="6402" width="7.5703125" customWidth="1"/>
    <col min="6406" max="6406" width="12.140625" customWidth="1"/>
    <col min="6407" max="6407" width="1.85546875" customWidth="1"/>
    <col min="6408" max="6408" width="12.28515625" customWidth="1"/>
    <col min="6409" max="6409" width="7.7109375" customWidth="1"/>
    <col min="6410" max="6410" width="6.42578125" customWidth="1"/>
    <col min="6658" max="6658" width="7.5703125" customWidth="1"/>
    <col min="6662" max="6662" width="12.140625" customWidth="1"/>
    <col min="6663" max="6663" width="1.85546875" customWidth="1"/>
    <col min="6664" max="6664" width="12.28515625" customWidth="1"/>
    <col min="6665" max="6665" width="7.7109375" customWidth="1"/>
    <col min="6666" max="6666" width="6.42578125" customWidth="1"/>
    <col min="6914" max="6914" width="7.5703125" customWidth="1"/>
    <col min="6918" max="6918" width="12.140625" customWidth="1"/>
    <col min="6919" max="6919" width="1.85546875" customWidth="1"/>
    <col min="6920" max="6920" width="12.28515625" customWidth="1"/>
    <col min="6921" max="6921" width="7.7109375" customWidth="1"/>
    <col min="6922" max="6922" width="6.42578125" customWidth="1"/>
    <col min="7170" max="7170" width="7.5703125" customWidth="1"/>
    <col min="7174" max="7174" width="12.140625" customWidth="1"/>
    <col min="7175" max="7175" width="1.85546875" customWidth="1"/>
    <col min="7176" max="7176" width="12.28515625" customWidth="1"/>
    <col min="7177" max="7177" width="7.7109375" customWidth="1"/>
    <col min="7178" max="7178" width="6.42578125" customWidth="1"/>
    <col min="7426" max="7426" width="7.5703125" customWidth="1"/>
    <col min="7430" max="7430" width="12.140625" customWidth="1"/>
    <col min="7431" max="7431" width="1.85546875" customWidth="1"/>
    <col min="7432" max="7432" width="12.28515625" customWidth="1"/>
    <col min="7433" max="7433" width="7.7109375" customWidth="1"/>
    <col min="7434" max="7434" width="6.42578125" customWidth="1"/>
    <col min="7682" max="7682" width="7.5703125" customWidth="1"/>
    <col min="7686" max="7686" width="12.140625" customWidth="1"/>
    <col min="7687" max="7687" width="1.85546875" customWidth="1"/>
    <col min="7688" max="7688" width="12.28515625" customWidth="1"/>
    <col min="7689" max="7689" width="7.7109375" customWidth="1"/>
    <col min="7690" max="7690" width="6.42578125" customWidth="1"/>
    <col min="7938" max="7938" width="7.5703125" customWidth="1"/>
    <col min="7942" max="7942" width="12.140625" customWidth="1"/>
    <col min="7943" max="7943" width="1.85546875" customWidth="1"/>
    <col min="7944" max="7944" width="12.28515625" customWidth="1"/>
    <col min="7945" max="7945" width="7.7109375" customWidth="1"/>
    <col min="7946" max="7946" width="6.42578125" customWidth="1"/>
    <col min="8194" max="8194" width="7.5703125" customWidth="1"/>
    <col min="8198" max="8198" width="12.140625" customWidth="1"/>
    <col min="8199" max="8199" width="1.85546875" customWidth="1"/>
    <col min="8200" max="8200" width="12.28515625" customWidth="1"/>
    <col min="8201" max="8201" width="7.7109375" customWidth="1"/>
    <col min="8202" max="8202" width="6.42578125" customWidth="1"/>
    <col min="8450" max="8450" width="7.5703125" customWidth="1"/>
    <col min="8454" max="8454" width="12.140625" customWidth="1"/>
    <col min="8455" max="8455" width="1.85546875" customWidth="1"/>
    <col min="8456" max="8456" width="12.28515625" customWidth="1"/>
    <col min="8457" max="8457" width="7.7109375" customWidth="1"/>
    <col min="8458" max="8458" width="6.42578125" customWidth="1"/>
    <col min="8706" max="8706" width="7.5703125" customWidth="1"/>
    <col min="8710" max="8710" width="12.140625" customWidth="1"/>
    <col min="8711" max="8711" width="1.85546875" customWidth="1"/>
    <col min="8712" max="8712" width="12.28515625" customWidth="1"/>
    <col min="8713" max="8713" width="7.7109375" customWidth="1"/>
    <col min="8714" max="8714" width="6.42578125" customWidth="1"/>
    <col min="8962" max="8962" width="7.5703125" customWidth="1"/>
    <col min="8966" max="8966" width="12.140625" customWidth="1"/>
    <col min="8967" max="8967" width="1.85546875" customWidth="1"/>
    <col min="8968" max="8968" width="12.28515625" customWidth="1"/>
    <col min="8969" max="8969" width="7.7109375" customWidth="1"/>
    <col min="8970" max="8970" width="6.42578125" customWidth="1"/>
    <col min="9218" max="9218" width="7.5703125" customWidth="1"/>
    <col min="9222" max="9222" width="12.140625" customWidth="1"/>
    <col min="9223" max="9223" width="1.85546875" customWidth="1"/>
    <col min="9224" max="9224" width="12.28515625" customWidth="1"/>
    <col min="9225" max="9225" width="7.7109375" customWidth="1"/>
    <col min="9226" max="9226" width="6.42578125" customWidth="1"/>
    <col min="9474" max="9474" width="7.5703125" customWidth="1"/>
    <col min="9478" max="9478" width="12.140625" customWidth="1"/>
    <col min="9479" max="9479" width="1.85546875" customWidth="1"/>
    <col min="9480" max="9480" width="12.28515625" customWidth="1"/>
    <col min="9481" max="9481" width="7.7109375" customWidth="1"/>
    <col min="9482" max="9482" width="6.42578125" customWidth="1"/>
    <col min="9730" max="9730" width="7.5703125" customWidth="1"/>
    <col min="9734" max="9734" width="12.140625" customWidth="1"/>
    <col min="9735" max="9735" width="1.85546875" customWidth="1"/>
    <col min="9736" max="9736" width="12.28515625" customWidth="1"/>
    <col min="9737" max="9737" width="7.7109375" customWidth="1"/>
    <col min="9738" max="9738" width="6.42578125" customWidth="1"/>
    <col min="9986" max="9986" width="7.5703125" customWidth="1"/>
    <col min="9990" max="9990" width="12.140625" customWidth="1"/>
    <col min="9991" max="9991" width="1.85546875" customWidth="1"/>
    <col min="9992" max="9992" width="12.28515625" customWidth="1"/>
    <col min="9993" max="9993" width="7.7109375" customWidth="1"/>
    <col min="9994" max="9994" width="6.42578125" customWidth="1"/>
    <col min="10242" max="10242" width="7.5703125" customWidth="1"/>
    <col min="10246" max="10246" width="12.140625" customWidth="1"/>
    <col min="10247" max="10247" width="1.85546875" customWidth="1"/>
    <col min="10248" max="10248" width="12.28515625" customWidth="1"/>
    <col min="10249" max="10249" width="7.7109375" customWidth="1"/>
    <col min="10250" max="10250" width="6.42578125" customWidth="1"/>
    <col min="10498" max="10498" width="7.5703125" customWidth="1"/>
    <col min="10502" max="10502" width="12.140625" customWidth="1"/>
    <col min="10503" max="10503" width="1.85546875" customWidth="1"/>
    <col min="10504" max="10504" width="12.28515625" customWidth="1"/>
    <col min="10505" max="10505" width="7.7109375" customWidth="1"/>
    <col min="10506" max="10506" width="6.42578125" customWidth="1"/>
    <col min="10754" max="10754" width="7.5703125" customWidth="1"/>
    <col min="10758" max="10758" width="12.140625" customWidth="1"/>
    <col min="10759" max="10759" width="1.85546875" customWidth="1"/>
    <col min="10760" max="10760" width="12.28515625" customWidth="1"/>
    <col min="10761" max="10761" width="7.7109375" customWidth="1"/>
    <col min="10762" max="10762" width="6.42578125" customWidth="1"/>
    <col min="11010" max="11010" width="7.5703125" customWidth="1"/>
    <col min="11014" max="11014" width="12.140625" customWidth="1"/>
    <col min="11015" max="11015" width="1.85546875" customWidth="1"/>
    <col min="11016" max="11016" width="12.28515625" customWidth="1"/>
    <col min="11017" max="11017" width="7.7109375" customWidth="1"/>
    <col min="11018" max="11018" width="6.42578125" customWidth="1"/>
    <col min="11266" max="11266" width="7.5703125" customWidth="1"/>
    <col min="11270" max="11270" width="12.140625" customWidth="1"/>
    <col min="11271" max="11271" width="1.85546875" customWidth="1"/>
    <col min="11272" max="11272" width="12.28515625" customWidth="1"/>
    <col min="11273" max="11273" width="7.7109375" customWidth="1"/>
    <col min="11274" max="11274" width="6.42578125" customWidth="1"/>
    <col min="11522" max="11522" width="7.5703125" customWidth="1"/>
    <col min="11526" max="11526" width="12.140625" customWidth="1"/>
    <col min="11527" max="11527" width="1.85546875" customWidth="1"/>
    <col min="11528" max="11528" width="12.28515625" customWidth="1"/>
    <col min="11529" max="11529" width="7.7109375" customWidth="1"/>
    <col min="11530" max="11530" width="6.42578125" customWidth="1"/>
    <col min="11778" max="11778" width="7.5703125" customWidth="1"/>
    <col min="11782" max="11782" width="12.140625" customWidth="1"/>
    <col min="11783" max="11783" width="1.85546875" customWidth="1"/>
    <col min="11784" max="11784" width="12.28515625" customWidth="1"/>
    <col min="11785" max="11785" width="7.7109375" customWidth="1"/>
    <col min="11786" max="11786" width="6.42578125" customWidth="1"/>
    <col min="12034" max="12034" width="7.5703125" customWidth="1"/>
    <col min="12038" max="12038" width="12.140625" customWidth="1"/>
    <col min="12039" max="12039" width="1.85546875" customWidth="1"/>
    <col min="12040" max="12040" width="12.28515625" customWidth="1"/>
    <col min="12041" max="12041" width="7.7109375" customWidth="1"/>
    <col min="12042" max="12042" width="6.42578125" customWidth="1"/>
    <col min="12290" max="12290" width="7.5703125" customWidth="1"/>
    <col min="12294" max="12294" width="12.140625" customWidth="1"/>
    <col min="12295" max="12295" width="1.85546875" customWidth="1"/>
    <col min="12296" max="12296" width="12.28515625" customWidth="1"/>
    <col min="12297" max="12297" width="7.7109375" customWidth="1"/>
    <col min="12298" max="12298" width="6.42578125" customWidth="1"/>
    <col min="12546" max="12546" width="7.5703125" customWidth="1"/>
    <col min="12550" max="12550" width="12.140625" customWidth="1"/>
    <col min="12551" max="12551" width="1.85546875" customWidth="1"/>
    <col min="12552" max="12552" width="12.28515625" customWidth="1"/>
    <col min="12553" max="12553" width="7.7109375" customWidth="1"/>
    <col min="12554" max="12554" width="6.42578125" customWidth="1"/>
    <col min="12802" max="12802" width="7.5703125" customWidth="1"/>
    <col min="12806" max="12806" width="12.140625" customWidth="1"/>
    <col min="12807" max="12807" width="1.85546875" customWidth="1"/>
    <col min="12808" max="12808" width="12.28515625" customWidth="1"/>
    <col min="12809" max="12809" width="7.7109375" customWidth="1"/>
    <col min="12810" max="12810" width="6.42578125" customWidth="1"/>
    <col min="13058" max="13058" width="7.5703125" customWidth="1"/>
    <col min="13062" max="13062" width="12.140625" customWidth="1"/>
    <col min="13063" max="13063" width="1.85546875" customWidth="1"/>
    <col min="13064" max="13064" width="12.28515625" customWidth="1"/>
    <col min="13065" max="13065" width="7.7109375" customWidth="1"/>
    <col min="13066" max="13066" width="6.42578125" customWidth="1"/>
    <col min="13314" max="13314" width="7.5703125" customWidth="1"/>
    <col min="13318" max="13318" width="12.140625" customWidth="1"/>
    <col min="13319" max="13319" width="1.85546875" customWidth="1"/>
    <col min="13320" max="13320" width="12.28515625" customWidth="1"/>
    <col min="13321" max="13321" width="7.7109375" customWidth="1"/>
    <col min="13322" max="13322" width="6.42578125" customWidth="1"/>
    <col min="13570" max="13570" width="7.5703125" customWidth="1"/>
    <col min="13574" max="13574" width="12.140625" customWidth="1"/>
    <col min="13575" max="13575" width="1.85546875" customWidth="1"/>
    <col min="13576" max="13576" width="12.28515625" customWidth="1"/>
    <col min="13577" max="13577" width="7.7109375" customWidth="1"/>
    <col min="13578" max="13578" width="6.42578125" customWidth="1"/>
    <col min="13826" max="13826" width="7.5703125" customWidth="1"/>
    <col min="13830" max="13830" width="12.140625" customWidth="1"/>
    <col min="13831" max="13831" width="1.85546875" customWidth="1"/>
    <col min="13832" max="13832" width="12.28515625" customWidth="1"/>
    <col min="13833" max="13833" width="7.7109375" customWidth="1"/>
    <col min="13834" max="13834" width="6.42578125" customWidth="1"/>
    <col min="14082" max="14082" width="7.5703125" customWidth="1"/>
    <col min="14086" max="14086" width="12.140625" customWidth="1"/>
    <col min="14087" max="14087" width="1.85546875" customWidth="1"/>
    <col min="14088" max="14088" width="12.28515625" customWidth="1"/>
    <col min="14089" max="14089" width="7.7109375" customWidth="1"/>
    <col min="14090" max="14090" width="6.42578125" customWidth="1"/>
    <col min="14338" max="14338" width="7.5703125" customWidth="1"/>
    <col min="14342" max="14342" width="12.140625" customWidth="1"/>
    <col min="14343" max="14343" width="1.85546875" customWidth="1"/>
    <col min="14344" max="14344" width="12.28515625" customWidth="1"/>
    <col min="14345" max="14345" width="7.7109375" customWidth="1"/>
    <col min="14346" max="14346" width="6.42578125" customWidth="1"/>
    <col min="14594" max="14594" width="7.5703125" customWidth="1"/>
    <col min="14598" max="14598" width="12.140625" customWidth="1"/>
    <col min="14599" max="14599" width="1.85546875" customWidth="1"/>
    <col min="14600" max="14600" width="12.28515625" customWidth="1"/>
    <col min="14601" max="14601" width="7.7109375" customWidth="1"/>
    <col min="14602" max="14602" width="6.42578125" customWidth="1"/>
    <col min="14850" max="14850" width="7.5703125" customWidth="1"/>
    <col min="14854" max="14854" width="12.140625" customWidth="1"/>
    <col min="14855" max="14855" width="1.85546875" customWidth="1"/>
    <col min="14856" max="14856" width="12.28515625" customWidth="1"/>
    <col min="14857" max="14857" width="7.7109375" customWidth="1"/>
    <col min="14858" max="14858" width="6.42578125" customWidth="1"/>
    <col min="15106" max="15106" width="7.5703125" customWidth="1"/>
    <col min="15110" max="15110" width="12.140625" customWidth="1"/>
    <col min="15111" max="15111" width="1.85546875" customWidth="1"/>
    <col min="15112" max="15112" width="12.28515625" customWidth="1"/>
    <col min="15113" max="15113" width="7.7109375" customWidth="1"/>
    <col min="15114" max="15114" width="6.42578125" customWidth="1"/>
    <col min="15362" max="15362" width="7.5703125" customWidth="1"/>
    <col min="15366" max="15366" width="12.140625" customWidth="1"/>
    <col min="15367" max="15367" width="1.85546875" customWidth="1"/>
    <col min="15368" max="15368" width="12.28515625" customWidth="1"/>
    <col min="15369" max="15369" width="7.7109375" customWidth="1"/>
    <col min="15370" max="15370" width="6.42578125" customWidth="1"/>
    <col min="15618" max="15618" width="7.5703125" customWidth="1"/>
    <col min="15622" max="15622" width="12.140625" customWidth="1"/>
    <col min="15623" max="15623" width="1.85546875" customWidth="1"/>
    <col min="15624" max="15624" width="12.28515625" customWidth="1"/>
    <col min="15625" max="15625" width="7.7109375" customWidth="1"/>
    <col min="15626" max="15626" width="6.42578125" customWidth="1"/>
    <col min="15874" max="15874" width="7.5703125" customWidth="1"/>
    <col min="15878" max="15878" width="12.140625" customWidth="1"/>
    <col min="15879" max="15879" width="1.85546875" customWidth="1"/>
    <col min="15880" max="15880" width="12.28515625" customWidth="1"/>
    <col min="15881" max="15881" width="7.7109375" customWidth="1"/>
    <col min="15882" max="15882" width="6.42578125" customWidth="1"/>
    <col min="16130" max="16130" width="7.5703125" customWidth="1"/>
    <col min="16134" max="16134" width="12.140625" customWidth="1"/>
    <col min="16135" max="16135" width="1.85546875" customWidth="1"/>
    <col min="16136" max="16136" width="12.28515625" customWidth="1"/>
    <col min="16137" max="16137" width="7.7109375" customWidth="1"/>
    <col min="16138" max="16138" width="6.42578125" customWidth="1"/>
  </cols>
  <sheetData>
    <row r="1" spans="2:13" s="8" customFormat="1" x14ac:dyDescent="0.25"/>
    <row r="2" spans="2:13" customFormat="1" ht="15.75" x14ac:dyDescent="0.25">
      <c r="B2" s="420" t="s">
        <v>95</v>
      </c>
      <c r="C2" s="420"/>
      <c r="D2" s="420"/>
      <c r="E2" s="420"/>
      <c r="F2" s="420"/>
      <c r="G2" s="420"/>
      <c r="H2" s="420"/>
      <c r="I2" s="420"/>
      <c r="J2" s="420"/>
      <c r="K2" s="420"/>
      <c r="L2" s="420"/>
      <c r="M2" s="420"/>
    </row>
    <row r="3" spans="2:13" customFormat="1" ht="16.5" thickBot="1" x14ac:dyDescent="0.3">
      <c r="B3" s="8"/>
      <c r="C3" s="52"/>
      <c r="D3" s="52"/>
      <c r="E3" s="51"/>
      <c r="F3" s="51"/>
      <c r="G3" s="51"/>
      <c r="H3" s="51"/>
      <c r="I3" s="51"/>
      <c r="J3" s="51"/>
      <c r="K3" s="51"/>
      <c r="L3" s="51"/>
    </row>
    <row r="4" spans="2:13" customFormat="1" x14ac:dyDescent="0.25">
      <c r="B4" s="417" t="s">
        <v>43</v>
      </c>
      <c r="C4" s="418"/>
      <c r="D4" s="418"/>
      <c r="E4" s="418"/>
      <c r="F4" s="418"/>
      <c r="G4" s="418"/>
      <c r="H4" s="419"/>
      <c r="J4" s="413" t="s">
        <v>247</v>
      </c>
      <c r="K4" s="414"/>
      <c r="L4" s="414"/>
      <c r="M4" s="415"/>
    </row>
    <row r="5" spans="2:13" customFormat="1" ht="26.25" x14ac:dyDescent="0.25">
      <c r="B5" s="238" t="s">
        <v>100</v>
      </c>
      <c r="C5" s="239" t="s">
        <v>44</v>
      </c>
      <c r="D5" s="246" t="s">
        <v>45</v>
      </c>
      <c r="E5" s="239" t="s">
        <v>2</v>
      </c>
      <c r="F5" s="239" t="s">
        <v>13</v>
      </c>
      <c r="G5" s="239" t="s">
        <v>145</v>
      </c>
      <c r="H5" s="240" t="s">
        <v>4</v>
      </c>
      <c r="J5" s="231" t="str">
        <f>IF(E6&gt;0,"Produtos","  ")</f>
        <v>Produtos</v>
      </c>
      <c r="K5" s="228" t="str">
        <f>IF(E6&gt;0,"%","  ")</f>
        <v>%</v>
      </c>
      <c r="L5" s="228" t="str">
        <f>IF(E6&gt;0,"Ud","  ")</f>
        <v>Ud</v>
      </c>
      <c r="M5" s="229" t="str">
        <f>IF(E6&gt;0,"Qt.","  ")</f>
        <v>Qt.</v>
      </c>
    </row>
    <row r="6" spans="2:13" customFormat="1" x14ac:dyDescent="0.25">
      <c r="B6" s="305"/>
      <c r="C6" s="215">
        <v>0.2</v>
      </c>
      <c r="D6" s="215">
        <v>0.4</v>
      </c>
      <c r="E6" s="215">
        <v>100</v>
      </c>
      <c r="F6" s="306">
        <v>1</v>
      </c>
      <c r="G6" s="307">
        <f>(Estrutura!$C6+2*Estrutura!$D6)*Estrutura!$E6</f>
        <v>100</v>
      </c>
      <c r="H6" s="308">
        <f>Estrutura!$C6*Estrutura!$D6*Estrutura!$F6*Estrutura!$E6</f>
        <v>8.0000000000000018</v>
      </c>
      <c r="J6" s="226" t="str">
        <f>Calculo!B15</f>
        <v>Concreto</v>
      </c>
      <c r="K6" s="220">
        <v>0.05</v>
      </c>
      <c r="L6" s="221" t="str">
        <f>IF(E6&gt;0,"M3","  ")</f>
        <v>M3</v>
      </c>
      <c r="M6" s="314">
        <f>Conf.!E40</f>
        <v>8.4</v>
      </c>
    </row>
    <row r="7" spans="2:13" customFormat="1" x14ac:dyDescent="0.25">
      <c r="B7" s="305"/>
      <c r="C7" s="309"/>
      <c r="D7" s="215"/>
      <c r="E7" s="309"/>
      <c r="F7" s="306"/>
      <c r="G7" s="307">
        <f>(Estrutura!$C7+2*Estrutura!$D7)*Estrutura!$E7</f>
        <v>0</v>
      </c>
      <c r="H7" s="308">
        <f>Estrutura!$C7*Estrutura!$D7*Estrutura!$F7</f>
        <v>0</v>
      </c>
      <c r="J7" s="226" t="str">
        <f>Calculo!B16</f>
        <v>Ferro</v>
      </c>
      <c r="K7" s="220">
        <v>0.05</v>
      </c>
      <c r="L7" s="221" t="s">
        <v>126</v>
      </c>
      <c r="M7" s="314">
        <f>Conf.!E41</f>
        <v>672</v>
      </c>
    </row>
    <row r="8" spans="2:13" customFormat="1" x14ac:dyDescent="0.25">
      <c r="B8" s="305"/>
      <c r="C8" s="309"/>
      <c r="D8" s="215"/>
      <c r="E8" s="309"/>
      <c r="F8" s="306"/>
      <c r="G8" s="307">
        <f>(Estrutura!$C8+2*Estrutura!$D8)*Estrutura!$E8</f>
        <v>0</v>
      </c>
      <c r="H8" s="308">
        <f>Estrutura!$C8*Estrutura!$D8*Estrutura!$F8</f>
        <v>0</v>
      </c>
      <c r="J8" s="226" t="str">
        <f>Calculo!B17</f>
        <v>Estrivo</v>
      </c>
      <c r="K8" s="220">
        <v>0.05</v>
      </c>
      <c r="L8" s="221" t="s">
        <v>126</v>
      </c>
      <c r="M8" s="314">
        <f>Conf.!E42</f>
        <v>118</v>
      </c>
    </row>
    <row r="9" spans="2:13" customFormat="1" x14ac:dyDescent="0.25">
      <c r="B9" s="305"/>
      <c r="C9" s="215"/>
      <c r="D9" s="215"/>
      <c r="E9" s="309"/>
      <c r="F9" s="306"/>
      <c r="G9" s="307">
        <f>(Estrutura!$C9+2*Estrutura!$D9)*Estrutura!$E9</f>
        <v>0</v>
      </c>
      <c r="H9" s="308">
        <f>Estrutura!$C9*Estrutura!$D9*Estrutura!$F9</f>
        <v>0</v>
      </c>
      <c r="J9" s="226" t="str">
        <f>Calculo!B18</f>
        <v>Arrame</v>
      </c>
      <c r="K9" s="220">
        <v>0.05</v>
      </c>
      <c r="L9" s="221" t="s">
        <v>12</v>
      </c>
      <c r="M9" s="314">
        <f>Conf.!E43</f>
        <v>9</v>
      </c>
    </row>
    <row r="10" spans="2:13" customFormat="1" ht="15.75" thickBot="1" x14ac:dyDescent="0.3">
      <c r="B10" s="305"/>
      <c r="C10" s="215"/>
      <c r="D10" s="215"/>
      <c r="E10" s="309"/>
      <c r="F10" s="306"/>
      <c r="G10" s="307">
        <f>(Estrutura!$C10+2*Estrutura!$D10)*Estrutura!$E10</f>
        <v>0</v>
      </c>
      <c r="H10" s="308">
        <f>Estrutura!$C10*Estrutura!$D10*Estrutura!$F10</f>
        <v>0</v>
      </c>
      <c r="I10" s="51"/>
      <c r="J10" s="227" t="str">
        <f>Calculo!B19</f>
        <v>Forma</v>
      </c>
      <c r="K10" s="223">
        <v>0.05</v>
      </c>
      <c r="L10" s="224" t="s">
        <v>126</v>
      </c>
      <c r="M10" s="315">
        <f>Conf.!E44</f>
        <v>105</v>
      </c>
    </row>
    <row r="11" spans="2:13" customFormat="1" x14ac:dyDescent="0.25">
      <c r="B11" s="305"/>
      <c r="C11" s="215"/>
      <c r="D11" s="215"/>
      <c r="E11" s="309"/>
      <c r="F11" s="306"/>
      <c r="G11" s="307">
        <f>(Estrutura!$C11+2*Estrutura!$D11)*Estrutura!$E11</f>
        <v>0</v>
      </c>
      <c r="H11" s="308">
        <f>Estrutura!$C11*Estrutura!$D11*Estrutura!$F11</f>
        <v>0</v>
      </c>
      <c r="I11" s="53"/>
      <c r="J11" s="51"/>
      <c r="K11" s="51"/>
      <c r="L11" s="51"/>
    </row>
    <row r="12" spans="2:13" customFormat="1" x14ac:dyDescent="0.25">
      <c r="B12" s="305"/>
      <c r="C12" s="310"/>
      <c r="D12" s="309"/>
      <c r="E12" s="309"/>
      <c r="F12" s="306"/>
      <c r="G12" s="307">
        <f>(Estrutura!$C12+2*Estrutura!$D12)*Estrutura!$E12</f>
        <v>0</v>
      </c>
      <c r="H12" s="308">
        <f>Estrutura!$C12*Estrutura!$D12*Estrutura!$F12</f>
        <v>0</v>
      </c>
      <c r="I12" s="51"/>
      <c r="J12" s="51"/>
      <c r="K12" s="51"/>
      <c r="L12" s="51"/>
    </row>
    <row r="13" spans="2:13" customFormat="1" x14ac:dyDescent="0.25">
      <c r="B13" s="305"/>
      <c r="C13" s="309"/>
      <c r="D13" s="309"/>
      <c r="E13" s="309"/>
      <c r="F13" s="306"/>
      <c r="G13" s="307">
        <f>(Estrutura!$C13+2*Estrutura!$D13)*Estrutura!$E13</f>
        <v>0</v>
      </c>
      <c r="H13" s="308">
        <f>Estrutura!$C13*Estrutura!$D13*Estrutura!$F13</f>
        <v>0</v>
      </c>
      <c r="I13" s="51"/>
      <c r="J13" s="51"/>
      <c r="K13" s="51"/>
      <c r="L13" s="51"/>
    </row>
    <row r="14" spans="2:13" customFormat="1" x14ac:dyDescent="0.25">
      <c r="B14" s="305"/>
      <c r="C14" s="311"/>
      <c r="D14" s="311"/>
      <c r="E14" s="311"/>
      <c r="F14" s="306"/>
      <c r="G14" s="307">
        <f>(Estrutura!$C14+2*Estrutura!$D14)*Estrutura!$E14</f>
        <v>0</v>
      </c>
      <c r="H14" s="308">
        <f>Estrutura!$C14*Estrutura!$D14*Estrutura!$F14</f>
        <v>0</v>
      </c>
      <c r="I14" s="51"/>
      <c r="J14" s="51"/>
      <c r="K14" s="51"/>
      <c r="L14" s="51"/>
    </row>
    <row r="15" spans="2:13" customFormat="1" x14ac:dyDescent="0.25">
      <c r="B15" s="305"/>
      <c r="C15" s="299"/>
      <c r="D15" s="300"/>
      <c r="E15" s="300"/>
      <c r="F15" s="306"/>
      <c r="G15" s="307">
        <f>(Estrutura!$C15+2*Estrutura!$D15)*Estrutura!$E15</f>
        <v>0</v>
      </c>
      <c r="H15" s="308">
        <f>Estrutura!$C15*Estrutura!$D15*Estrutura!$F15</f>
        <v>0</v>
      </c>
      <c r="I15" s="51"/>
      <c r="J15" s="51"/>
      <c r="K15" s="51"/>
      <c r="L15" s="51"/>
    </row>
    <row r="16" spans="2:13" customFormat="1" x14ac:dyDescent="0.25">
      <c r="B16" s="305"/>
      <c r="C16" s="301"/>
      <c r="D16" s="302"/>
      <c r="E16" s="312"/>
      <c r="F16" s="306"/>
      <c r="G16" s="307">
        <f>(Estrutura!$C16+2*Estrutura!$D16)*Estrutura!$E16</f>
        <v>0</v>
      </c>
      <c r="H16" s="308">
        <f>Estrutura!$C16*Estrutura!$D16*Estrutura!$F16</f>
        <v>0</v>
      </c>
      <c r="I16" s="51"/>
      <c r="J16" s="51"/>
      <c r="K16" s="51"/>
      <c r="L16" s="51"/>
    </row>
    <row r="17" spans="1:29" x14ac:dyDescent="0.25">
      <c r="A17"/>
      <c r="B17" s="305"/>
      <c r="C17" s="301"/>
      <c r="D17" s="302"/>
      <c r="E17" s="312"/>
      <c r="F17" s="306"/>
      <c r="G17" s="307">
        <f>(Estrutura!$C17+2*Estrutura!$D17)*Estrutura!$E17</f>
        <v>0</v>
      </c>
      <c r="H17" s="308">
        <f>Estrutura!$C17*Estrutura!$D17*Estrutura!$F17</f>
        <v>0</v>
      </c>
      <c r="I17" s="51"/>
      <c r="J17" s="51"/>
      <c r="K17" s="51"/>
      <c r="L17" s="51"/>
      <c r="M17"/>
      <c r="N17"/>
      <c r="O17"/>
      <c r="P17"/>
      <c r="Q17"/>
    </row>
    <row r="18" spans="1:29" x14ac:dyDescent="0.25">
      <c r="A18"/>
      <c r="B18" s="305"/>
      <c r="C18" s="301"/>
      <c r="D18" s="302"/>
      <c r="E18" s="312"/>
      <c r="F18" s="306"/>
      <c r="G18" s="307">
        <f>(Estrutura!$C18+2*Estrutura!$D18)*Estrutura!$E18</f>
        <v>0</v>
      </c>
      <c r="H18" s="308">
        <f>Estrutura!$C18*Estrutura!$D18*Estrutura!$F18</f>
        <v>0</v>
      </c>
      <c r="I18" s="51"/>
      <c r="J18" s="8"/>
      <c r="K18" s="8"/>
      <c r="L18" s="8"/>
      <c r="N18"/>
      <c r="O18"/>
      <c r="P18"/>
      <c r="Q18"/>
    </row>
    <row r="19" spans="1:29" x14ac:dyDescent="0.25">
      <c r="A19"/>
      <c r="B19" s="305"/>
      <c r="C19" s="301"/>
      <c r="D19" s="302"/>
      <c r="E19" s="312"/>
      <c r="F19" s="306"/>
      <c r="G19" s="307">
        <f>(Estrutura!$C19+2*Estrutura!$D19)*Estrutura!$E19</f>
        <v>0</v>
      </c>
      <c r="H19" s="308">
        <f>Estrutura!$C19*Estrutura!$D19*Estrutura!$F19</f>
        <v>0</v>
      </c>
      <c r="I19" s="51"/>
      <c r="J19" s="8"/>
      <c r="K19" s="8"/>
      <c r="L19" s="8"/>
      <c r="N19"/>
      <c r="O19"/>
      <c r="P19"/>
      <c r="Q19"/>
    </row>
    <row r="20" spans="1:29" s="8" customFormat="1" x14ac:dyDescent="0.25">
      <c r="B20" s="305"/>
      <c r="C20" s="301"/>
      <c r="D20" s="302"/>
      <c r="E20" s="311"/>
      <c r="F20" s="306"/>
      <c r="G20" s="307">
        <f>(Estrutura!$C20+2*Estrutura!$D20)*Estrutura!$E20</f>
        <v>0</v>
      </c>
      <c r="H20" s="308">
        <f>Estrutura!$C20*Estrutura!$D20*Estrutura!$F20</f>
        <v>0</v>
      </c>
    </row>
    <row r="21" spans="1:29" s="8" customFormat="1" x14ac:dyDescent="0.25">
      <c r="B21" s="305"/>
      <c r="C21" s="311"/>
      <c r="D21" s="311"/>
      <c r="E21" s="311"/>
      <c r="F21" s="306"/>
      <c r="G21" s="307">
        <f>(Estrutura!$C21+2*Estrutura!$D21)*Estrutura!$E21</f>
        <v>0</v>
      </c>
      <c r="H21" s="308">
        <f>Estrutura!$C21*Estrutura!$D21*Estrutura!$F21</f>
        <v>0</v>
      </c>
    </row>
    <row r="22" spans="1:29" s="8" customFormat="1" x14ac:dyDescent="0.25">
      <c r="B22" s="305"/>
      <c r="C22" s="311"/>
      <c r="D22" s="311"/>
      <c r="E22" s="311"/>
      <c r="F22" s="306"/>
      <c r="G22" s="307">
        <f>(Estrutura!$C22+2*Estrutura!$D22)*Estrutura!$E22</f>
        <v>0</v>
      </c>
      <c r="H22" s="308">
        <f>Estrutura!$C22*Estrutura!$D22*Estrutura!$F22</f>
        <v>0</v>
      </c>
    </row>
    <row r="23" spans="1:29" s="8" customFormat="1" x14ac:dyDescent="0.25">
      <c r="B23" s="305"/>
      <c r="C23" s="311"/>
      <c r="D23" s="311"/>
      <c r="E23" s="311"/>
      <c r="F23" s="306"/>
      <c r="G23" s="307">
        <f>(Estrutura!$C23+2*Estrutura!$D23)*Estrutura!$E23</f>
        <v>0</v>
      </c>
      <c r="H23" s="308">
        <f>Estrutura!$C23*Estrutura!$D23*Estrutura!$F23</f>
        <v>0</v>
      </c>
    </row>
    <row r="24" spans="1:29" s="8" customFormat="1" ht="16.5" thickBot="1" x14ac:dyDescent="0.3">
      <c r="B24" s="303"/>
      <c r="C24" s="304">
        <f>AVERAGE(C6:C23)</f>
        <v>0.2</v>
      </c>
      <c r="D24" s="304">
        <f>AVERAGE(D6:D23)</f>
        <v>0.4</v>
      </c>
      <c r="E24" s="304">
        <f>SUM(E6:E23)</f>
        <v>100</v>
      </c>
      <c r="F24" s="304"/>
      <c r="G24" s="304">
        <f>(Estrutura!$C24+2*Estrutura!$D24)*Estrutura!$E24</f>
        <v>100</v>
      </c>
      <c r="H24" s="313">
        <f>SUM(H6:H23)</f>
        <v>8.0000000000000018</v>
      </c>
      <c r="J24" s="190"/>
      <c r="K24" s="190"/>
      <c r="L24" s="190"/>
      <c r="M24" s="190"/>
    </row>
    <row r="25" spans="1:29" s="8" customFormat="1" ht="15.75" x14ac:dyDescent="0.25">
      <c r="J25" s="190"/>
      <c r="K25" s="190"/>
      <c r="L25" s="190"/>
      <c r="M25" s="190"/>
    </row>
    <row r="26" spans="1:29" s="8" customFormat="1" ht="15.75" x14ac:dyDescent="0.25">
      <c r="A26" s="14"/>
      <c r="B26" s="426" t="s">
        <v>102</v>
      </c>
      <c r="C26" s="426"/>
      <c r="D26" s="426"/>
      <c r="E26" s="426"/>
      <c r="F26" s="426"/>
      <c r="G26" s="426"/>
      <c r="H26" s="426"/>
      <c r="I26" s="426"/>
      <c r="J26" s="426"/>
      <c r="K26" s="426"/>
      <c r="L26" s="426"/>
      <c r="M26" s="426"/>
      <c r="N26" s="14"/>
      <c r="O26" s="14"/>
      <c r="P26" s="14"/>
      <c r="Q26" s="14"/>
      <c r="R26" s="14"/>
      <c r="S26" s="14"/>
      <c r="T26" s="14"/>
      <c r="U26" s="14"/>
      <c r="V26" s="14"/>
      <c r="W26" s="14"/>
      <c r="X26" s="14"/>
      <c r="Y26" s="14"/>
      <c r="Z26" s="14"/>
      <c r="AA26" s="14"/>
      <c r="AB26" s="14"/>
      <c r="AC26" s="14"/>
    </row>
    <row r="27" spans="1:29" s="8" customFormat="1" ht="16.5" thickBot="1" x14ac:dyDescent="0.3">
      <c r="A27" s="14"/>
      <c r="B27" s="190"/>
      <c r="C27" s="190"/>
      <c r="D27" s="190"/>
      <c r="E27" s="190"/>
      <c r="F27" s="190"/>
      <c r="G27" s="190"/>
      <c r="H27" s="190"/>
      <c r="I27" s="190"/>
      <c r="J27" s="66"/>
      <c r="K27" s="21"/>
      <c r="L27" s="21"/>
      <c r="M27" s="21"/>
      <c r="N27" s="14"/>
      <c r="O27" s="14"/>
      <c r="P27" s="14"/>
      <c r="Q27" s="14"/>
      <c r="R27" s="14"/>
      <c r="S27" s="14"/>
      <c r="T27" s="14"/>
      <c r="U27" s="14"/>
      <c r="V27" s="14"/>
      <c r="W27" s="14"/>
      <c r="X27" s="14"/>
      <c r="Y27" s="14"/>
      <c r="Z27" s="14"/>
      <c r="AA27" s="14"/>
      <c r="AB27" s="14"/>
      <c r="AC27" s="14"/>
    </row>
    <row r="28" spans="1:29" s="8" customFormat="1" x14ac:dyDescent="0.25">
      <c r="A28" s="14"/>
      <c r="B28" s="430" t="s">
        <v>101</v>
      </c>
      <c r="C28" s="431"/>
      <c r="D28" s="431"/>
      <c r="E28" s="431"/>
      <c r="F28" s="431"/>
      <c r="G28" s="431"/>
      <c r="H28" s="432"/>
      <c r="J28" s="413" t="s">
        <v>247</v>
      </c>
      <c r="K28" s="414"/>
      <c r="L28" s="414"/>
      <c r="M28" s="415"/>
      <c r="N28" s="14"/>
      <c r="O28" s="14"/>
      <c r="P28" s="14"/>
      <c r="Q28" s="14"/>
      <c r="R28" s="14"/>
      <c r="S28" s="14"/>
      <c r="T28" s="14"/>
      <c r="U28" s="14"/>
      <c r="V28" s="14"/>
      <c r="W28" s="14"/>
      <c r="X28" s="14"/>
      <c r="Y28" s="14"/>
      <c r="Z28" s="14"/>
      <c r="AA28" s="14"/>
      <c r="AB28" s="14"/>
      <c r="AC28" s="14"/>
    </row>
    <row r="29" spans="1:29" s="8" customFormat="1" ht="26.25" x14ac:dyDescent="0.25">
      <c r="A29" s="14"/>
      <c r="B29" s="238" t="s">
        <v>103</v>
      </c>
      <c r="C29" s="239" t="s">
        <v>47</v>
      </c>
      <c r="D29" s="239" t="s">
        <v>48</v>
      </c>
      <c r="E29" s="239" t="s">
        <v>45</v>
      </c>
      <c r="F29" s="239" t="s">
        <v>13</v>
      </c>
      <c r="G29" s="239" t="s">
        <v>145</v>
      </c>
      <c r="H29" s="240" t="str">
        <f>IF(G30&gt;0,"M3","  ")</f>
        <v>M3</v>
      </c>
      <c r="J29" s="231" t="str">
        <f>IF(E30&gt;0,"Produtos","  ")</f>
        <v>Produtos</v>
      </c>
      <c r="K29" s="228" t="str">
        <f>IF(E30&gt;0,"%","  ")</f>
        <v>%</v>
      </c>
      <c r="L29" s="228" t="str">
        <f>IF(E30&gt;0,"Ud","  ")</f>
        <v>Ud</v>
      </c>
      <c r="M29" s="229" t="str">
        <f>IF(E30&gt;0,"Qt.","  ")</f>
        <v>Qt.</v>
      </c>
      <c r="N29" s="14"/>
      <c r="O29" s="14"/>
      <c r="P29" s="14"/>
      <c r="Q29" s="14"/>
      <c r="R29" s="14"/>
      <c r="S29" s="14"/>
      <c r="T29" s="14"/>
      <c r="U29" s="14"/>
      <c r="V29" s="14"/>
      <c r="W29" s="14"/>
      <c r="X29" s="14"/>
      <c r="Y29" s="14"/>
      <c r="Z29" s="14"/>
      <c r="AA29" s="14"/>
      <c r="AB29" s="14"/>
      <c r="AC29" s="14"/>
    </row>
    <row r="30" spans="1:29" s="8" customFormat="1" x14ac:dyDescent="0.25">
      <c r="A30" s="14"/>
      <c r="B30" s="235" t="s">
        <v>104</v>
      </c>
      <c r="C30" s="249">
        <v>0.2</v>
      </c>
      <c r="D30" s="249">
        <v>0.2</v>
      </c>
      <c r="E30" s="249">
        <v>3</v>
      </c>
      <c r="F30" s="249">
        <v>1</v>
      </c>
      <c r="G30" s="249">
        <f>(C30*2+2*D30)*E30</f>
        <v>2.4000000000000004</v>
      </c>
      <c r="H30" s="237">
        <f>C30*D30*E30*F30</f>
        <v>0.12000000000000002</v>
      </c>
      <c r="J30" s="226" t="str">
        <f>Calculo!F15</f>
        <v>Cimento</v>
      </c>
      <c r="K30" s="220">
        <v>0.05</v>
      </c>
      <c r="L30" s="221" t="str">
        <f>IF(E30&gt;0,"M3","  ")</f>
        <v>M3</v>
      </c>
      <c r="M30" s="314">
        <f>Conf.!E50</f>
        <v>368</v>
      </c>
      <c r="N30" s="14"/>
      <c r="O30" s="14"/>
      <c r="P30" s="14"/>
      <c r="Q30" s="14"/>
      <c r="R30" s="14"/>
      <c r="S30" s="14"/>
      <c r="T30" s="14"/>
      <c r="U30" s="14"/>
      <c r="V30" s="14"/>
      <c r="W30" s="14"/>
      <c r="X30" s="14"/>
      <c r="Y30" s="14"/>
      <c r="Z30" s="14"/>
      <c r="AA30" s="14"/>
      <c r="AB30" s="14"/>
      <c r="AC30" s="14"/>
    </row>
    <row r="31" spans="1:29" s="8" customFormat="1" x14ac:dyDescent="0.25">
      <c r="A31" s="14"/>
      <c r="B31" s="235" t="s">
        <v>106</v>
      </c>
      <c r="C31" s="252">
        <v>0.4</v>
      </c>
      <c r="D31" s="252">
        <v>0.4</v>
      </c>
      <c r="E31" s="252">
        <v>3</v>
      </c>
      <c r="F31" s="252">
        <v>1</v>
      </c>
      <c r="G31" s="249">
        <f>(C31*2+2*D31)*E31</f>
        <v>4.8000000000000007</v>
      </c>
      <c r="H31" s="237">
        <f t="shared" ref="H31:H42" si="0">C31*D31*E31</f>
        <v>0.48000000000000009</v>
      </c>
      <c r="J31" s="226" t="str">
        <f>Calculo!F16</f>
        <v>Areia</v>
      </c>
      <c r="K31" s="220">
        <v>0.05</v>
      </c>
      <c r="L31" s="221" t="s">
        <v>126</v>
      </c>
      <c r="M31" s="314">
        <f>Conf.!E51</f>
        <v>1</v>
      </c>
      <c r="N31" s="14"/>
      <c r="O31" s="14"/>
      <c r="P31" s="14"/>
      <c r="Q31" s="14"/>
      <c r="R31" s="14"/>
      <c r="S31" s="14"/>
      <c r="T31" s="14"/>
      <c r="U31" s="14"/>
      <c r="V31" s="14"/>
      <c r="W31" s="14"/>
      <c r="X31" s="14"/>
      <c r="Y31" s="14"/>
      <c r="Z31" s="14"/>
      <c r="AA31" s="14"/>
      <c r="AB31" s="14"/>
      <c r="AC31" s="14"/>
    </row>
    <row r="32" spans="1:29" s="8" customFormat="1" x14ac:dyDescent="0.25">
      <c r="A32" s="14"/>
      <c r="B32" s="235"/>
      <c r="C32" s="297"/>
      <c r="D32" s="252"/>
      <c r="E32" s="297"/>
      <c r="F32" s="297"/>
      <c r="G32" s="252"/>
      <c r="H32" s="237">
        <f t="shared" si="0"/>
        <v>0</v>
      </c>
      <c r="J32" s="226" t="str">
        <f>Calculo!F17</f>
        <v>Pedra</v>
      </c>
      <c r="K32" s="220">
        <v>0.05</v>
      </c>
      <c r="L32" s="221" t="s">
        <v>126</v>
      </c>
      <c r="M32" s="314">
        <f>Conf.!E52</f>
        <v>1</v>
      </c>
      <c r="N32" s="14"/>
      <c r="O32" s="14"/>
      <c r="P32" s="14"/>
      <c r="Q32" s="14"/>
      <c r="R32" s="14"/>
      <c r="S32" s="14"/>
      <c r="T32" s="14"/>
      <c r="U32" s="14"/>
      <c r="V32" s="14"/>
      <c r="W32" s="14"/>
      <c r="X32" s="14"/>
      <c r="Y32" s="14"/>
      <c r="Z32" s="14"/>
      <c r="AA32" s="14"/>
      <c r="AB32" s="14"/>
      <c r="AC32" s="14"/>
    </row>
    <row r="33" spans="1:29" s="8" customFormat="1" x14ac:dyDescent="0.25">
      <c r="A33" s="14"/>
      <c r="B33" s="235"/>
      <c r="C33" s="297"/>
      <c r="D33" s="252"/>
      <c r="E33" s="297"/>
      <c r="F33" s="297"/>
      <c r="G33" s="252"/>
      <c r="H33" s="237">
        <f t="shared" si="0"/>
        <v>0</v>
      </c>
      <c r="J33" s="226" t="str">
        <f>Calculo!F18</f>
        <v>Concreto</v>
      </c>
      <c r="K33" s="220">
        <v>0.05</v>
      </c>
      <c r="L33" s="221" t="s">
        <v>4</v>
      </c>
      <c r="M33" s="314">
        <f>Conf.!E53</f>
        <v>1.05</v>
      </c>
      <c r="N33" s="14"/>
      <c r="O33" s="14"/>
      <c r="P33" s="14"/>
      <c r="Q33" s="14"/>
      <c r="R33" s="14"/>
      <c r="S33" s="14"/>
      <c r="T33" s="14"/>
      <c r="U33" s="14"/>
      <c r="V33" s="14"/>
      <c r="W33" s="14"/>
      <c r="X33" s="14"/>
      <c r="Y33" s="14"/>
      <c r="Z33" s="14"/>
      <c r="AA33" s="14"/>
      <c r="AB33" s="14"/>
      <c r="AC33" s="14"/>
    </row>
    <row r="34" spans="1:29" s="8" customFormat="1" x14ac:dyDescent="0.25">
      <c r="A34" s="14"/>
      <c r="B34" s="235"/>
      <c r="C34" s="252"/>
      <c r="D34" s="252"/>
      <c r="E34" s="297"/>
      <c r="F34" s="297"/>
      <c r="G34" s="252"/>
      <c r="H34" s="237">
        <f t="shared" si="0"/>
        <v>0</v>
      </c>
      <c r="I34" s="21"/>
      <c r="J34" s="226" t="str">
        <f>Calculo!F19</f>
        <v>Ferro</v>
      </c>
      <c r="K34" s="220">
        <v>0.05</v>
      </c>
      <c r="L34" s="221" t="s">
        <v>127</v>
      </c>
      <c r="M34" s="314">
        <f>Conf.!E54</f>
        <v>84</v>
      </c>
      <c r="N34" s="14"/>
      <c r="O34" s="14"/>
      <c r="P34" s="14"/>
      <c r="Q34" s="14"/>
      <c r="R34" s="14"/>
      <c r="S34" s="14"/>
      <c r="T34" s="14"/>
      <c r="U34" s="14"/>
      <c r="V34" s="14"/>
      <c r="W34" s="14"/>
      <c r="X34" s="14"/>
      <c r="Y34" s="14"/>
      <c r="Z34" s="14"/>
      <c r="AA34" s="14"/>
      <c r="AB34" s="14"/>
      <c r="AC34" s="14"/>
    </row>
    <row r="35" spans="1:29" s="8" customFormat="1" x14ac:dyDescent="0.25">
      <c r="A35" s="14"/>
      <c r="B35" s="235"/>
      <c r="C35" s="252"/>
      <c r="D35" s="252"/>
      <c r="E35" s="297"/>
      <c r="F35" s="297"/>
      <c r="G35" s="252"/>
      <c r="H35" s="237">
        <f t="shared" si="0"/>
        <v>0</v>
      </c>
      <c r="I35" s="21"/>
      <c r="J35" s="226" t="str">
        <f>Calculo!F20</f>
        <v>Estrivo</v>
      </c>
      <c r="K35" s="220">
        <v>0.05</v>
      </c>
      <c r="L35" s="221" t="s">
        <v>127</v>
      </c>
      <c r="M35" s="314">
        <f>Conf.!E55</f>
        <v>15</v>
      </c>
      <c r="N35" s="14"/>
      <c r="O35" s="14"/>
      <c r="P35" s="14"/>
      <c r="Q35" s="14"/>
      <c r="R35" s="14"/>
      <c r="S35" s="14"/>
      <c r="T35" s="14"/>
      <c r="U35" s="14"/>
      <c r="V35" s="14"/>
      <c r="W35" s="14"/>
      <c r="X35" s="14"/>
      <c r="Y35" s="14"/>
      <c r="Z35" s="14"/>
      <c r="AA35" s="14"/>
      <c r="AB35" s="14"/>
      <c r="AC35" s="14"/>
    </row>
    <row r="36" spans="1:29" x14ac:dyDescent="0.25">
      <c r="A36" s="14"/>
      <c r="B36" s="235"/>
      <c r="C36" s="298"/>
      <c r="D36" s="297"/>
      <c r="E36" s="298"/>
      <c r="F36" s="298"/>
      <c r="G36" s="252"/>
      <c r="H36" s="237">
        <f t="shared" si="0"/>
        <v>0</v>
      </c>
      <c r="I36" s="29"/>
      <c r="J36" s="226" t="str">
        <f>Calculo!F21</f>
        <v>Arrame</v>
      </c>
      <c r="K36" s="220">
        <v>0.05</v>
      </c>
      <c r="L36" s="221" t="s">
        <v>127</v>
      </c>
      <c r="M36" s="314">
        <f>Conf.!E56</f>
        <v>2</v>
      </c>
      <c r="N36" s="14"/>
      <c r="O36" s="14"/>
      <c r="P36" s="14"/>
      <c r="Q36" s="14"/>
      <c r="R36" s="14"/>
      <c r="S36" s="14"/>
      <c r="T36" s="14"/>
      <c r="U36" s="14"/>
      <c r="V36" s="14"/>
      <c r="W36" s="14"/>
      <c r="X36" s="14"/>
      <c r="Y36" s="14"/>
      <c r="Z36" s="14"/>
      <c r="AA36" s="14"/>
      <c r="AB36" s="14"/>
      <c r="AC36" s="14"/>
    </row>
    <row r="37" spans="1:29" ht="15.75" thickBot="1" x14ac:dyDescent="0.3">
      <c r="A37" s="14"/>
      <c r="B37" s="235"/>
      <c r="C37" s="297"/>
      <c r="D37" s="297"/>
      <c r="E37" s="297"/>
      <c r="F37" s="297"/>
      <c r="G37" s="297"/>
      <c r="H37" s="237">
        <f t="shared" si="0"/>
        <v>0</v>
      </c>
      <c r="I37" s="191"/>
      <c r="J37" s="227" t="str">
        <f>Calculo!F22</f>
        <v>Forma</v>
      </c>
      <c r="K37" s="223">
        <v>0.05</v>
      </c>
      <c r="L37" s="224" t="s">
        <v>12</v>
      </c>
      <c r="M37" s="315">
        <f>Conf.!E57</f>
        <v>8</v>
      </c>
      <c r="N37" s="14"/>
      <c r="O37" s="14"/>
      <c r="P37" s="14"/>
      <c r="Q37" s="14"/>
      <c r="R37" s="14"/>
      <c r="S37" s="14"/>
      <c r="T37" s="14"/>
      <c r="U37" s="14"/>
      <c r="V37" s="14"/>
      <c r="W37" s="14"/>
      <c r="X37" s="14"/>
      <c r="Y37" s="14"/>
      <c r="Z37" s="14"/>
      <c r="AA37" s="14"/>
      <c r="AB37" s="14"/>
      <c r="AC37" s="14"/>
    </row>
    <row r="38" spans="1:29" x14ac:dyDescent="0.25">
      <c r="A38" s="14"/>
      <c r="B38" s="235"/>
      <c r="C38" s="298"/>
      <c r="D38" s="297"/>
      <c r="E38" s="297"/>
      <c r="F38" s="297"/>
      <c r="G38" s="297"/>
      <c r="H38" s="237">
        <f t="shared" si="0"/>
        <v>0</v>
      </c>
      <c r="I38" s="68"/>
      <c r="J38" s="93"/>
      <c r="K38" s="93"/>
      <c r="L38" s="93"/>
      <c r="M38" s="93"/>
      <c r="N38" s="14"/>
      <c r="O38" s="14"/>
      <c r="P38" s="14"/>
      <c r="Q38" s="14"/>
      <c r="R38" s="14"/>
      <c r="S38" s="14"/>
      <c r="T38" s="14"/>
      <c r="U38" s="14"/>
      <c r="V38" s="14"/>
      <c r="W38" s="14"/>
      <c r="X38" s="14"/>
      <c r="Y38" s="14"/>
      <c r="Z38" s="14"/>
      <c r="AA38" s="14"/>
      <c r="AB38" s="14"/>
      <c r="AC38" s="14"/>
    </row>
    <row r="39" spans="1:29" x14ac:dyDescent="0.25">
      <c r="A39" s="14"/>
      <c r="B39" s="235"/>
      <c r="C39" s="298"/>
      <c r="D39" s="252"/>
      <c r="E39" s="252"/>
      <c r="F39" s="252"/>
      <c r="G39" s="252"/>
      <c r="H39" s="237">
        <f t="shared" si="0"/>
        <v>0</v>
      </c>
      <c r="I39" s="65"/>
      <c r="J39" s="93"/>
      <c r="K39" s="93"/>
      <c r="L39" s="93"/>
      <c r="M39" s="93"/>
      <c r="N39" s="14"/>
      <c r="O39" s="14"/>
      <c r="P39" s="14"/>
      <c r="Q39" s="14"/>
      <c r="R39" s="14"/>
      <c r="S39" s="14"/>
      <c r="T39" s="14"/>
      <c r="U39" s="14"/>
      <c r="V39" s="14"/>
      <c r="W39" s="14"/>
      <c r="X39" s="14"/>
      <c r="Y39" s="14"/>
      <c r="Z39" s="14"/>
      <c r="AA39" s="14"/>
      <c r="AB39" s="14"/>
      <c r="AC39" s="14"/>
    </row>
    <row r="40" spans="1:29" x14ac:dyDescent="0.25">
      <c r="A40" s="14"/>
      <c r="B40" s="235"/>
      <c r="C40" s="298"/>
      <c r="D40" s="252"/>
      <c r="E40" s="252"/>
      <c r="F40" s="252"/>
      <c r="G40" s="252"/>
      <c r="H40" s="237">
        <f t="shared" si="0"/>
        <v>0</v>
      </c>
      <c r="I40" s="68"/>
      <c r="J40" s="425"/>
      <c r="K40" s="425"/>
      <c r="L40" s="425"/>
      <c r="M40" s="425"/>
      <c r="N40" s="14"/>
      <c r="O40" s="14"/>
      <c r="P40" s="14"/>
      <c r="Q40" s="14"/>
      <c r="R40" s="14"/>
      <c r="S40" s="14"/>
      <c r="T40" s="14"/>
      <c r="U40" s="14"/>
      <c r="V40" s="14"/>
      <c r="W40" s="14"/>
      <c r="X40" s="14"/>
      <c r="Y40" s="14"/>
      <c r="Z40" s="14"/>
      <c r="AA40" s="14"/>
      <c r="AB40" s="14"/>
      <c r="AC40" s="14"/>
    </row>
    <row r="41" spans="1:29" x14ac:dyDescent="0.25">
      <c r="A41" s="14"/>
      <c r="B41" s="235"/>
      <c r="C41" s="298"/>
      <c r="D41" s="252"/>
      <c r="E41" s="252"/>
      <c r="F41" s="252"/>
      <c r="G41" s="252"/>
      <c r="H41" s="237">
        <f t="shared" si="0"/>
        <v>0</v>
      </c>
      <c r="I41" s="192"/>
      <c r="J41" s="9"/>
      <c r="K41" s="9"/>
      <c r="L41" s="9"/>
      <c r="M41" s="9"/>
      <c r="N41" s="14"/>
      <c r="O41" s="14"/>
      <c r="P41" s="14"/>
      <c r="Q41" s="14"/>
      <c r="R41" s="14"/>
      <c r="S41" s="14"/>
      <c r="T41" s="14"/>
      <c r="U41" s="14"/>
      <c r="V41" s="14"/>
      <c r="W41" s="14"/>
      <c r="X41" s="14"/>
      <c r="Y41" s="14"/>
      <c r="Z41" s="14"/>
      <c r="AA41" s="14"/>
      <c r="AB41" s="14"/>
      <c r="AC41" s="14"/>
    </row>
    <row r="42" spans="1:29" x14ac:dyDescent="0.25">
      <c r="A42" s="14"/>
      <c r="B42" s="235"/>
      <c r="C42" s="298"/>
      <c r="D42" s="252"/>
      <c r="E42" s="252"/>
      <c r="F42" s="252"/>
      <c r="G42" s="252"/>
      <c r="H42" s="237">
        <f t="shared" si="0"/>
        <v>0</v>
      </c>
      <c r="I42" s="21"/>
      <c r="J42" s="9"/>
      <c r="K42" s="9"/>
      <c r="L42" s="9"/>
      <c r="M42" s="9"/>
      <c r="N42" s="14"/>
      <c r="O42" s="14"/>
      <c r="P42" s="14"/>
      <c r="Q42" s="14"/>
      <c r="R42" s="14"/>
      <c r="S42" s="14"/>
      <c r="T42" s="14"/>
      <c r="U42" s="14"/>
      <c r="V42" s="14"/>
      <c r="W42" s="14"/>
      <c r="X42" s="14"/>
      <c r="Y42" s="14"/>
      <c r="Z42" s="14"/>
      <c r="AA42" s="14"/>
      <c r="AB42" s="14"/>
      <c r="AC42" s="14"/>
    </row>
    <row r="43" spans="1:29" ht="15.75" thickBot="1" x14ac:dyDescent="0.3">
      <c r="A43" s="14"/>
      <c r="B43" s="241" t="s">
        <v>105</v>
      </c>
      <c r="C43" s="242">
        <f>AVERAGE(C30:C42)</f>
        <v>0.30000000000000004</v>
      </c>
      <c r="D43" s="242">
        <f>AVERAGE(D30:D42)</f>
        <v>0.30000000000000004</v>
      </c>
      <c r="E43" s="242">
        <f>AVERAGE(E30:E42)</f>
        <v>3</v>
      </c>
      <c r="F43" s="242"/>
      <c r="G43" s="243">
        <f>SUM(G30:G42)</f>
        <v>7.2000000000000011</v>
      </c>
      <c r="H43" s="244">
        <f>SUM(H30:H42)</f>
        <v>0.60000000000000009</v>
      </c>
      <c r="I43" s="21"/>
      <c r="J43" s="9"/>
      <c r="K43" s="9"/>
      <c r="L43" s="9"/>
      <c r="M43" s="9"/>
      <c r="N43" s="14"/>
      <c r="O43" s="14"/>
      <c r="P43" s="14"/>
      <c r="Q43" s="14"/>
      <c r="R43" s="14"/>
      <c r="S43" s="14"/>
      <c r="T43" s="14"/>
      <c r="U43" s="14"/>
      <c r="V43" s="14"/>
      <c r="W43" s="14"/>
      <c r="X43" s="14"/>
      <c r="Y43" s="14"/>
      <c r="Z43" s="14"/>
      <c r="AA43" s="14"/>
      <c r="AB43" s="14"/>
      <c r="AC43" s="14"/>
    </row>
    <row r="44" spans="1:29" x14ac:dyDescent="0.25">
      <c r="A44" s="14"/>
      <c r="B44" s="14"/>
      <c r="C44" s="28"/>
      <c r="D44" s="27"/>
      <c r="E44" s="14"/>
      <c r="F44" s="64"/>
      <c r="G44" s="14"/>
      <c r="H44" s="14"/>
      <c r="I44" s="14"/>
      <c r="J44" s="9"/>
      <c r="K44" s="9"/>
      <c r="L44" s="9"/>
      <c r="M44" s="9"/>
      <c r="N44" s="14"/>
      <c r="O44" s="14"/>
      <c r="P44" s="14"/>
      <c r="Q44" s="14"/>
      <c r="R44" s="14"/>
      <c r="S44" s="14"/>
      <c r="T44" s="14"/>
      <c r="U44" s="14"/>
      <c r="V44" s="14"/>
      <c r="W44" s="14"/>
      <c r="X44" s="14"/>
      <c r="Y44" s="14"/>
      <c r="Z44" s="14"/>
      <c r="AA44" s="14"/>
      <c r="AB44" s="14"/>
      <c r="AC44" s="14"/>
    </row>
    <row r="45" spans="1:29" s="8" customFormat="1" ht="15.75" x14ac:dyDescent="0.25">
      <c r="A45" s="14"/>
      <c r="B45" s="426" t="s">
        <v>110</v>
      </c>
      <c r="C45" s="426"/>
      <c r="D45" s="426"/>
      <c r="E45" s="426"/>
      <c r="F45" s="426"/>
      <c r="G45" s="426"/>
      <c r="H45" s="426"/>
      <c r="I45" s="426"/>
      <c r="J45" s="426"/>
      <c r="K45" s="426"/>
      <c r="L45" s="426"/>
      <c r="M45" s="426"/>
      <c r="N45" s="14"/>
      <c r="O45" s="14"/>
      <c r="P45" s="14"/>
      <c r="Q45" s="14"/>
      <c r="R45" s="14"/>
      <c r="S45" s="14"/>
      <c r="T45" s="14"/>
      <c r="U45" s="14"/>
      <c r="V45" s="14"/>
      <c r="W45" s="14"/>
      <c r="X45" s="14"/>
      <c r="Y45" s="14"/>
      <c r="Z45" s="14"/>
      <c r="AA45" s="14"/>
      <c r="AB45" s="14"/>
      <c r="AC45" s="14"/>
    </row>
    <row r="46" spans="1:29" ht="15.75" thickBot="1" x14ac:dyDescent="0.3">
      <c r="A46" s="93"/>
      <c r="B46" s="93"/>
      <c r="C46" s="93"/>
      <c r="D46" s="93"/>
      <c r="E46" s="93"/>
      <c r="F46" s="93"/>
      <c r="G46" s="193"/>
      <c r="H46" s="193"/>
      <c r="I46" s="93"/>
      <c r="J46" s="425"/>
      <c r="K46" s="425"/>
      <c r="L46" s="93"/>
      <c r="M46" s="93"/>
      <c r="N46" s="94"/>
      <c r="O46" s="94"/>
      <c r="P46" s="14"/>
      <c r="Q46" s="14"/>
      <c r="R46" s="14"/>
      <c r="S46" s="14"/>
      <c r="T46" s="14"/>
      <c r="U46" s="14"/>
      <c r="V46" s="14"/>
      <c r="W46" s="14"/>
      <c r="X46" s="14"/>
      <c r="Y46" s="14"/>
      <c r="Z46" s="14"/>
      <c r="AA46" s="14"/>
      <c r="AB46" s="14"/>
      <c r="AC46" s="14"/>
    </row>
    <row r="47" spans="1:29" x14ac:dyDescent="0.25">
      <c r="A47" s="93"/>
      <c r="B47" s="427" t="s">
        <v>248</v>
      </c>
      <c r="C47" s="428"/>
      <c r="D47" s="428"/>
      <c r="E47" s="428"/>
      <c r="F47" s="428"/>
      <c r="G47" s="428"/>
      <c r="H47" s="429"/>
      <c r="I47" s="93"/>
      <c r="J47" s="413" t="s">
        <v>247</v>
      </c>
      <c r="K47" s="414"/>
      <c r="L47" s="414"/>
      <c r="M47" s="415"/>
      <c r="N47" s="94"/>
      <c r="O47" s="94"/>
      <c r="P47" s="14"/>
      <c r="Q47" s="14"/>
      <c r="R47" s="14"/>
      <c r="S47" s="14"/>
      <c r="T47" s="14"/>
      <c r="U47" s="14"/>
      <c r="V47" s="14"/>
      <c r="W47" s="14"/>
      <c r="X47" s="14"/>
      <c r="Y47" s="14"/>
      <c r="Z47" s="14"/>
      <c r="AA47" s="14"/>
      <c r="AB47" s="14"/>
      <c r="AC47" s="14"/>
    </row>
    <row r="48" spans="1:29" ht="26.25" x14ac:dyDescent="0.25">
      <c r="A48" s="93"/>
      <c r="B48" s="421" t="s">
        <v>61</v>
      </c>
      <c r="C48" s="422"/>
      <c r="D48" s="422"/>
      <c r="E48" s="423" t="s">
        <v>304</v>
      </c>
      <c r="F48" s="423"/>
      <c r="G48" s="423"/>
      <c r="H48" s="424"/>
      <c r="I48" s="93"/>
      <c r="J48" s="231" t="str">
        <f>IF(E49&gt;0,"Produtos","  ")</f>
        <v>Produtos</v>
      </c>
      <c r="K48" s="228" t="str">
        <f>IF(E49&gt;0,"%","  ")</f>
        <v>%</v>
      </c>
      <c r="L48" s="228" t="str">
        <f>IF(E49&gt;0,"Ud","  ")</f>
        <v>Ud</v>
      </c>
      <c r="M48" s="229" t="str">
        <f>IF(E49&gt;0,"Qt.","  ")</f>
        <v>Qt.</v>
      </c>
      <c r="N48" s="94"/>
      <c r="O48" s="94"/>
      <c r="P48" s="14"/>
      <c r="Q48" s="14"/>
      <c r="R48" s="14"/>
      <c r="S48" s="14"/>
      <c r="T48" s="14"/>
      <c r="U48" s="14"/>
      <c r="V48" s="14"/>
      <c r="W48" s="14"/>
      <c r="X48" s="14"/>
      <c r="Y48" s="14"/>
      <c r="Z48" s="14"/>
      <c r="AA48" s="14"/>
      <c r="AB48" s="14"/>
      <c r="AC48" s="14"/>
    </row>
    <row r="49" spans="1:29" x14ac:dyDescent="0.25">
      <c r="A49" s="93"/>
      <c r="B49" s="317" t="s">
        <v>111</v>
      </c>
      <c r="C49" s="232" t="s">
        <v>64</v>
      </c>
      <c r="D49" s="232" t="s">
        <v>305</v>
      </c>
      <c r="E49" s="232" t="s">
        <v>233</v>
      </c>
      <c r="F49" s="233" t="s">
        <v>306</v>
      </c>
      <c r="G49" s="323" t="s">
        <v>12</v>
      </c>
      <c r="H49" s="324" t="s">
        <v>4</v>
      </c>
      <c r="I49" s="193"/>
      <c r="J49" s="226" t="str">
        <f>Calculo!J15</f>
        <v>Concreto</v>
      </c>
      <c r="K49" s="220">
        <v>0.05</v>
      </c>
      <c r="L49" s="221" t="str">
        <f>IF(E49&gt;0,"M3","  ")</f>
        <v>M3</v>
      </c>
      <c r="M49" s="314">
        <f>Conf.!E63</f>
        <v>1</v>
      </c>
      <c r="N49" s="94"/>
      <c r="O49" s="94"/>
      <c r="P49" s="14"/>
      <c r="Q49" s="14"/>
      <c r="R49" s="14"/>
      <c r="S49" s="14"/>
      <c r="T49" s="14"/>
      <c r="U49" s="14"/>
      <c r="V49" s="14"/>
      <c r="W49" s="14"/>
      <c r="X49" s="14"/>
      <c r="Y49" s="14"/>
      <c r="Z49" s="14"/>
      <c r="AA49" s="14"/>
      <c r="AB49" s="14"/>
      <c r="AC49" s="14"/>
    </row>
    <row r="50" spans="1:29" x14ac:dyDescent="0.25">
      <c r="A50" s="93"/>
      <c r="B50" s="322" t="s">
        <v>114</v>
      </c>
      <c r="C50" s="318">
        <v>5</v>
      </c>
      <c r="D50" s="318">
        <v>5</v>
      </c>
      <c r="E50" s="318">
        <v>0.05</v>
      </c>
      <c r="F50" s="318">
        <f>ROUNDUP(C50/0.4,0)</f>
        <v>13</v>
      </c>
      <c r="G50" s="319">
        <f>IF(C50=0,"",C50*D50)</f>
        <v>25</v>
      </c>
      <c r="H50" s="320">
        <f>IFERROR(IF(B50="Maciça",G50*E50,G50*VLOOKUP(B50,Calculo!Y32:Z34,2,FALSE)),0)</f>
        <v>0</v>
      </c>
      <c r="I50" s="93"/>
      <c r="J50" s="226" t="str">
        <f>Calculo!J16</f>
        <v>Ferro</v>
      </c>
      <c r="K50" s="220">
        <v>0.05</v>
      </c>
      <c r="L50" s="221" t="s">
        <v>126</v>
      </c>
      <c r="M50" s="314">
        <f>Conf.!E64</f>
        <v>175</v>
      </c>
      <c r="N50" s="94"/>
      <c r="O50" s="94"/>
      <c r="P50" s="14"/>
      <c r="Q50" s="14"/>
      <c r="R50" s="14"/>
      <c r="S50" s="14"/>
      <c r="T50" s="14"/>
      <c r="U50" s="14"/>
      <c r="V50" s="14"/>
      <c r="W50" s="14"/>
      <c r="X50" s="14"/>
      <c r="Y50" s="14"/>
      <c r="Z50" s="14"/>
      <c r="AA50" s="14"/>
      <c r="AB50" s="14"/>
      <c r="AC50" s="14"/>
    </row>
    <row r="51" spans="1:29" ht="15.75" thickBot="1" x14ac:dyDescent="0.3">
      <c r="A51" s="93"/>
      <c r="B51" s="322" t="s">
        <v>115</v>
      </c>
      <c r="C51" s="318">
        <v>3</v>
      </c>
      <c r="D51" s="318">
        <v>5</v>
      </c>
      <c r="E51" s="318">
        <v>0.05</v>
      </c>
      <c r="F51" s="318">
        <f t="shared" ref="F51:F62" si="1">ROUNDUP(C51/0.4,0)</f>
        <v>8</v>
      </c>
      <c r="G51" s="319">
        <f t="shared" ref="G51:G62" si="2">IF(C51=0,"",C51*D51)</f>
        <v>15</v>
      </c>
      <c r="H51" s="320">
        <f>IFERROR(IF(B51="Maciça",G51*E51,G51*VLOOKUP(B51,Calculo!Y32:Z35,2,FALSE)),0)</f>
        <v>0</v>
      </c>
      <c r="I51" s="93"/>
      <c r="J51" s="328" t="str">
        <f>Calculo!J17</f>
        <v>Laje</v>
      </c>
      <c r="K51" s="329">
        <v>0.05</v>
      </c>
      <c r="L51" s="330" t="s">
        <v>12</v>
      </c>
      <c r="M51" s="331">
        <f>Conf.!E65</f>
        <v>79</v>
      </c>
      <c r="N51" s="94"/>
      <c r="O51" s="94"/>
      <c r="P51" s="14"/>
      <c r="Q51" s="14"/>
      <c r="R51" s="14"/>
      <c r="S51" s="14"/>
      <c r="T51" s="14"/>
      <c r="U51" s="14"/>
      <c r="V51" s="14"/>
      <c r="W51" s="14"/>
      <c r="X51" s="14"/>
      <c r="Y51" s="14"/>
      <c r="Z51" s="14"/>
      <c r="AA51" s="14"/>
      <c r="AB51" s="14"/>
      <c r="AC51" s="14"/>
    </row>
    <row r="52" spans="1:29" x14ac:dyDescent="0.25">
      <c r="A52" s="93"/>
      <c r="B52" s="322" t="s">
        <v>115</v>
      </c>
      <c r="C52" s="318">
        <v>1</v>
      </c>
      <c r="D52" s="318">
        <v>5</v>
      </c>
      <c r="E52" s="318">
        <v>0.05</v>
      </c>
      <c r="F52" s="318">
        <f t="shared" si="1"/>
        <v>3</v>
      </c>
      <c r="G52" s="319">
        <f t="shared" si="2"/>
        <v>5</v>
      </c>
      <c r="H52" s="320">
        <f>IFERROR(IF(B52="Maciça",G52*E52,G52*VLOOKUP(B52,Calculo!Y32:Z36,2,FALSE)),0)</f>
        <v>0</v>
      </c>
      <c r="I52" s="93"/>
      <c r="J52" s="332" t="s">
        <v>114</v>
      </c>
      <c r="K52" s="333">
        <f>$K$51</f>
        <v>0.05</v>
      </c>
      <c r="L52" s="334" t="s">
        <v>12</v>
      </c>
      <c r="M52" s="335">
        <f>SUMIF($B$50:$B$62,J52,$G$50:$G$62)*(1+K52)</f>
        <v>26.25</v>
      </c>
      <c r="N52" s="94"/>
      <c r="O52" s="94"/>
      <c r="P52" s="14"/>
      <c r="Q52" s="14"/>
      <c r="R52" s="14"/>
      <c r="S52" s="14"/>
      <c r="T52" s="14"/>
      <c r="U52" s="14"/>
      <c r="V52" s="14"/>
      <c r="W52" s="14"/>
      <c r="X52" s="14"/>
      <c r="Y52" s="14"/>
      <c r="Z52" s="14"/>
      <c r="AA52" s="14"/>
      <c r="AB52" s="14"/>
      <c r="AC52" s="14"/>
    </row>
    <row r="53" spans="1:29" x14ac:dyDescent="0.25">
      <c r="A53" s="93"/>
      <c r="B53" s="322" t="s">
        <v>116</v>
      </c>
      <c r="C53" s="318">
        <v>1</v>
      </c>
      <c r="D53" s="318">
        <v>5</v>
      </c>
      <c r="E53" s="318">
        <v>0.05</v>
      </c>
      <c r="F53" s="318">
        <f t="shared" si="1"/>
        <v>3</v>
      </c>
      <c r="G53" s="319">
        <f t="shared" si="2"/>
        <v>5</v>
      </c>
      <c r="H53" s="320">
        <f>IFERROR(IF(B53="Maciça",G53*E53,G53*VLOOKUP(B53,Calculo!Y32:Z37,2,FALSE)),0)</f>
        <v>0.55000000000000004</v>
      </c>
      <c r="I53" s="95"/>
      <c r="J53" s="226" t="s">
        <v>115</v>
      </c>
      <c r="K53" s="220">
        <f t="shared" ref="K53:K55" si="3">$K$51</f>
        <v>0.05</v>
      </c>
      <c r="L53" s="221" t="s">
        <v>12</v>
      </c>
      <c r="M53" s="314">
        <f t="shared" ref="M53:M55" si="4">SUMIF($B$50:$B$62,J53,$G$50:$G$62)*(1+K53)</f>
        <v>21</v>
      </c>
      <c r="N53" s="94"/>
      <c r="O53" s="94"/>
      <c r="P53" s="14"/>
      <c r="Q53" s="14"/>
      <c r="R53" s="14"/>
      <c r="S53" s="14"/>
      <c r="T53" s="14"/>
      <c r="U53" s="14"/>
      <c r="V53" s="14"/>
      <c r="W53" s="14"/>
      <c r="X53" s="14"/>
      <c r="Y53" s="14"/>
      <c r="Z53" s="14"/>
      <c r="AA53" s="14"/>
      <c r="AB53" s="14"/>
      <c r="AC53" s="14"/>
    </row>
    <row r="54" spans="1:29" x14ac:dyDescent="0.25">
      <c r="A54" s="93"/>
      <c r="B54" s="322" t="s">
        <v>212</v>
      </c>
      <c r="C54" s="321">
        <v>5</v>
      </c>
      <c r="D54" s="321">
        <v>5</v>
      </c>
      <c r="E54" s="321">
        <v>0.2</v>
      </c>
      <c r="F54" s="318">
        <f t="shared" si="1"/>
        <v>13</v>
      </c>
      <c r="G54" s="319">
        <f t="shared" si="2"/>
        <v>25</v>
      </c>
      <c r="H54" s="320">
        <f>IFERROR(IF(B54="Maciça",G54*E54,G54*VLOOKUP(B54,Calculo!Y33:Z38,2,FALSE)),0)</f>
        <v>5</v>
      </c>
      <c r="I54" s="93"/>
      <c r="J54" s="226" t="s">
        <v>115</v>
      </c>
      <c r="K54" s="220">
        <f t="shared" si="3"/>
        <v>0.05</v>
      </c>
      <c r="L54" s="221" t="s">
        <v>12</v>
      </c>
      <c r="M54" s="314">
        <f t="shared" si="4"/>
        <v>21</v>
      </c>
      <c r="N54" s="94"/>
      <c r="O54" s="94"/>
    </row>
    <row r="55" spans="1:29" ht="15.75" thickBot="1" x14ac:dyDescent="0.3">
      <c r="A55" s="93"/>
      <c r="B55" s="322"/>
      <c r="C55" s="321"/>
      <c r="D55" s="321"/>
      <c r="E55" s="321"/>
      <c r="F55" s="318">
        <f t="shared" si="1"/>
        <v>0</v>
      </c>
      <c r="G55" s="319" t="str">
        <f t="shared" si="2"/>
        <v/>
      </c>
      <c r="H55" s="320">
        <f>IFERROR(IF(B55="Maciça",G55*E55,G55*VLOOKUP(B55,Calculo!Y34:Z39,2,FALSE)),0)</f>
        <v>0</v>
      </c>
      <c r="I55" s="93"/>
      <c r="J55" s="227" t="s">
        <v>116</v>
      </c>
      <c r="K55" s="223">
        <f t="shared" si="3"/>
        <v>0.05</v>
      </c>
      <c r="L55" s="224" t="s">
        <v>12</v>
      </c>
      <c r="M55" s="315">
        <f t="shared" si="4"/>
        <v>5.25</v>
      </c>
      <c r="N55" s="94"/>
      <c r="O55" s="94"/>
    </row>
    <row r="56" spans="1:29" x14ac:dyDescent="0.25">
      <c r="A56" s="93"/>
      <c r="B56" s="322"/>
      <c r="C56" s="321"/>
      <c r="D56" s="321"/>
      <c r="E56" s="321"/>
      <c r="F56" s="318">
        <f t="shared" si="1"/>
        <v>0</v>
      </c>
      <c r="G56" s="319" t="str">
        <f t="shared" si="2"/>
        <v/>
      </c>
      <c r="H56" s="320">
        <f>IFERROR(IF(B56="Maciça",G56*E56,G56*VLOOKUP(B56,Calculo!Y35:Z40,2,FALSE)),0)</f>
        <v>0</v>
      </c>
      <c r="I56" s="93"/>
      <c r="J56" s="95"/>
      <c r="K56" s="95"/>
      <c r="L56" s="95"/>
      <c r="M56" s="95"/>
      <c r="N56" s="94"/>
      <c r="O56" s="94"/>
    </row>
    <row r="57" spans="1:29" x14ac:dyDescent="0.25">
      <c r="A57" s="93"/>
      <c r="B57" s="322"/>
      <c r="C57" s="321"/>
      <c r="D57" s="321"/>
      <c r="E57" s="321"/>
      <c r="F57" s="318">
        <f t="shared" si="1"/>
        <v>0</v>
      </c>
      <c r="G57" s="319" t="str">
        <f t="shared" si="2"/>
        <v/>
      </c>
      <c r="H57" s="320">
        <f>IFERROR(IF(B57="Maciça",G57*E57,G57*VLOOKUP(B57,Calculo!Y36:Z41,2,FALSE)),0)</f>
        <v>0</v>
      </c>
      <c r="I57" s="93"/>
      <c r="J57" s="95"/>
      <c r="K57" s="95"/>
      <c r="L57" s="95"/>
      <c r="M57" s="95"/>
      <c r="N57" s="94"/>
      <c r="O57" s="94"/>
    </row>
    <row r="58" spans="1:29" x14ac:dyDescent="0.25">
      <c r="A58" s="93"/>
      <c r="B58" s="322"/>
      <c r="C58" s="321"/>
      <c r="D58" s="321"/>
      <c r="E58" s="321"/>
      <c r="F58" s="318">
        <f t="shared" si="1"/>
        <v>0</v>
      </c>
      <c r="G58" s="319" t="str">
        <f t="shared" si="2"/>
        <v/>
      </c>
      <c r="H58" s="320">
        <f>IFERROR(IF(B58="Maciça",G58*E58,G58*VLOOKUP(B58,Calculo!Y37:Z42,2,FALSE)),0)</f>
        <v>0</v>
      </c>
      <c r="I58" s="93"/>
      <c r="J58" s="95"/>
      <c r="K58" s="95"/>
      <c r="L58" s="95"/>
      <c r="M58" s="95"/>
      <c r="N58" s="94"/>
      <c r="O58" s="94"/>
    </row>
    <row r="59" spans="1:29" x14ac:dyDescent="0.25">
      <c r="A59" s="93"/>
      <c r="B59" s="322"/>
      <c r="C59" s="321"/>
      <c r="D59" s="321"/>
      <c r="E59" s="321"/>
      <c r="F59" s="318">
        <f t="shared" si="1"/>
        <v>0</v>
      </c>
      <c r="G59" s="319" t="str">
        <f t="shared" si="2"/>
        <v/>
      </c>
      <c r="H59" s="320">
        <f>IFERROR(IF(B59="Maciça",G59*E59,G59*VLOOKUP(B59,Calculo!Y38:Z43,2,FALSE)),0)</f>
        <v>0</v>
      </c>
      <c r="I59" s="93"/>
      <c r="J59" s="95"/>
      <c r="K59" s="95"/>
      <c r="L59" s="95"/>
      <c r="M59" s="95"/>
      <c r="N59" s="94"/>
      <c r="O59" s="94"/>
    </row>
    <row r="60" spans="1:29" x14ac:dyDescent="0.25">
      <c r="A60" s="93"/>
      <c r="B60" s="322"/>
      <c r="C60" s="321"/>
      <c r="D60" s="321"/>
      <c r="E60" s="321"/>
      <c r="F60" s="318">
        <f t="shared" si="1"/>
        <v>0</v>
      </c>
      <c r="G60" s="319" t="str">
        <f t="shared" si="2"/>
        <v/>
      </c>
      <c r="H60" s="320">
        <f>IFERROR(IF(B60="Maciça",G60*E60,G60*VLOOKUP(B60,Calculo!Y39:Z44,2,FALSE)),0)</f>
        <v>0</v>
      </c>
      <c r="I60" s="93"/>
      <c r="J60" s="95"/>
      <c r="K60" s="95"/>
      <c r="L60" s="95"/>
      <c r="M60" s="95"/>
      <c r="N60" s="94"/>
      <c r="O60" s="94"/>
    </row>
    <row r="61" spans="1:29" x14ac:dyDescent="0.25">
      <c r="A61" s="93"/>
      <c r="B61" s="322"/>
      <c r="C61" s="321"/>
      <c r="D61" s="321"/>
      <c r="E61" s="321"/>
      <c r="F61" s="318">
        <f t="shared" si="1"/>
        <v>0</v>
      </c>
      <c r="G61" s="319" t="str">
        <f t="shared" si="2"/>
        <v/>
      </c>
      <c r="H61" s="320">
        <f>IFERROR(IF(B61="Maciça",G61*E61,G61*VLOOKUP(B61,Calculo!Y40:Z45,2,FALSE)),0)</f>
        <v>0</v>
      </c>
      <c r="I61" s="93"/>
      <c r="J61" s="95"/>
      <c r="K61" s="95"/>
      <c r="L61" s="95"/>
      <c r="M61" s="95"/>
      <c r="N61" s="94"/>
      <c r="O61" s="94"/>
    </row>
    <row r="62" spans="1:29" x14ac:dyDescent="0.25">
      <c r="A62" s="93"/>
      <c r="B62" s="322"/>
      <c r="C62" s="321"/>
      <c r="D62" s="321"/>
      <c r="E62" s="321"/>
      <c r="F62" s="318">
        <f t="shared" si="1"/>
        <v>0</v>
      </c>
      <c r="G62" s="319" t="str">
        <f t="shared" si="2"/>
        <v/>
      </c>
      <c r="H62" s="320">
        <f>IFERROR(IF(B62="Maciça",G62*E62,G62*VLOOKUP(B62,Calculo!Y41:Z46,2,FALSE)),0)</f>
        <v>0</v>
      </c>
      <c r="I62" s="93"/>
      <c r="J62" s="95"/>
      <c r="K62" s="95"/>
      <c r="L62" s="95"/>
      <c r="M62" s="95"/>
      <c r="N62" s="94"/>
      <c r="O62" s="94"/>
    </row>
    <row r="63" spans="1:29" ht="15.75" thickBot="1" x14ac:dyDescent="0.3">
      <c r="A63" s="93"/>
      <c r="B63" s="325"/>
      <c r="C63" s="234"/>
      <c r="D63" s="234"/>
      <c r="E63" s="234" t="s">
        <v>22</v>
      </c>
      <c r="F63" s="326"/>
      <c r="G63" s="326">
        <f>SUM(G50:G62)</f>
        <v>75</v>
      </c>
      <c r="H63" s="327">
        <f>SUM(H50:H62)</f>
        <v>5.55</v>
      </c>
      <c r="I63" s="95"/>
      <c r="N63" s="94"/>
      <c r="O63" s="94"/>
    </row>
    <row r="64" spans="1:29" x14ac:dyDescent="0.25">
      <c r="A64" s="93"/>
      <c r="B64" s="93"/>
      <c r="C64" s="93"/>
      <c r="D64" s="93"/>
      <c r="E64" s="93"/>
      <c r="F64" s="93"/>
      <c r="G64" s="193"/>
      <c r="H64" s="193"/>
      <c r="I64" s="95"/>
      <c r="N64" s="94"/>
      <c r="O64" s="94"/>
    </row>
    <row r="65" spans="1:15" x14ac:dyDescent="0.25">
      <c r="A65" s="93"/>
      <c r="B65" s="93"/>
      <c r="C65" s="93"/>
      <c r="D65" s="93"/>
      <c r="E65" s="93"/>
      <c r="F65" s="93"/>
      <c r="G65" s="193"/>
      <c r="H65" s="193"/>
      <c r="I65" s="95"/>
      <c r="N65" s="94"/>
      <c r="O65" s="94"/>
    </row>
    <row r="66" spans="1:15" x14ac:dyDescent="0.25">
      <c r="A66" s="94"/>
      <c r="B66" s="94"/>
      <c r="C66" s="94"/>
      <c r="D66" s="94"/>
      <c r="E66" s="94"/>
      <c r="F66" s="94"/>
      <c r="G66" s="92"/>
      <c r="H66" s="92"/>
      <c r="I66" s="94"/>
      <c r="N66" s="94"/>
      <c r="O66" s="94"/>
    </row>
  </sheetData>
  <mergeCells count="13">
    <mergeCell ref="B2:M2"/>
    <mergeCell ref="B48:D48"/>
    <mergeCell ref="E48:H48"/>
    <mergeCell ref="J40:M40"/>
    <mergeCell ref="B26:M26"/>
    <mergeCell ref="J46:K46"/>
    <mergeCell ref="B45:M45"/>
    <mergeCell ref="J4:M4"/>
    <mergeCell ref="J28:M28"/>
    <mergeCell ref="J47:M47"/>
    <mergeCell ref="B47:H47"/>
    <mergeCell ref="B28:H28"/>
    <mergeCell ref="B4:H4"/>
  </mergeCells>
  <dataValidations count="2">
    <dataValidation allowBlank="1" sqref="E49:H1048576 G29:H43 A29:E43 C1:H3 A1:B28 G5:H24 C5:E24 C25:H27 A44:D1048576 E44:H47 I1:XFD1048576"/>
    <dataValidation type="list" allowBlank="1" showErrorMessage="1" sqref="E48:H48">
      <formula1>"Laje Treliça,Laje Maciça"</formula1>
    </dataValidation>
  </dataValidation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L46"/>
  <sheetViews>
    <sheetView showGridLines="0" topLeftCell="A25" workbookViewId="0">
      <selection activeCell="I18" sqref="I18"/>
    </sheetView>
  </sheetViews>
  <sheetFormatPr defaultRowHeight="15" x14ac:dyDescent="0.25"/>
  <cols>
    <col min="2" max="2" width="15.5703125" bestFit="1" customWidth="1"/>
    <col min="3" max="4" width="15.5703125" customWidth="1"/>
    <col min="9" max="9" width="24.42578125" bestFit="1" customWidth="1"/>
    <col min="10" max="10" width="9.28515625" customWidth="1"/>
    <col min="12" max="12" width="13.85546875" bestFit="1" customWidth="1"/>
  </cols>
  <sheetData>
    <row r="2" spans="2:12" x14ac:dyDescent="0.25">
      <c r="B2" s="436" t="s">
        <v>249</v>
      </c>
      <c r="C2" s="436"/>
      <c r="D2" s="436"/>
      <c r="E2" s="436"/>
      <c r="F2" s="436"/>
      <c r="G2" s="436"/>
      <c r="H2" s="436"/>
      <c r="I2" s="436"/>
      <c r="J2" s="436"/>
      <c r="K2" s="436"/>
      <c r="L2" s="436"/>
    </row>
    <row r="3" spans="2:12" ht="15.75" thickBot="1" x14ac:dyDescent="0.3"/>
    <row r="4" spans="2:12" x14ac:dyDescent="0.25">
      <c r="B4" s="417" t="s">
        <v>251</v>
      </c>
      <c r="C4" s="418"/>
      <c r="D4" s="418"/>
      <c r="E4" s="418"/>
      <c r="F4" s="418"/>
      <c r="G4" s="245"/>
      <c r="I4" s="433" t="s">
        <v>229</v>
      </c>
      <c r="J4" s="434"/>
      <c r="K4" s="434"/>
      <c r="L4" s="435"/>
    </row>
    <row r="5" spans="2:12" x14ac:dyDescent="0.25">
      <c r="B5" s="238" t="s">
        <v>225</v>
      </c>
      <c r="C5" s="239" t="s">
        <v>307</v>
      </c>
      <c r="D5" s="246" t="s">
        <v>228</v>
      </c>
      <c r="E5" s="239" t="s">
        <v>49</v>
      </c>
      <c r="F5" s="246" t="s">
        <v>45</v>
      </c>
      <c r="G5" s="240" t="s">
        <v>12</v>
      </c>
      <c r="I5" s="257" t="s">
        <v>50</v>
      </c>
      <c r="J5" s="246" t="s">
        <v>7</v>
      </c>
      <c r="K5" s="246" t="s">
        <v>51</v>
      </c>
      <c r="L5" s="258" t="s">
        <v>27</v>
      </c>
    </row>
    <row r="6" spans="2:12" x14ac:dyDescent="0.25">
      <c r="B6" s="247" t="s">
        <v>226</v>
      </c>
      <c r="C6" s="248" t="s">
        <v>311</v>
      </c>
      <c r="D6" s="248">
        <v>3</v>
      </c>
      <c r="E6" s="249">
        <v>3</v>
      </c>
      <c r="F6" s="249">
        <v>3</v>
      </c>
      <c r="G6" s="250">
        <f>F6*E6*D6</f>
        <v>27</v>
      </c>
      <c r="I6" s="226" t="str">
        <f>Calculo!B26</f>
        <v xml:space="preserve">T -19X19X39 </v>
      </c>
      <c r="J6" s="220">
        <v>0.05</v>
      </c>
      <c r="K6" s="221" t="s">
        <v>231</v>
      </c>
      <c r="L6" s="314">
        <f>Conf.!E71</f>
        <v>368.55</v>
      </c>
    </row>
    <row r="7" spans="2:12" x14ac:dyDescent="0.25">
      <c r="B7" s="251"/>
      <c r="C7" s="248" t="s">
        <v>312</v>
      </c>
      <c r="D7" s="248">
        <v>5</v>
      </c>
      <c r="E7" s="252">
        <v>5</v>
      </c>
      <c r="F7" s="252">
        <v>5</v>
      </c>
      <c r="G7" s="250">
        <f t="shared" ref="G7:G18" si="0">F7*E7</f>
        <v>25</v>
      </c>
      <c r="I7" s="226" t="str">
        <f>Calculo!B27</f>
        <v>T -14X19X39</v>
      </c>
      <c r="J7" s="220">
        <v>0.05</v>
      </c>
      <c r="K7" s="221" t="s">
        <v>231</v>
      </c>
      <c r="L7" s="314">
        <f>Conf.!E72</f>
        <v>341.25</v>
      </c>
    </row>
    <row r="8" spans="2:12" x14ac:dyDescent="0.25">
      <c r="B8" s="251"/>
      <c r="C8" s="248" t="s">
        <v>313</v>
      </c>
      <c r="D8" s="248">
        <v>5</v>
      </c>
      <c r="E8" s="252">
        <v>5</v>
      </c>
      <c r="F8" s="252">
        <v>5</v>
      </c>
      <c r="G8" s="250">
        <f t="shared" si="0"/>
        <v>25</v>
      </c>
      <c r="I8" s="226" t="str">
        <f>Calculo!B28</f>
        <v>T -9X19X39</v>
      </c>
      <c r="J8" s="220">
        <v>0.05</v>
      </c>
      <c r="K8" s="221" t="s">
        <v>231</v>
      </c>
      <c r="L8" s="314">
        <f>Conf.!E73</f>
        <v>341.25</v>
      </c>
    </row>
    <row r="9" spans="2:12" x14ac:dyDescent="0.25">
      <c r="B9" s="251"/>
      <c r="C9" s="248"/>
      <c r="D9" s="248"/>
      <c r="E9" s="252"/>
      <c r="F9" s="252"/>
      <c r="G9" s="250">
        <f t="shared" si="0"/>
        <v>0</v>
      </c>
      <c r="I9" s="226" t="str">
        <f>Calculo!J26</f>
        <v>Cimento</v>
      </c>
      <c r="J9" s="220">
        <v>0.05</v>
      </c>
      <c r="K9" s="221" t="s">
        <v>126</v>
      </c>
      <c r="L9" s="314">
        <f>Conf.!E74</f>
        <v>20212.5</v>
      </c>
    </row>
    <row r="10" spans="2:12" x14ac:dyDescent="0.25">
      <c r="B10" s="251"/>
      <c r="C10" s="248"/>
      <c r="D10" s="248"/>
      <c r="E10" s="252"/>
      <c r="F10" s="252"/>
      <c r="G10" s="250">
        <f t="shared" si="0"/>
        <v>0</v>
      </c>
      <c r="I10" s="226" t="str">
        <f>Calculo!J27</f>
        <v>Areia</v>
      </c>
      <c r="J10" s="220">
        <v>0.05</v>
      </c>
      <c r="K10" s="221" t="str">
        <f>IF(E24&gt;0,"M3","  ")</f>
        <v>M3</v>
      </c>
      <c r="L10" s="314">
        <f>Conf.!E75</f>
        <v>97.02</v>
      </c>
    </row>
    <row r="11" spans="2:12" ht="15.75" thickBot="1" x14ac:dyDescent="0.3">
      <c r="B11" s="251"/>
      <c r="C11" s="248"/>
      <c r="D11" s="248"/>
      <c r="E11" s="252"/>
      <c r="F11" s="252"/>
      <c r="G11" s="250">
        <f t="shared" si="0"/>
        <v>0</v>
      </c>
      <c r="I11" s="227" t="str">
        <f>Calculo!J28</f>
        <v>Cal</v>
      </c>
      <c r="J11" s="223">
        <v>0.05</v>
      </c>
      <c r="K11" s="224" t="str">
        <f>IF(E24&gt;0,"M3","  ")</f>
        <v>M3</v>
      </c>
      <c r="L11" s="315">
        <f>Conf.!E76</f>
        <v>8085</v>
      </c>
    </row>
    <row r="12" spans="2:12" x14ac:dyDescent="0.25">
      <c r="B12" s="251"/>
      <c r="C12" s="248"/>
      <c r="D12" s="248"/>
      <c r="E12" s="252"/>
      <c r="F12" s="252"/>
      <c r="G12" s="250">
        <f t="shared" si="0"/>
        <v>0</v>
      </c>
    </row>
    <row r="13" spans="2:12" x14ac:dyDescent="0.25">
      <c r="B13" s="251"/>
      <c r="C13" s="248"/>
      <c r="D13" s="248"/>
      <c r="E13" s="252"/>
      <c r="F13" s="252"/>
      <c r="G13" s="250">
        <f t="shared" si="0"/>
        <v>0</v>
      </c>
      <c r="I13" s="345" t="s">
        <v>311</v>
      </c>
      <c r="J13" s="345">
        <f>SUMIF($C$6:$C$18,I13,$G$6:$G$18)</f>
        <v>27</v>
      </c>
      <c r="K13" s="345" t="s">
        <v>82</v>
      </c>
    </row>
    <row r="14" spans="2:12" x14ac:dyDescent="0.25">
      <c r="B14" s="251"/>
      <c r="C14" s="248"/>
      <c r="D14" s="248"/>
      <c r="E14" s="252"/>
      <c r="F14" s="252"/>
      <c r="G14" s="250">
        <f t="shared" si="0"/>
        <v>0</v>
      </c>
      <c r="I14" s="345" t="s">
        <v>312</v>
      </c>
      <c r="J14" s="345">
        <f t="shared" ref="J14:J15" si="1">SUMIF($C$6:$C$18,I14,$G$6:$G$18)</f>
        <v>25</v>
      </c>
      <c r="K14" s="345" t="s">
        <v>82</v>
      </c>
    </row>
    <row r="15" spans="2:12" x14ac:dyDescent="0.25">
      <c r="B15" s="251"/>
      <c r="C15" s="248"/>
      <c r="D15" s="248"/>
      <c r="E15" s="252"/>
      <c r="F15" s="252"/>
      <c r="G15" s="250">
        <f t="shared" si="0"/>
        <v>0</v>
      </c>
      <c r="I15" s="345" t="s">
        <v>313</v>
      </c>
      <c r="J15" s="345">
        <f t="shared" si="1"/>
        <v>25</v>
      </c>
      <c r="K15" s="345" t="s">
        <v>82</v>
      </c>
    </row>
    <row r="16" spans="2:12" x14ac:dyDescent="0.25">
      <c r="B16" s="251"/>
      <c r="C16" s="248"/>
      <c r="D16" s="248"/>
      <c r="E16" s="252"/>
      <c r="F16" s="252"/>
      <c r="G16" s="250">
        <f t="shared" si="0"/>
        <v>0</v>
      </c>
    </row>
    <row r="17" spans="2:12" x14ac:dyDescent="0.25">
      <c r="B17" s="251"/>
      <c r="C17" s="248"/>
      <c r="D17" s="248"/>
      <c r="E17" s="252"/>
      <c r="F17" s="252"/>
      <c r="G17" s="250">
        <f t="shared" si="0"/>
        <v>0</v>
      </c>
    </row>
    <row r="18" spans="2:12" x14ac:dyDescent="0.25">
      <c r="B18" s="251"/>
      <c r="C18" s="248"/>
      <c r="D18" s="248"/>
      <c r="E18" s="252"/>
      <c r="F18" s="252"/>
      <c r="G18" s="250">
        <f t="shared" si="0"/>
        <v>0</v>
      </c>
    </row>
    <row r="19" spans="2:12" ht="15.75" thickBot="1" x14ac:dyDescent="0.3">
      <c r="B19" s="253" t="s">
        <v>22</v>
      </c>
      <c r="C19" s="254"/>
      <c r="D19" s="255"/>
      <c r="E19" s="254">
        <f t="shared" ref="E19:G19" si="2">SUM(E6:E18)</f>
        <v>13</v>
      </c>
      <c r="F19" s="254">
        <f t="shared" si="2"/>
        <v>13</v>
      </c>
      <c r="G19" s="256">
        <f t="shared" si="2"/>
        <v>77</v>
      </c>
    </row>
    <row r="21" spans="2:12" x14ac:dyDescent="0.25">
      <c r="B21" s="436" t="s">
        <v>250</v>
      </c>
      <c r="C21" s="436"/>
      <c r="D21" s="436"/>
      <c r="E21" s="436"/>
      <c r="F21" s="436"/>
      <c r="G21" s="436"/>
      <c r="H21" s="436"/>
      <c r="I21" s="436"/>
      <c r="J21" s="436"/>
      <c r="K21" s="436"/>
      <c r="L21" s="436"/>
    </row>
    <row r="22" spans="2:12" ht="15.75" thickBot="1" x14ac:dyDescent="0.3"/>
    <row r="23" spans="2:12" x14ac:dyDescent="0.25">
      <c r="B23" s="417" t="s">
        <v>227</v>
      </c>
      <c r="C23" s="418"/>
      <c r="D23" s="418"/>
      <c r="E23" s="418"/>
      <c r="F23" s="418"/>
      <c r="G23" s="245"/>
      <c r="I23" s="433" t="s">
        <v>230</v>
      </c>
      <c r="J23" s="434"/>
      <c r="K23" s="434"/>
      <c r="L23" s="435"/>
    </row>
    <row r="24" spans="2:12" x14ac:dyDescent="0.25">
      <c r="B24" s="238" t="s">
        <v>225</v>
      </c>
      <c r="C24" s="239" t="s">
        <v>142</v>
      </c>
      <c r="D24" s="246" t="s">
        <v>228</v>
      </c>
      <c r="E24" s="239" t="s">
        <v>49</v>
      </c>
      <c r="F24" s="246" t="s">
        <v>45</v>
      </c>
      <c r="G24" s="240" t="s">
        <v>12</v>
      </c>
      <c r="I24" s="257" t="s">
        <v>50</v>
      </c>
      <c r="J24" s="246" t="s">
        <v>7</v>
      </c>
      <c r="K24" s="246" t="s">
        <v>51</v>
      </c>
      <c r="L24" s="258" t="s">
        <v>27</v>
      </c>
    </row>
    <row r="25" spans="2:12" x14ac:dyDescent="0.25">
      <c r="B25" s="247" t="s">
        <v>226</v>
      </c>
      <c r="C25" s="248" t="s">
        <v>308</v>
      </c>
      <c r="D25" s="248">
        <v>3</v>
      </c>
      <c r="E25" s="249">
        <v>3</v>
      </c>
      <c r="F25" s="249">
        <v>3</v>
      </c>
      <c r="G25" s="250">
        <f>F25*E25*D25</f>
        <v>27</v>
      </c>
      <c r="I25" s="226" t="str">
        <f>Calculo!F26</f>
        <v>B- 19X19X39</v>
      </c>
      <c r="J25" s="220">
        <v>0.05</v>
      </c>
      <c r="K25" s="221" t="s">
        <v>231</v>
      </c>
      <c r="L25" s="314">
        <f>Conf.!E82</f>
        <v>368.55</v>
      </c>
    </row>
    <row r="26" spans="2:12" x14ac:dyDescent="0.25">
      <c r="B26" s="251"/>
      <c r="C26" s="248" t="s">
        <v>309</v>
      </c>
      <c r="D26" s="248">
        <v>6</v>
      </c>
      <c r="E26" s="252">
        <v>6</v>
      </c>
      <c r="F26" s="252">
        <v>6</v>
      </c>
      <c r="G26" s="250">
        <f t="shared" ref="G26:G37" si="3">F26*E26</f>
        <v>36</v>
      </c>
      <c r="I26" s="226" t="str">
        <f>Calculo!F27</f>
        <v>B- 19X19X19</v>
      </c>
      <c r="J26" s="220">
        <v>0.05</v>
      </c>
      <c r="K26" s="221" t="s">
        <v>231</v>
      </c>
      <c r="L26" s="314">
        <f>Conf.!E83</f>
        <v>56.7</v>
      </c>
    </row>
    <row r="27" spans="2:12" x14ac:dyDescent="0.25">
      <c r="B27" s="251"/>
      <c r="C27" s="248" t="s">
        <v>310</v>
      </c>
      <c r="D27" s="248">
        <v>6</v>
      </c>
      <c r="E27" s="252">
        <v>5</v>
      </c>
      <c r="F27" s="252">
        <v>6</v>
      </c>
      <c r="G27" s="250">
        <f t="shared" si="3"/>
        <v>30</v>
      </c>
      <c r="I27" s="226" t="str">
        <f>Calculo!F28</f>
        <v>B- 14X19X39</v>
      </c>
      <c r="J27" s="220">
        <v>0.05</v>
      </c>
      <c r="K27" s="221" t="s">
        <v>231</v>
      </c>
      <c r="L27" s="314">
        <f>Conf.!E84</f>
        <v>491.40000000000003</v>
      </c>
    </row>
    <row r="28" spans="2:12" x14ac:dyDescent="0.25">
      <c r="B28" s="251"/>
      <c r="C28" s="248"/>
      <c r="D28" s="248"/>
      <c r="E28" s="252"/>
      <c r="F28" s="252"/>
      <c r="G28" s="250">
        <f t="shared" si="3"/>
        <v>0</v>
      </c>
      <c r="I28" s="226" t="str">
        <f>Calculo!F29</f>
        <v>B- 14X19X19</v>
      </c>
      <c r="J28" s="220">
        <v>0.05</v>
      </c>
      <c r="K28" s="221" t="s">
        <v>231</v>
      </c>
      <c r="L28" s="314">
        <f>Conf.!E85</f>
        <v>75.600000000000009</v>
      </c>
    </row>
    <row r="29" spans="2:12" x14ac:dyDescent="0.25">
      <c r="B29" s="251"/>
      <c r="C29" s="248"/>
      <c r="D29" s="248"/>
      <c r="E29" s="252"/>
      <c r="F29" s="252"/>
      <c r="G29" s="250">
        <f t="shared" si="3"/>
        <v>0</v>
      </c>
      <c r="I29" s="226" t="str">
        <f>Calculo!F30</f>
        <v>B- 9X19X39</v>
      </c>
      <c r="J29" s="220">
        <v>0.05</v>
      </c>
      <c r="K29" s="221" t="s">
        <v>231</v>
      </c>
      <c r="L29" s="314">
        <f>Conf.!E86</f>
        <v>409.5</v>
      </c>
    </row>
    <row r="30" spans="2:12" x14ac:dyDescent="0.25">
      <c r="B30" s="251"/>
      <c r="C30" s="248"/>
      <c r="D30" s="248"/>
      <c r="E30" s="252"/>
      <c r="F30" s="252"/>
      <c r="G30" s="250">
        <f t="shared" si="3"/>
        <v>0</v>
      </c>
      <c r="I30" s="226" t="str">
        <f>Calculo!F31</f>
        <v>B- 9X19X19</v>
      </c>
      <c r="J30" s="220">
        <v>0.05</v>
      </c>
      <c r="K30" s="221" t="s">
        <v>231</v>
      </c>
      <c r="L30" s="314">
        <f>Conf.!E87</f>
        <v>63</v>
      </c>
    </row>
    <row r="31" spans="2:12" x14ac:dyDescent="0.25">
      <c r="B31" s="251"/>
      <c r="C31" s="248"/>
      <c r="D31" s="248"/>
      <c r="E31" s="252"/>
      <c r="F31" s="252"/>
      <c r="G31" s="250">
        <f t="shared" si="3"/>
        <v>0</v>
      </c>
      <c r="I31" s="226" t="str">
        <f>Calculo!J26</f>
        <v>Cimento</v>
      </c>
      <c r="J31" s="220">
        <v>0.05</v>
      </c>
      <c r="K31" s="221" t="s">
        <v>126</v>
      </c>
      <c r="L31" s="314">
        <f>Conf.!E88</f>
        <v>24412.5</v>
      </c>
    </row>
    <row r="32" spans="2:12" x14ac:dyDescent="0.25">
      <c r="B32" s="251"/>
      <c r="C32" s="248"/>
      <c r="D32" s="248"/>
      <c r="E32" s="252"/>
      <c r="F32" s="252"/>
      <c r="G32" s="250">
        <f t="shared" si="3"/>
        <v>0</v>
      </c>
      <c r="I32" s="226" t="str">
        <f>Calculo!J27</f>
        <v>Areia</v>
      </c>
      <c r="J32" s="220">
        <v>0.05</v>
      </c>
      <c r="K32" s="221" t="s">
        <v>19</v>
      </c>
      <c r="L32" s="314">
        <f>Conf.!E89</f>
        <v>117.17999999999999</v>
      </c>
    </row>
    <row r="33" spans="2:12" ht="15.75" thickBot="1" x14ac:dyDescent="0.3">
      <c r="B33" s="251"/>
      <c r="C33" s="248"/>
      <c r="D33" s="248"/>
      <c r="E33" s="252"/>
      <c r="F33" s="252"/>
      <c r="G33" s="250">
        <f t="shared" si="3"/>
        <v>0</v>
      </c>
      <c r="I33" s="227" t="str">
        <f>Calculo!J28</f>
        <v>Cal</v>
      </c>
      <c r="J33" s="223">
        <v>0.05</v>
      </c>
      <c r="K33" s="224" t="s">
        <v>126</v>
      </c>
      <c r="L33" s="315">
        <f>Conf.!E90</f>
        <v>9765</v>
      </c>
    </row>
    <row r="34" spans="2:12" x14ac:dyDescent="0.25">
      <c r="B34" s="251"/>
      <c r="C34" s="248"/>
      <c r="D34" s="248"/>
      <c r="E34" s="252"/>
      <c r="F34" s="252"/>
      <c r="G34" s="250">
        <f t="shared" si="3"/>
        <v>0</v>
      </c>
    </row>
    <row r="35" spans="2:12" x14ac:dyDescent="0.25">
      <c r="B35" s="251"/>
      <c r="C35" s="248"/>
      <c r="D35" s="248"/>
      <c r="E35" s="252"/>
      <c r="F35" s="252"/>
      <c r="G35" s="250">
        <f t="shared" si="3"/>
        <v>0</v>
      </c>
      <c r="H35" s="13"/>
      <c r="I35" s="345" t="s">
        <v>308</v>
      </c>
      <c r="J35" s="345">
        <f>SUMIF($C$25:$C$37,I35,$G$25:$G$37)</f>
        <v>27</v>
      </c>
      <c r="K35" s="345" t="s">
        <v>82</v>
      </c>
      <c r="L35" s="13"/>
    </row>
    <row r="36" spans="2:12" x14ac:dyDescent="0.25">
      <c r="B36" s="251"/>
      <c r="C36" s="248"/>
      <c r="D36" s="248"/>
      <c r="E36" s="252"/>
      <c r="F36" s="252"/>
      <c r="G36" s="250">
        <f t="shared" si="3"/>
        <v>0</v>
      </c>
      <c r="H36" s="13"/>
      <c r="I36" s="345" t="s">
        <v>309</v>
      </c>
      <c r="J36" s="345">
        <f t="shared" ref="J36:J37" si="4">SUMIF($C$25:$C$37,I36,$G$25:$G$37)</f>
        <v>36</v>
      </c>
      <c r="K36" s="345" t="s">
        <v>82</v>
      </c>
      <c r="L36" s="13"/>
    </row>
    <row r="37" spans="2:12" x14ac:dyDescent="0.25">
      <c r="B37" s="251"/>
      <c r="C37" s="248"/>
      <c r="D37" s="248"/>
      <c r="E37" s="252"/>
      <c r="F37" s="252"/>
      <c r="G37" s="250">
        <f t="shared" si="3"/>
        <v>0</v>
      </c>
      <c r="H37" s="13"/>
      <c r="I37" s="345" t="s">
        <v>310</v>
      </c>
      <c r="J37" s="345">
        <f t="shared" si="4"/>
        <v>30</v>
      </c>
      <c r="K37" s="345" t="s">
        <v>82</v>
      </c>
      <c r="L37" s="13"/>
    </row>
    <row r="38" spans="2:12" ht="15.75" thickBot="1" x14ac:dyDescent="0.3">
      <c r="B38" s="253"/>
      <c r="C38" s="254"/>
      <c r="D38" s="255"/>
      <c r="E38" s="254">
        <f t="shared" ref="E38:G38" si="5">SUM(E25:E37)</f>
        <v>14</v>
      </c>
      <c r="F38" s="255">
        <f t="shared" si="5"/>
        <v>15</v>
      </c>
      <c r="G38" s="256">
        <f t="shared" si="5"/>
        <v>93</v>
      </c>
      <c r="H38" s="13"/>
      <c r="I38" s="345"/>
      <c r="J38" s="345"/>
      <c r="K38" s="345"/>
      <c r="L38" s="13"/>
    </row>
    <row r="39" spans="2:12" x14ac:dyDescent="0.25">
      <c r="H39" s="13"/>
      <c r="I39" s="345"/>
      <c r="J39" s="345"/>
      <c r="K39" s="345"/>
      <c r="L39" s="13"/>
    </row>
    <row r="40" spans="2:12" x14ac:dyDescent="0.25">
      <c r="H40" s="13"/>
      <c r="I40" s="345"/>
      <c r="J40" s="345"/>
      <c r="K40" s="345"/>
      <c r="L40" s="13"/>
    </row>
    <row r="41" spans="2:12" x14ac:dyDescent="0.25">
      <c r="H41" s="13"/>
      <c r="I41" s="345"/>
      <c r="J41" s="345"/>
      <c r="K41" s="345"/>
      <c r="L41" s="13"/>
    </row>
    <row r="42" spans="2:12" x14ac:dyDescent="0.25">
      <c r="H42" s="13"/>
      <c r="I42" s="13"/>
      <c r="J42" s="13"/>
      <c r="K42" s="13"/>
      <c r="L42" s="13"/>
    </row>
    <row r="43" spans="2:12" x14ac:dyDescent="0.25">
      <c r="H43" s="13"/>
      <c r="I43" s="13"/>
      <c r="J43" s="13"/>
      <c r="K43" s="13"/>
      <c r="L43" s="13"/>
    </row>
    <row r="44" spans="2:12" x14ac:dyDescent="0.25">
      <c r="H44" s="13"/>
      <c r="I44" s="13"/>
      <c r="J44" s="13"/>
      <c r="K44" s="13"/>
      <c r="L44" s="13"/>
    </row>
    <row r="45" spans="2:12" x14ac:dyDescent="0.25">
      <c r="H45" s="13"/>
      <c r="I45" s="13"/>
      <c r="J45" s="13"/>
      <c r="K45" s="13"/>
      <c r="L45" s="13"/>
    </row>
    <row r="46" spans="2:12" x14ac:dyDescent="0.25">
      <c r="H46" s="13"/>
      <c r="I46" s="13"/>
      <c r="J46" s="13"/>
      <c r="K46" s="13"/>
      <c r="L46" s="13"/>
    </row>
  </sheetData>
  <mergeCells count="6">
    <mergeCell ref="I23:L23"/>
    <mergeCell ref="I4:L4"/>
    <mergeCell ref="B2:L2"/>
    <mergeCell ref="B21:L21"/>
    <mergeCell ref="B4:F4"/>
    <mergeCell ref="B23:F23"/>
  </mergeCells>
  <dataValidations count="6">
    <dataValidation type="decimal" allowBlank="1" showInputMessage="1" showErrorMessage="1" error="ESTE VALOR OU FORMATO, NÃO É RECONHECIDO PELA PROGRAMA." prompt="Recomendado digitar a mesma metragem da viga baldrame._x000a_" sqref="F6 F25">
      <formula1>0.01</formula1>
      <formula2>1000000</formula2>
    </dataValidation>
    <dataValidation type="list" allowBlank="1" showInputMessage="1" sqref="E6 E25">
      <formula1>$A$14:$A$15</formula1>
    </dataValidation>
    <dataValidation allowBlank="1" showInputMessage="1" showErrorMessage="1" promptTitle="Informação" prompt="Digite a porcentagem de ganho ou perca sobre cada produto." sqref="J25:J33 J6:J11"/>
    <dataValidation allowBlank="1" showInputMessage="1" showErrorMessage="1" prompt="Quantidade de produtos relacionados a ESTACA." sqref="L25:L33 L6:L11"/>
    <dataValidation type="list" allowBlank="1" showInputMessage="1" showErrorMessage="1" sqref="C6:C18">
      <formula1>$I$6:$I$8</formula1>
    </dataValidation>
    <dataValidation type="list" allowBlank="1" showInputMessage="1" showErrorMessage="1" sqref="C25:C37">
      <formula1>$I$35:$I$37</formula1>
    </dataValidation>
  </dataValidation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54"/>
  <sheetViews>
    <sheetView showGridLines="0" workbookViewId="0">
      <selection activeCell="I15" sqref="I15"/>
    </sheetView>
  </sheetViews>
  <sheetFormatPr defaultRowHeight="15" x14ac:dyDescent="0.25"/>
  <cols>
    <col min="1" max="1" width="7.5703125" style="14" customWidth="1"/>
    <col min="2" max="2" width="15.5703125" style="73" bestFit="1" customWidth="1"/>
    <col min="3" max="3" width="13.7109375" style="13" bestFit="1" customWidth="1"/>
    <col min="4" max="4" width="10.42578125" style="73" bestFit="1" customWidth="1"/>
    <col min="5" max="12" width="12.140625" style="73" customWidth="1"/>
    <col min="13" max="13" width="18.7109375" style="73" bestFit="1" customWidth="1"/>
    <col min="14" max="14" width="10.7109375" style="13" customWidth="1"/>
    <col min="15" max="15" width="12.28515625" style="13" customWidth="1"/>
    <col min="16" max="16" width="7.7109375" style="13" customWidth="1"/>
    <col min="17" max="17" width="6.42578125" style="13" customWidth="1"/>
    <col min="18" max="19" width="9.140625" style="13"/>
    <col min="20" max="24" width="9.140625" style="14"/>
    <col min="25" max="264" width="9.140625" style="13"/>
    <col min="265" max="265" width="7.5703125" style="13" customWidth="1"/>
    <col min="266" max="266" width="10.5703125" style="13" customWidth="1"/>
    <col min="267" max="268" width="9.140625" style="13"/>
    <col min="269" max="269" width="12.140625" style="13" customWidth="1"/>
    <col min="270" max="270" width="1.85546875" style="13" customWidth="1"/>
    <col min="271" max="271" width="12.28515625" style="13" customWidth="1"/>
    <col min="272" max="272" width="7.7109375" style="13" customWidth="1"/>
    <col min="273" max="273" width="6.42578125" style="13" customWidth="1"/>
    <col min="274" max="520" width="9.140625" style="13"/>
    <col min="521" max="521" width="7.5703125" style="13" customWidth="1"/>
    <col min="522" max="522" width="10.5703125" style="13" customWidth="1"/>
    <col min="523" max="524" width="9.140625" style="13"/>
    <col min="525" max="525" width="12.140625" style="13" customWidth="1"/>
    <col min="526" max="526" width="1.85546875" style="13" customWidth="1"/>
    <col min="527" max="527" width="12.28515625" style="13" customWidth="1"/>
    <col min="528" max="528" width="7.7109375" style="13" customWidth="1"/>
    <col min="529" max="529" width="6.42578125" style="13" customWidth="1"/>
    <col min="530" max="776" width="9.140625" style="13"/>
    <col min="777" max="777" width="7.5703125" style="13" customWidth="1"/>
    <col min="778" max="778" width="10.5703125" style="13" customWidth="1"/>
    <col min="779" max="780" width="9.140625" style="13"/>
    <col min="781" max="781" width="12.140625" style="13" customWidth="1"/>
    <col min="782" max="782" width="1.85546875" style="13" customWidth="1"/>
    <col min="783" max="783" width="12.28515625" style="13" customWidth="1"/>
    <col min="784" max="784" width="7.7109375" style="13" customWidth="1"/>
    <col min="785" max="785" width="6.42578125" style="13" customWidth="1"/>
    <col min="786" max="1032" width="9.140625" style="13"/>
    <col min="1033" max="1033" width="7.5703125" style="13" customWidth="1"/>
    <col min="1034" max="1034" width="10.5703125" style="13" customWidth="1"/>
    <col min="1035" max="1036" width="9.140625" style="13"/>
    <col min="1037" max="1037" width="12.140625" style="13" customWidth="1"/>
    <col min="1038" max="1038" width="1.85546875" style="13" customWidth="1"/>
    <col min="1039" max="1039" width="12.28515625" style="13" customWidth="1"/>
    <col min="1040" max="1040" width="7.7109375" style="13" customWidth="1"/>
    <col min="1041" max="1041" width="6.42578125" style="13" customWidth="1"/>
    <col min="1042" max="1288" width="9.140625" style="13"/>
    <col min="1289" max="1289" width="7.5703125" style="13" customWidth="1"/>
    <col min="1290" max="1290" width="10.5703125" style="13" customWidth="1"/>
    <col min="1291" max="1292" width="9.140625" style="13"/>
    <col min="1293" max="1293" width="12.140625" style="13" customWidth="1"/>
    <col min="1294" max="1294" width="1.85546875" style="13" customWidth="1"/>
    <col min="1295" max="1295" width="12.28515625" style="13" customWidth="1"/>
    <col min="1296" max="1296" width="7.7109375" style="13" customWidth="1"/>
    <col min="1297" max="1297" width="6.42578125" style="13" customWidth="1"/>
    <col min="1298" max="1544" width="9.140625" style="13"/>
    <col min="1545" max="1545" width="7.5703125" style="13" customWidth="1"/>
    <col min="1546" max="1546" width="10.5703125" style="13" customWidth="1"/>
    <col min="1547" max="1548" width="9.140625" style="13"/>
    <col min="1549" max="1549" width="12.140625" style="13" customWidth="1"/>
    <col min="1550" max="1550" width="1.85546875" style="13" customWidth="1"/>
    <col min="1551" max="1551" width="12.28515625" style="13" customWidth="1"/>
    <col min="1552" max="1552" width="7.7109375" style="13" customWidth="1"/>
    <col min="1553" max="1553" width="6.42578125" style="13" customWidth="1"/>
    <col min="1554" max="1800" width="9.140625" style="13"/>
    <col min="1801" max="1801" width="7.5703125" style="13" customWidth="1"/>
    <col min="1802" max="1802" width="10.5703125" style="13" customWidth="1"/>
    <col min="1803" max="1804" width="9.140625" style="13"/>
    <col min="1805" max="1805" width="12.140625" style="13" customWidth="1"/>
    <col min="1806" max="1806" width="1.85546875" style="13" customWidth="1"/>
    <col min="1807" max="1807" width="12.28515625" style="13" customWidth="1"/>
    <col min="1808" max="1808" width="7.7109375" style="13" customWidth="1"/>
    <col min="1809" max="1809" width="6.42578125" style="13" customWidth="1"/>
    <col min="1810" max="2056" width="9.140625" style="13"/>
    <col min="2057" max="2057" width="7.5703125" style="13" customWidth="1"/>
    <col min="2058" max="2058" width="10.5703125" style="13" customWidth="1"/>
    <col min="2059" max="2060" width="9.140625" style="13"/>
    <col min="2061" max="2061" width="12.140625" style="13" customWidth="1"/>
    <col min="2062" max="2062" width="1.85546875" style="13" customWidth="1"/>
    <col min="2063" max="2063" width="12.28515625" style="13" customWidth="1"/>
    <col min="2064" max="2064" width="7.7109375" style="13" customWidth="1"/>
    <col min="2065" max="2065" width="6.42578125" style="13" customWidth="1"/>
    <col min="2066" max="2312" width="9.140625" style="13"/>
    <col min="2313" max="2313" width="7.5703125" style="13" customWidth="1"/>
    <col min="2314" max="2314" width="10.5703125" style="13" customWidth="1"/>
    <col min="2315" max="2316" width="9.140625" style="13"/>
    <col min="2317" max="2317" width="12.140625" style="13" customWidth="1"/>
    <col min="2318" max="2318" width="1.85546875" style="13" customWidth="1"/>
    <col min="2319" max="2319" width="12.28515625" style="13" customWidth="1"/>
    <col min="2320" max="2320" width="7.7109375" style="13" customWidth="1"/>
    <col min="2321" max="2321" width="6.42578125" style="13" customWidth="1"/>
    <col min="2322" max="2568" width="9.140625" style="13"/>
    <col min="2569" max="2569" width="7.5703125" style="13" customWidth="1"/>
    <col min="2570" max="2570" width="10.5703125" style="13" customWidth="1"/>
    <col min="2571" max="2572" width="9.140625" style="13"/>
    <col min="2573" max="2573" width="12.140625" style="13" customWidth="1"/>
    <col min="2574" max="2574" width="1.85546875" style="13" customWidth="1"/>
    <col min="2575" max="2575" width="12.28515625" style="13" customWidth="1"/>
    <col min="2576" max="2576" width="7.7109375" style="13" customWidth="1"/>
    <col min="2577" max="2577" width="6.42578125" style="13" customWidth="1"/>
    <col min="2578" max="2824" width="9.140625" style="13"/>
    <col min="2825" max="2825" width="7.5703125" style="13" customWidth="1"/>
    <col min="2826" max="2826" width="10.5703125" style="13" customWidth="1"/>
    <col min="2827" max="2828" width="9.140625" style="13"/>
    <col min="2829" max="2829" width="12.140625" style="13" customWidth="1"/>
    <col min="2830" max="2830" width="1.85546875" style="13" customWidth="1"/>
    <col min="2831" max="2831" width="12.28515625" style="13" customWidth="1"/>
    <col min="2832" max="2832" width="7.7109375" style="13" customWidth="1"/>
    <col min="2833" max="2833" width="6.42578125" style="13" customWidth="1"/>
    <col min="2834" max="3080" width="9.140625" style="13"/>
    <col min="3081" max="3081" width="7.5703125" style="13" customWidth="1"/>
    <col min="3082" max="3082" width="10.5703125" style="13" customWidth="1"/>
    <col min="3083" max="3084" width="9.140625" style="13"/>
    <col min="3085" max="3085" width="12.140625" style="13" customWidth="1"/>
    <col min="3086" max="3086" width="1.85546875" style="13" customWidth="1"/>
    <col min="3087" max="3087" width="12.28515625" style="13" customWidth="1"/>
    <col min="3088" max="3088" width="7.7109375" style="13" customWidth="1"/>
    <col min="3089" max="3089" width="6.42578125" style="13" customWidth="1"/>
    <col min="3090" max="3336" width="9.140625" style="13"/>
    <col min="3337" max="3337" width="7.5703125" style="13" customWidth="1"/>
    <col min="3338" max="3338" width="10.5703125" style="13" customWidth="1"/>
    <col min="3339" max="3340" width="9.140625" style="13"/>
    <col min="3341" max="3341" width="12.140625" style="13" customWidth="1"/>
    <col min="3342" max="3342" width="1.85546875" style="13" customWidth="1"/>
    <col min="3343" max="3343" width="12.28515625" style="13" customWidth="1"/>
    <col min="3344" max="3344" width="7.7109375" style="13" customWidth="1"/>
    <col min="3345" max="3345" width="6.42578125" style="13" customWidth="1"/>
    <col min="3346" max="3592" width="9.140625" style="13"/>
    <col min="3593" max="3593" width="7.5703125" style="13" customWidth="1"/>
    <col min="3594" max="3594" width="10.5703125" style="13" customWidth="1"/>
    <col min="3595" max="3596" width="9.140625" style="13"/>
    <col min="3597" max="3597" width="12.140625" style="13" customWidth="1"/>
    <col min="3598" max="3598" width="1.85546875" style="13" customWidth="1"/>
    <col min="3599" max="3599" width="12.28515625" style="13" customWidth="1"/>
    <col min="3600" max="3600" width="7.7109375" style="13" customWidth="1"/>
    <col min="3601" max="3601" width="6.42578125" style="13" customWidth="1"/>
    <col min="3602" max="3848" width="9.140625" style="13"/>
    <col min="3849" max="3849" width="7.5703125" style="13" customWidth="1"/>
    <col min="3850" max="3850" width="10.5703125" style="13" customWidth="1"/>
    <col min="3851" max="3852" width="9.140625" style="13"/>
    <col min="3853" max="3853" width="12.140625" style="13" customWidth="1"/>
    <col min="3854" max="3854" width="1.85546875" style="13" customWidth="1"/>
    <col min="3855" max="3855" width="12.28515625" style="13" customWidth="1"/>
    <col min="3856" max="3856" width="7.7109375" style="13" customWidth="1"/>
    <col min="3857" max="3857" width="6.42578125" style="13" customWidth="1"/>
    <col min="3858" max="4104" width="9.140625" style="13"/>
    <col min="4105" max="4105" width="7.5703125" style="13" customWidth="1"/>
    <col min="4106" max="4106" width="10.5703125" style="13" customWidth="1"/>
    <col min="4107" max="4108" width="9.140625" style="13"/>
    <col min="4109" max="4109" width="12.140625" style="13" customWidth="1"/>
    <col min="4110" max="4110" width="1.85546875" style="13" customWidth="1"/>
    <col min="4111" max="4111" width="12.28515625" style="13" customWidth="1"/>
    <col min="4112" max="4112" width="7.7109375" style="13" customWidth="1"/>
    <col min="4113" max="4113" width="6.42578125" style="13" customWidth="1"/>
    <col min="4114" max="4360" width="9.140625" style="13"/>
    <col min="4361" max="4361" width="7.5703125" style="13" customWidth="1"/>
    <col min="4362" max="4362" width="10.5703125" style="13" customWidth="1"/>
    <col min="4363" max="4364" width="9.140625" style="13"/>
    <col min="4365" max="4365" width="12.140625" style="13" customWidth="1"/>
    <col min="4366" max="4366" width="1.85546875" style="13" customWidth="1"/>
    <col min="4367" max="4367" width="12.28515625" style="13" customWidth="1"/>
    <col min="4368" max="4368" width="7.7109375" style="13" customWidth="1"/>
    <col min="4369" max="4369" width="6.42578125" style="13" customWidth="1"/>
    <col min="4370" max="4616" width="9.140625" style="13"/>
    <col min="4617" max="4617" width="7.5703125" style="13" customWidth="1"/>
    <col min="4618" max="4618" width="10.5703125" style="13" customWidth="1"/>
    <col min="4619" max="4620" width="9.140625" style="13"/>
    <col min="4621" max="4621" width="12.140625" style="13" customWidth="1"/>
    <col min="4622" max="4622" width="1.85546875" style="13" customWidth="1"/>
    <col min="4623" max="4623" width="12.28515625" style="13" customWidth="1"/>
    <col min="4624" max="4624" width="7.7109375" style="13" customWidth="1"/>
    <col min="4625" max="4625" width="6.42578125" style="13" customWidth="1"/>
    <col min="4626" max="4872" width="9.140625" style="13"/>
    <col min="4873" max="4873" width="7.5703125" style="13" customWidth="1"/>
    <col min="4874" max="4874" width="10.5703125" style="13" customWidth="1"/>
    <col min="4875" max="4876" width="9.140625" style="13"/>
    <col min="4877" max="4877" width="12.140625" style="13" customWidth="1"/>
    <col min="4878" max="4878" width="1.85546875" style="13" customWidth="1"/>
    <col min="4879" max="4879" width="12.28515625" style="13" customWidth="1"/>
    <col min="4880" max="4880" width="7.7109375" style="13" customWidth="1"/>
    <col min="4881" max="4881" width="6.42578125" style="13" customWidth="1"/>
    <col min="4882" max="5128" width="9.140625" style="13"/>
    <col min="5129" max="5129" width="7.5703125" style="13" customWidth="1"/>
    <col min="5130" max="5130" width="10.5703125" style="13" customWidth="1"/>
    <col min="5131" max="5132" width="9.140625" style="13"/>
    <col min="5133" max="5133" width="12.140625" style="13" customWidth="1"/>
    <col min="5134" max="5134" width="1.85546875" style="13" customWidth="1"/>
    <col min="5135" max="5135" width="12.28515625" style="13" customWidth="1"/>
    <col min="5136" max="5136" width="7.7109375" style="13" customWidth="1"/>
    <col min="5137" max="5137" width="6.42578125" style="13" customWidth="1"/>
    <col min="5138" max="5384" width="9.140625" style="13"/>
    <col min="5385" max="5385" width="7.5703125" style="13" customWidth="1"/>
    <col min="5386" max="5386" width="10.5703125" style="13" customWidth="1"/>
    <col min="5387" max="5388" width="9.140625" style="13"/>
    <col min="5389" max="5389" width="12.140625" style="13" customWidth="1"/>
    <col min="5390" max="5390" width="1.85546875" style="13" customWidth="1"/>
    <col min="5391" max="5391" width="12.28515625" style="13" customWidth="1"/>
    <col min="5392" max="5392" width="7.7109375" style="13" customWidth="1"/>
    <col min="5393" max="5393" width="6.42578125" style="13" customWidth="1"/>
    <col min="5394" max="5640" width="9.140625" style="13"/>
    <col min="5641" max="5641" width="7.5703125" style="13" customWidth="1"/>
    <col min="5642" max="5642" width="10.5703125" style="13" customWidth="1"/>
    <col min="5643" max="5644" width="9.140625" style="13"/>
    <col min="5645" max="5645" width="12.140625" style="13" customWidth="1"/>
    <col min="5646" max="5646" width="1.85546875" style="13" customWidth="1"/>
    <col min="5647" max="5647" width="12.28515625" style="13" customWidth="1"/>
    <col min="5648" max="5648" width="7.7109375" style="13" customWidth="1"/>
    <col min="5649" max="5649" width="6.42578125" style="13" customWidth="1"/>
    <col min="5650" max="5896" width="9.140625" style="13"/>
    <col min="5897" max="5897" width="7.5703125" style="13" customWidth="1"/>
    <col min="5898" max="5898" width="10.5703125" style="13" customWidth="1"/>
    <col min="5899" max="5900" width="9.140625" style="13"/>
    <col min="5901" max="5901" width="12.140625" style="13" customWidth="1"/>
    <col min="5902" max="5902" width="1.85546875" style="13" customWidth="1"/>
    <col min="5903" max="5903" width="12.28515625" style="13" customWidth="1"/>
    <col min="5904" max="5904" width="7.7109375" style="13" customWidth="1"/>
    <col min="5905" max="5905" width="6.42578125" style="13" customWidth="1"/>
    <col min="5906" max="6152" width="9.140625" style="13"/>
    <col min="6153" max="6153" width="7.5703125" style="13" customWidth="1"/>
    <col min="6154" max="6154" width="10.5703125" style="13" customWidth="1"/>
    <col min="6155" max="6156" width="9.140625" style="13"/>
    <col min="6157" max="6157" width="12.140625" style="13" customWidth="1"/>
    <col min="6158" max="6158" width="1.85546875" style="13" customWidth="1"/>
    <col min="6159" max="6159" width="12.28515625" style="13" customWidth="1"/>
    <col min="6160" max="6160" width="7.7109375" style="13" customWidth="1"/>
    <col min="6161" max="6161" width="6.42578125" style="13" customWidth="1"/>
    <col min="6162" max="6408" width="9.140625" style="13"/>
    <col min="6409" max="6409" width="7.5703125" style="13" customWidth="1"/>
    <col min="6410" max="6410" width="10.5703125" style="13" customWidth="1"/>
    <col min="6411" max="6412" width="9.140625" style="13"/>
    <col min="6413" max="6413" width="12.140625" style="13" customWidth="1"/>
    <col min="6414" max="6414" width="1.85546875" style="13" customWidth="1"/>
    <col min="6415" max="6415" width="12.28515625" style="13" customWidth="1"/>
    <col min="6416" max="6416" width="7.7109375" style="13" customWidth="1"/>
    <col min="6417" max="6417" width="6.42578125" style="13" customWidth="1"/>
    <col min="6418" max="6664" width="9.140625" style="13"/>
    <col min="6665" max="6665" width="7.5703125" style="13" customWidth="1"/>
    <col min="6666" max="6666" width="10.5703125" style="13" customWidth="1"/>
    <col min="6667" max="6668" width="9.140625" style="13"/>
    <col min="6669" max="6669" width="12.140625" style="13" customWidth="1"/>
    <col min="6670" max="6670" width="1.85546875" style="13" customWidth="1"/>
    <col min="6671" max="6671" width="12.28515625" style="13" customWidth="1"/>
    <col min="6672" max="6672" width="7.7109375" style="13" customWidth="1"/>
    <col min="6673" max="6673" width="6.42578125" style="13" customWidth="1"/>
    <col min="6674" max="6920" width="9.140625" style="13"/>
    <col min="6921" max="6921" width="7.5703125" style="13" customWidth="1"/>
    <col min="6922" max="6922" width="10.5703125" style="13" customWidth="1"/>
    <col min="6923" max="6924" width="9.140625" style="13"/>
    <col min="6925" max="6925" width="12.140625" style="13" customWidth="1"/>
    <col min="6926" max="6926" width="1.85546875" style="13" customWidth="1"/>
    <col min="6927" max="6927" width="12.28515625" style="13" customWidth="1"/>
    <col min="6928" max="6928" width="7.7109375" style="13" customWidth="1"/>
    <col min="6929" max="6929" width="6.42578125" style="13" customWidth="1"/>
    <col min="6930" max="7176" width="9.140625" style="13"/>
    <col min="7177" max="7177" width="7.5703125" style="13" customWidth="1"/>
    <col min="7178" max="7178" width="10.5703125" style="13" customWidth="1"/>
    <col min="7179" max="7180" width="9.140625" style="13"/>
    <col min="7181" max="7181" width="12.140625" style="13" customWidth="1"/>
    <col min="7182" max="7182" width="1.85546875" style="13" customWidth="1"/>
    <col min="7183" max="7183" width="12.28515625" style="13" customWidth="1"/>
    <col min="7184" max="7184" width="7.7109375" style="13" customWidth="1"/>
    <col min="7185" max="7185" width="6.42578125" style="13" customWidth="1"/>
    <col min="7186" max="7432" width="9.140625" style="13"/>
    <col min="7433" max="7433" width="7.5703125" style="13" customWidth="1"/>
    <col min="7434" max="7434" width="10.5703125" style="13" customWidth="1"/>
    <col min="7435" max="7436" width="9.140625" style="13"/>
    <col min="7437" max="7437" width="12.140625" style="13" customWidth="1"/>
    <col min="7438" max="7438" width="1.85546875" style="13" customWidth="1"/>
    <col min="7439" max="7439" width="12.28515625" style="13" customWidth="1"/>
    <col min="7440" max="7440" width="7.7109375" style="13" customWidth="1"/>
    <col min="7441" max="7441" width="6.42578125" style="13" customWidth="1"/>
    <col min="7442" max="7688" width="9.140625" style="13"/>
    <col min="7689" max="7689" width="7.5703125" style="13" customWidth="1"/>
    <col min="7690" max="7690" width="10.5703125" style="13" customWidth="1"/>
    <col min="7691" max="7692" width="9.140625" style="13"/>
    <col min="7693" max="7693" width="12.140625" style="13" customWidth="1"/>
    <col min="7694" max="7694" width="1.85546875" style="13" customWidth="1"/>
    <col min="7695" max="7695" width="12.28515625" style="13" customWidth="1"/>
    <col min="7696" max="7696" width="7.7109375" style="13" customWidth="1"/>
    <col min="7697" max="7697" width="6.42578125" style="13" customWidth="1"/>
    <col min="7698" max="7944" width="9.140625" style="13"/>
    <col min="7945" max="7945" width="7.5703125" style="13" customWidth="1"/>
    <col min="7946" max="7946" width="10.5703125" style="13" customWidth="1"/>
    <col min="7947" max="7948" width="9.140625" style="13"/>
    <col min="7949" max="7949" width="12.140625" style="13" customWidth="1"/>
    <col min="7950" max="7950" width="1.85546875" style="13" customWidth="1"/>
    <col min="7951" max="7951" width="12.28515625" style="13" customWidth="1"/>
    <col min="7952" max="7952" width="7.7109375" style="13" customWidth="1"/>
    <col min="7953" max="7953" width="6.42578125" style="13" customWidth="1"/>
    <col min="7954" max="8200" width="9.140625" style="13"/>
    <col min="8201" max="8201" width="7.5703125" style="13" customWidth="1"/>
    <col min="8202" max="8202" width="10.5703125" style="13" customWidth="1"/>
    <col min="8203" max="8204" width="9.140625" style="13"/>
    <col min="8205" max="8205" width="12.140625" style="13" customWidth="1"/>
    <col min="8206" max="8206" width="1.85546875" style="13" customWidth="1"/>
    <col min="8207" max="8207" width="12.28515625" style="13" customWidth="1"/>
    <col min="8208" max="8208" width="7.7109375" style="13" customWidth="1"/>
    <col min="8209" max="8209" width="6.42578125" style="13" customWidth="1"/>
    <col min="8210" max="8456" width="9.140625" style="13"/>
    <col min="8457" max="8457" width="7.5703125" style="13" customWidth="1"/>
    <col min="8458" max="8458" width="10.5703125" style="13" customWidth="1"/>
    <col min="8459" max="8460" width="9.140625" style="13"/>
    <col min="8461" max="8461" width="12.140625" style="13" customWidth="1"/>
    <col min="8462" max="8462" width="1.85546875" style="13" customWidth="1"/>
    <col min="8463" max="8463" width="12.28515625" style="13" customWidth="1"/>
    <col min="8464" max="8464" width="7.7109375" style="13" customWidth="1"/>
    <col min="8465" max="8465" width="6.42578125" style="13" customWidth="1"/>
    <col min="8466" max="8712" width="9.140625" style="13"/>
    <col min="8713" max="8713" width="7.5703125" style="13" customWidth="1"/>
    <col min="8714" max="8714" width="10.5703125" style="13" customWidth="1"/>
    <col min="8715" max="8716" width="9.140625" style="13"/>
    <col min="8717" max="8717" width="12.140625" style="13" customWidth="1"/>
    <col min="8718" max="8718" width="1.85546875" style="13" customWidth="1"/>
    <col min="8719" max="8719" width="12.28515625" style="13" customWidth="1"/>
    <col min="8720" max="8720" width="7.7109375" style="13" customWidth="1"/>
    <col min="8721" max="8721" width="6.42578125" style="13" customWidth="1"/>
    <col min="8722" max="8968" width="9.140625" style="13"/>
    <col min="8969" max="8969" width="7.5703125" style="13" customWidth="1"/>
    <col min="8970" max="8970" width="10.5703125" style="13" customWidth="1"/>
    <col min="8971" max="8972" width="9.140625" style="13"/>
    <col min="8973" max="8973" width="12.140625" style="13" customWidth="1"/>
    <col min="8974" max="8974" width="1.85546875" style="13" customWidth="1"/>
    <col min="8975" max="8975" width="12.28515625" style="13" customWidth="1"/>
    <col min="8976" max="8976" width="7.7109375" style="13" customWidth="1"/>
    <col min="8977" max="8977" width="6.42578125" style="13" customWidth="1"/>
    <col min="8978" max="9224" width="9.140625" style="13"/>
    <col min="9225" max="9225" width="7.5703125" style="13" customWidth="1"/>
    <col min="9226" max="9226" width="10.5703125" style="13" customWidth="1"/>
    <col min="9227" max="9228" width="9.140625" style="13"/>
    <col min="9229" max="9229" width="12.140625" style="13" customWidth="1"/>
    <col min="9230" max="9230" width="1.85546875" style="13" customWidth="1"/>
    <col min="9231" max="9231" width="12.28515625" style="13" customWidth="1"/>
    <col min="9232" max="9232" width="7.7109375" style="13" customWidth="1"/>
    <col min="9233" max="9233" width="6.42578125" style="13" customWidth="1"/>
    <col min="9234" max="9480" width="9.140625" style="13"/>
    <col min="9481" max="9481" width="7.5703125" style="13" customWidth="1"/>
    <col min="9482" max="9482" width="10.5703125" style="13" customWidth="1"/>
    <col min="9483" max="9484" width="9.140625" style="13"/>
    <col min="9485" max="9485" width="12.140625" style="13" customWidth="1"/>
    <col min="9486" max="9486" width="1.85546875" style="13" customWidth="1"/>
    <col min="9487" max="9487" width="12.28515625" style="13" customWidth="1"/>
    <col min="9488" max="9488" width="7.7109375" style="13" customWidth="1"/>
    <col min="9489" max="9489" width="6.42578125" style="13" customWidth="1"/>
    <col min="9490" max="9736" width="9.140625" style="13"/>
    <col min="9737" max="9737" width="7.5703125" style="13" customWidth="1"/>
    <col min="9738" max="9738" width="10.5703125" style="13" customWidth="1"/>
    <col min="9739" max="9740" width="9.140625" style="13"/>
    <col min="9741" max="9741" width="12.140625" style="13" customWidth="1"/>
    <col min="9742" max="9742" width="1.85546875" style="13" customWidth="1"/>
    <col min="9743" max="9743" width="12.28515625" style="13" customWidth="1"/>
    <col min="9744" max="9744" width="7.7109375" style="13" customWidth="1"/>
    <col min="9745" max="9745" width="6.42578125" style="13" customWidth="1"/>
    <col min="9746" max="9992" width="9.140625" style="13"/>
    <col min="9993" max="9993" width="7.5703125" style="13" customWidth="1"/>
    <col min="9994" max="9994" width="10.5703125" style="13" customWidth="1"/>
    <col min="9995" max="9996" width="9.140625" style="13"/>
    <col min="9997" max="9997" width="12.140625" style="13" customWidth="1"/>
    <col min="9998" max="9998" width="1.85546875" style="13" customWidth="1"/>
    <col min="9999" max="9999" width="12.28515625" style="13" customWidth="1"/>
    <col min="10000" max="10000" width="7.7109375" style="13" customWidth="1"/>
    <col min="10001" max="10001" width="6.42578125" style="13" customWidth="1"/>
    <col min="10002" max="10248" width="9.140625" style="13"/>
    <col min="10249" max="10249" width="7.5703125" style="13" customWidth="1"/>
    <col min="10250" max="10250" width="10.5703125" style="13" customWidth="1"/>
    <col min="10251" max="10252" width="9.140625" style="13"/>
    <col min="10253" max="10253" width="12.140625" style="13" customWidth="1"/>
    <col min="10254" max="10254" width="1.85546875" style="13" customWidth="1"/>
    <col min="10255" max="10255" width="12.28515625" style="13" customWidth="1"/>
    <col min="10256" max="10256" width="7.7109375" style="13" customWidth="1"/>
    <col min="10257" max="10257" width="6.42578125" style="13" customWidth="1"/>
    <col min="10258" max="10504" width="9.140625" style="13"/>
    <col min="10505" max="10505" width="7.5703125" style="13" customWidth="1"/>
    <col min="10506" max="10506" width="10.5703125" style="13" customWidth="1"/>
    <col min="10507" max="10508" width="9.140625" style="13"/>
    <col min="10509" max="10509" width="12.140625" style="13" customWidth="1"/>
    <col min="10510" max="10510" width="1.85546875" style="13" customWidth="1"/>
    <col min="10511" max="10511" width="12.28515625" style="13" customWidth="1"/>
    <col min="10512" max="10512" width="7.7109375" style="13" customWidth="1"/>
    <col min="10513" max="10513" width="6.42578125" style="13" customWidth="1"/>
    <col min="10514" max="10760" width="9.140625" style="13"/>
    <col min="10761" max="10761" width="7.5703125" style="13" customWidth="1"/>
    <col min="10762" max="10762" width="10.5703125" style="13" customWidth="1"/>
    <col min="10763" max="10764" width="9.140625" style="13"/>
    <col min="10765" max="10765" width="12.140625" style="13" customWidth="1"/>
    <col min="10766" max="10766" width="1.85546875" style="13" customWidth="1"/>
    <col min="10767" max="10767" width="12.28515625" style="13" customWidth="1"/>
    <col min="10768" max="10768" width="7.7109375" style="13" customWidth="1"/>
    <col min="10769" max="10769" width="6.42578125" style="13" customWidth="1"/>
    <col min="10770" max="11016" width="9.140625" style="13"/>
    <col min="11017" max="11017" width="7.5703125" style="13" customWidth="1"/>
    <col min="11018" max="11018" width="10.5703125" style="13" customWidth="1"/>
    <col min="11019" max="11020" width="9.140625" style="13"/>
    <col min="11021" max="11021" width="12.140625" style="13" customWidth="1"/>
    <col min="11022" max="11022" width="1.85546875" style="13" customWidth="1"/>
    <col min="11023" max="11023" width="12.28515625" style="13" customWidth="1"/>
    <col min="11024" max="11024" width="7.7109375" style="13" customWidth="1"/>
    <col min="11025" max="11025" width="6.42578125" style="13" customWidth="1"/>
    <col min="11026" max="11272" width="9.140625" style="13"/>
    <col min="11273" max="11273" width="7.5703125" style="13" customWidth="1"/>
    <col min="11274" max="11274" width="10.5703125" style="13" customWidth="1"/>
    <col min="11275" max="11276" width="9.140625" style="13"/>
    <col min="11277" max="11277" width="12.140625" style="13" customWidth="1"/>
    <col min="11278" max="11278" width="1.85546875" style="13" customWidth="1"/>
    <col min="11279" max="11279" width="12.28515625" style="13" customWidth="1"/>
    <col min="11280" max="11280" width="7.7109375" style="13" customWidth="1"/>
    <col min="11281" max="11281" width="6.42578125" style="13" customWidth="1"/>
    <col min="11282" max="11528" width="9.140625" style="13"/>
    <col min="11529" max="11529" width="7.5703125" style="13" customWidth="1"/>
    <col min="11530" max="11530" width="10.5703125" style="13" customWidth="1"/>
    <col min="11531" max="11532" width="9.140625" style="13"/>
    <col min="11533" max="11533" width="12.140625" style="13" customWidth="1"/>
    <col min="11534" max="11534" width="1.85546875" style="13" customWidth="1"/>
    <col min="11535" max="11535" width="12.28515625" style="13" customWidth="1"/>
    <col min="11536" max="11536" width="7.7109375" style="13" customWidth="1"/>
    <col min="11537" max="11537" width="6.42578125" style="13" customWidth="1"/>
    <col min="11538" max="11784" width="9.140625" style="13"/>
    <col min="11785" max="11785" width="7.5703125" style="13" customWidth="1"/>
    <col min="11786" max="11786" width="10.5703125" style="13" customWidth="1"/>
    <col min="11787" max="11788" width="9.140625" style="13"/>
    <col min="11789" max="11789" width="12.140625" style="13" customWidth="1"/>
    <col min="11790" max="11790" width="1.85546875" style="13" customWidth="1"/>
    <col min="11791" max="11791" width="12.28515625" style="13" customWidth="1"/>
    <col min="11792" max="11792" width="7.7109375" style="13" customWidth="1"/>
    <col min="11793" max="11793" width="6.42578125" style="13" customWidth="1"/>
    <col min="11794" max="12040" width="9.140625" style="13"/>
    <col min="12041" max="12041" width="7.5703125" style="13" customWidth="1"/>
    <col min="12042" max="12042" width="10.5703125" style="13" customWidth="1"/>
    <col min="12043" max="12044" width="9.140625" style="13"/>
    <col min="12045" max="12045" width="12.140625" style="13" customWidth="1"/>
    <col min="12046" max="12046" width="1.85546875" style="13" customWidth="1"/>
    <col min="12047" max="12047" width="12.28515625" style="13" customWidth="1"/>
    <col min="12048" max="12048" width="7.7109375" style="13" customWidth="1"/>
    <col min="12049" max="12049" width="6.42578125" style="13" customWidth="1"/>
    <col min="12050" max="12296" width="9.140625" style="13"/>
    <col min="12297" max="12297" width="7.5703125" style="13" customWidth="1"/>
    <col min="12298" max="12298" width="10.5703125" style="13" customWidth="1"/>
    <col min="12299" max="12300" width="9.140625" style="13"/>
    <col min="12301" max="12301" width="12.140625" style="13" customWidth="1"/>
    <col min="12302" max="12302" width="1.85546875" style="13" customWidth="1"/>
    <col min="12303" max="12303" width="12.28515625" style="13" customWidth="1"/>
    <col min="12304" max="12304" width="7.7109375" style="13" customWidth="1"/>
    <col min="12305" max="12305" width="6.42578125" style="13" customWidth="1"/>
    <col min="12306" max="12552" width="9.140625" style="13"/>
    <col min="12553" max="12553" width="7.5703125" style="13" customWidth="1"/>
    <col min="12554" max="12554" width="10.5703125" style="13" customWidth="1"/>
    <col min="12555" max="12556" width="9.140625" style="13"/>
    <col min="12557" max="12557" width="12.140625" style="13" customWidth="1"/>
    <col min="12558" max="12558" width="1.85546875" style="13" customWidth="1"/>
    <col min="12559" max="12559" width="12.28515625" style="13" customWidth="1"/>
    <col min="12560" max="12560" width="7.7109375" style="13" customWidth="1"/>
    <col min="12561" max="12561" width="6.42578125" style="13" customWidth="1"/>
    <col min="12562" max="12808" width="9.140625" style="13"/>
    <col min="12809" max="12809" width="7.5703125" style="13" customWidth="1"/>
    <col min="12810" max="12810" width="10.5703125" style="13" customWidth="1"/>
    <col min="12811" max="12812" width="9.140625" style="13"/>
    <col min="12813" max="12813" width="12.140625" style="13" customWidth="1"/>
    <col min="12814" max="12814" width="1.85546875" style="13" customWidth="1"/>
    <col min="12815" max="12815" width="12.28515625" style="13" customWidth="1"/>
    <col min="12816" max="12816" width="7.7109375" style="13" customWidth="1"/>
    <col min="12817" max="12817" width="6.42578125" style="13" customWidth="1"/>
    <col min="12818" max="13064" width="9.140625" style="13"/>
    <col min="13065" max="13065" width="7.5703125" style="13" customWidth="1"/>
    <col min="13066" max="13066" width="10.5703125" style="13" customWidth="1"/>
    <col min="13067" max="13068" width="9.140625" style="13"/>
    <col min="13069" max="13069" width="12.140625" style="13" customWidth="1"/>
    <col min="13070" max="13070" width="1.85546875" style="13" customWidth="1"/>
    <col min="13071" max="13071" width="12.28515625" style="13" customWidth="1"/>
    <col min="13072" max="13072" width="7.7109375" style="13" customWidth="1"/>
    <col min="13073" max="13073" width="6.42578125" style="13" customWidth="1"/>
    <col min="13074" max="13320" width="9.140625" style="13"/>
    <col min="13321" max="13321" width="7.5703125" style="13" customWidth="1"/>
    <col min="13322" max="13322" width="10.5703125" style="13" customWidth="1"/>
    <col min="13323" max="13324" width="9.140625" style="13"/>
    <col min="13325" max="13325" width="12.140625" style="13" customWidth="1"/>
    <col min="13326" max="13326" width="1.85546875" style="13" customWidth="1"/>
    <col min="13327" max="13327" width="12.28515625" style="13" customWidth="1"/>
    <col min="13328" max="13328" width="7.7109375" style="13" customWidth="1"/>
    <col min="13329" max="13329" width="6.42578125" style="13" customWidth="1"/>
    <col min="13330" max="13576" width="9.140625" style="13"/>
    <col min="13577" max="13577" width="7.5703125" style="13" customWidth="1"/>
    <col min="13578" max="13578" width="10.5703125" style="13" customWidth="1"/>
    <col min="13579" max="13580" width="9.140625" style="13"/>
    <col min="13581" max="13581" width="12.140625" style="13" customWidth="1"/>
    <col min="13582" max="13582" width="1.85546875" style="13" customWidth="1"/>
    <col min="13583" max="13583" width="12.28515625" style="13" customWidth="1"/>
    <col min="13584" max="13584" width="7.7109375" style="13" customWidth="1"/>
    <col min="13585" max="13585" width="6.42578125" style="13" customWidth="1"/>
    <col min="13586" max="13832" width="9.140625" style="13"/>
    <col min="13833" max="13833" width="7.5703125" style="13" customWidth="1"/>
    <col min="13834" max="13834" width="10.5703125" style="13" customWidth="1"/>
    <col min="13835" max="13836" width="9.140625" style="13"/>
    <col min="13837" max="13837" width="12.140625" style="13" customWidth="1"/>
    <col min="13838" max="13838" width="1.85546875" style="13" customWidth="1"/>
    <col min="13839" max="13839" width="12.28515625" style="13" customWidth="1"/>
    <col min="13840" max="13840" width="7.7109375" style="13" customWidth="1"/>
    <col min="13841" max="13841" width="6.42578125" style="13" customWidth="1"/>
    <col min="13842" max="14088" width="9.140625" style="13"/>
    <col min="14089" max="14089" width="7.5703125" style="13" customWidth="1"/>
    <col min="14090" max="14090" width="10.5703125" style="13" customWidth="1"/>
    <col min="14091" max="14092" width="9.140625" style="13"/>
    <col min="14093" max="14093" width="12.140625" style="13" customWidth="1"/>
    <col min="14094" max="14094" width="1.85546875" style="13" customWidth="1"/>
    <col min="14095" max="14095" width="12.28515625" style="13" customWidth="1"/>
    <col min="14096" max="14096" width="7.7109375" style="13" customWidth="1"/>
    <col min="14097" max="14097" width="6.42578125" style="13" customWidth="1"/>
    <col min="14098" max="14344" width="9.140625" style="13"/>
    <col min="14345" max="14345" width="7.5703125" style="13" customWidth="1"/>
    <col min="14346" max="14346" width="10.5703125" style="13" customWidth="1"/>
    <col min="14347" max="14348" width="9.140625" style="13"/>
    <col min="14349" max="14349" width="12.140625" style="13" customWidth="1"/>
    <col min="14350" max="14350" width="1.85546875" style="13" customWidth="1"/>
    <col min="14351" max="14351" width="12.28515625" style="13" customWidth="1"/>
    <col min="14352" max="14352" width="7.7109375" style="13" customWidth="1"/>
    <col min="14353" max="14353" width="6.42578125" style="13" customWidth="1"/>
    <col min="14354" max="14600" width="9.140625" style="13"/>
    <col min="14601" max="14601" width="7.5703125" style="13" customWidth="1"/>
    <col min="14602" max="14602" width="10.5703125" style="13" customWidth="1"/>
    <col min="14603" max="14604" width="9.140625" style="13"/>
    <col min="14605" max="14605" width="12.140625" style="13" customWidth="1"/>
    <col min="14606" max="14606" width="1.85546875" style="13" customWidth="1"/>
    <col min="14607" max="14607" width="12.28515625" style="13" customWidth="1"/>
    <col min="14608" max="14608" width="7.7109375" style="13" customWidth="1"/>
    <col min="14609" max="14609" width="6.42578125" style="13" customWidth="1"/>
    <col min="14610" max="14856" width="9.140625" style="13"/>
    <col min="14857" max="14857" width="7.5703125" style="13" customWidth="1"/>
    <col min="14858" max="14858" width="10.5703125" style="13" customWidth="1"/>
    <col min="14859" max="14860" width="9.140625" style="13"/>
    <col min="14861" max="14861" width="12.140625" style="13" customWidth="1"/>
    <col min="14862" max="14862" width="1.85546875" style="13" customWidth="1"/>
    <col min="14863" max="14863" width="12.28515625" style="13" customWidth="1"/>
    <col min="14864" max="14864" width="7.7109375" style="13" customWidth="1"/>
    <col min="14865" max="14865" width="6.42578125" style="13" customWidth="1"/>
    <col min="14866" max="15112" width="9.140625" style="13"/>
    <col min="15113" max="15113" width="7.5703125" style="13" customWidth="1"/>
    <col min="15114" max="15114" width="10.5703125" style="13" customWidth="1"/>
    <col min="15115" max="15116" width="9.140625" style="13"/>
    <col min="15117" max="15117" width="12.140625" style="13" customWidth="1"/>
    <col min="15118" max="15118" width="1.85546875" style="13" customWidth="1"/>
    <col min="15119" max="15119" width="12.28515625" style="13" customWidth="1"/>
    <col min="15120" max="15120" width="7.7109375" style="13" customWidth="1"/>
    <col min="15121" max="15121" width="6.42578125" style="13" customWidth="1"/>
    <col min="15122" max="15368" width="9.140625" style="13"/>
    <col min="15369" max="15369" width="7.5703125" style="13" customWidth="1"/>
    <col min="15370" max="15370" width="10.5703125" style="13" customWidth="1"/>
    <col min="15371" max="15372" width="9.140625" style="13"/>
    <col min="15373" max="15373" width="12.140625" style="13" customWidth="1"/>
    <col min="15374" max="15374" width="1.85546875" style="13" customWidth="1"/>
    <col min="15375" max="15375" width="12.28515625" style="13" customWidth="1"/>
    <col min="15376" max="15376" width="7.7109375" style="13" customWidth="1"/>
    <col min="15377" max="15377" width="6.42578125" style="13" customWidth="1"/>
    <col min="15378" max="15624" width="9.140625" style="13"/>
    <col min="15625" max="15625" width="7.5703125" style="13" customWidth="1"/>
    <col min="15626" max="15626" width="10.5703125" style="13" customWidth="1"/>
    <col min="15627" max="15628" width="9.140625" style="13"/>
    <col min="15629" max="15629" width="12.140625" style="13" customWidth="1"/>
    <col min="15630" max="15630" width="1.85546875" style="13" customWidth="1"/>
    <col min="15631" max="15631" width="12.28515625" style="13" customWidth="1"/>
    <col min="15632" max="15632" width="7.7109375" style="13" customWidth="1"/>
    <col min="15633" max="15633" width="6.42578125" style="13" customWidth="1"/>
    <col min="15634" max="15880" width="9.140625" style="13"/>
    <col min="15881" max="15881" width="7.5703125" style="13" customWidth="1"/>
    <col min="15882" max="15882" width="10.5703125" style="13" customWidth="1"/>
    <col min="15883" max="15884" width="9.140625" style="13"/>
    <col min="15885" max="15885" width="12.140625" style="13" customWidth="1"/>
    <col min="15886" max="15886" width="1.85546875" style="13" customWidth="1"/>
    <col min="15887" max="15887" width="12.28515625" style="13" customWidth="1"/>
    <col min="15888" max="15888" width="7.7109375" style="13" customWidth="1"/>
    <col min="15889" max="15889" width="6.42578125" style="13" customWidth="1"/>
    <col min="15890" max="16136" width="9.140625" style="13"/>
    <col min="16137" max="16137" width="7.5703125" style="13" customWidth="1"/>
    <col min="16138" max="16138" width="10.5703125" style="13" customWidth="1"/>
    <col min="16139" max="16140" width="9.140625" style="13"/>
    <col min="16141" max="16141" width="12.140625" style="13" customWidth="1"/>
    <col min="16142" max="16142" width="1.85546875" style="13" customWidth="1"/>
    <col min="16143" max="16143" width="12.28515625" style="13" customWidth="1"/>
    <col min="16144" max="16144" width="7.7109375" style="13" customWidth="1"/>
    <col min="16145" max="16145" width="6.42578125" style="13" customWidth="1"/>
    <col min="16146" max="16384" width="9.140625" style="13"/>
  </cols>
  <sheetData>
    <row r="1" spans="1:24" s="14" customFormat="1" x14ac:dyDescent="0.25">
      <c r="B1" s="71"/>
      <c r="D1" s="71"/>
      <c r="E1" s="71"/>
      <c r="F1" s="71"/>
      <c r="G1" s="71"/>
      <c r="H1" s="71"/>
      <c r="I1" s="71"/>
      <c r="J1" s="71"/>
      <c r="K1" s="71"/>
      <c r="L1" s="71"/>
      <c r="M1" s="71"/>
    </row>
    <row r="2" spans="1:24" ht="15.75" x14ac:dyDescent="0.25">
      <c r="B2" s="438" t="s">
        <v>107</v>
      </c>
      <c r="C2" s="438"/>
      <c r="D2" s="438"/>
      <c r="E2" s="438"/>
      <c r="F2" s="438"/>
      <c r="G2" s="438"/>
      <c r="H2" s="438"/>
      <c r="I2" s="438"/>
      <c r="J2" s="438"/>
      <c r="K2" s="438"/>
      <c r="L2" s="438"/>
      <c r="M2" s="438"/>
      <c r="N2" s="18"/>
      <c r="O2" s="18"/>
      <c r="P2" s="18"/>
      <c r="Q2" s="18"/>
      <c r="R2" s="18"/>
      <c r="S2" s="18"/>
    </row>
    <row r="3" spans="1:24" ht="16.5" thickBot="1" x14ac:dyDescent="0.3">
      <c r="B3" s="75"/>
      <c r="C3" s="76"/>
      <c r="D3" s="75"/>
      <c r="E3" s="75"/>
      <c r="F3" s="75"/>
      <c r="G3" s="75"/>
      <c r="H3" s="75"/>
      <c r="I3" s="75"/>
      <c r="J3" s="75"/>
      <c r="K3" s="75"/>
      <c r="L3" s="75"/>
      <c r="M3" s="75"/>
      <c r="N3" s="76"/>
      <c r="O3" s="76"/>
      <c r="P3" s="76"/>
      <c r="Q3" s="18"/>
      <c r="R3" s="18"/>
      <c r="S3" s="18"/>
    </row>
    <row r="4" spans="1:24" x14ac:dyDescent="0.25">
      <c r="B4" s="417" t="s">
        <v>20</v>
      </c>
      <c r="C4" s="418"/>
      <c r="D4" s="418"/>
      <c r="E4" s="418"/>
      <c r="F4" s="437"/>
      <c r="G4" s="419"/>
      <c r="H4" s="18"/>
      <c r="I4" s="433" t="s">
        <v>254</v>
      </c>
      <c r="J4" s="434"/>
      <c r="K4" s="434"/>
      <c r="L4" s="435"/>
      <c r="M4" s="18"/>
      <c r="N4" s="14"/>
      <c r="O4" s="14"/>
      <c r="P4" s="14"/>
      <c r="Q4" s="14"/>
      <c r="R4" s="14"/>
      <c r="T4" s="13"/>
      <c r="U4" s="13"/>
      <c r="V4" s="13"/>
      <c r="W4" s="13"/>
      <c r="X4" s="13"/>
    </row>
    <row r="5" spans="1:24" x14ac:dyDescent="0.25">
      <c r="B5" s="238" t="s">
        <v>225</v>
      </c>
      <c r="C5" s="239" t="s">
        <v>253</v>
      </c>
      <c r="D5" s="246" t="s">
        <v>45</v>
      </c>
      <c r="E5" s="239" t="s">
        <v>21</v>
      </c>
      <c r="F5" s="276" t="s">
        <v>233</v>
      </c>
      <c r="G5" s="240" t="s">
        <v>4</v>
      </c>
      <c r="H5" s="18"/>
      <c r="I5" s="257" t="s">
        <v>50</v>
      </c>
      <c r="J5" s="246" t="s">
        <v>7</v>
      </c>
      <c r="K5" s="246" t="s">
        <v>51</v>
      </c>
      <c r="L5" s="258" t="s">
        <v>27</v>
      </c>
      <c r="M5" s="18"/>
      <c r="N5" s="14"/>
      <c r="O5" s="14"/>
      <c r="P5" s="14"/>
      <c r="Q5" s="14"/>
      <c r="R5" s="14"/>
      <c r="T5" s="13"/>
      <c r="U5" s="13"/>
      <c r="V5" s="13"/>
      <c r="W5" s="13"/>
      <c r="X5" s="13"/>
    </row>
    <row r="6" spans="1:24" x14ac:dyDescent="0.25">
      <c r="B6" s="235" t="s">
        <v>252</v>
      </c>
      <c r="C6" s="249">
        <v>1</v>
      </c>
      <c r="D6" s="249">
        <v>1</v>
      </c>
      <c r="E6" s="249">
        <v>4</v>
      </c>
      <c r="F6" s="277">
        <v>0.05</v>
      </c>
      <c r="G6" s="250">
        <f t="shared" ref="G6:G18" si="0">C6*D6*E6</f>
        <v>4</v>
      </c>
      <c r="H6" s="18"/>
      <c r="I6" s="226" t="str">
        <f>Calculo!B35</f>
        <v>Cimento</v>
      </c>
      <c r="J6" s="220">
        <v>0.05</v>
      </c>
      <c r="K6" s="221" t="s">
        <v>126</v>
      </c>
      <c r="L6" s="222">
        <f>Conf.!E96</f>
        <v>1050</v>
      </c>
      <c r="M6" s="18"/>
      <c r="N6" s="14"/>
      <c r="O6" s="14"/>
      <c r="P6" s="14"/>
      <c r="Q6" s="14"/>
      <c r="R6" s="14"/>
      <c r="T6" s="13"/>
      <c r="U6" s="13"/>
      <c r="V6" s="13"/>
      <c r="W6" s="13"/>
      <c r="X6" s="13"/>
    </row>
    <row r="7" spans="1:24" x14ac:dyDescent="0.25">
      <c r="B7" s="235"/>
      <c r="C7" s="252"/>
      <c r="D7" s="252"/>
      <c r="E7" s="252"/>
      <c r="F7" s="278"/>
      <c r="G7" s="250">
        <f t="shared" si="0"/>
        <v>0</v>
      </c>
      <c r="H7" s="18"/>
      <c r="I7" s="226" t="str">
        <f>Calculo!B36</f>
        <v>Areia</v>
      </c>
      <c r="J7" s="220">
        <v>0.05</v>
      </c>
      <c r="K7" s="221" t="s">
        <v>4</v>
      </c>
      <c r="L7" s="222">
        <f>Conf.!E97</f>
        <v>5.04</v>
      </c>
      <c r="M7" s="18"/>
      <c r="N7" s="14"/>
      <c r="O7" s="14"/>
      <c r="P7" s="14"/>
      <c r="Q7" s="14"/>
      <c r="R7" s="14"/>
      <c r="T7" s="13"/>
      <c r="U7" s="13"/>
      <c r="V7" s="13"/>
      <c r="W7" s="13"/>
      <c r="X7" s="13"/>
    </row>
    <row r="8" spans="1:24" x14ac:dyDescent="0.25">
      <c r="B8" s="235"/>
      <c r="C8" s="252"/>
      <c r="D8" s="252"/>
      <c r="E8" s="252"/>
      <c r="F8" s="278"/>
      <c r="G8" s="250">
        <f t="shared" si="0"/>
        <v>0</v>
      </c>
      <c r="H8" s="18"/>
      <c r="I8" s="226" t="str">
        <f>Calculo!B37</f>
        <v>Cal</v>
      </c>
      <c r="J8" s="220">
        <v>0.05</v>
      </c>
      <c r="K8" s="221" t="s">
        <v>4</v>
      </c>
      <c r="L8" s="222">
        <f>Conf.!E98</f>
        <v>420</v>
      </c>
      <c r="M8" s="18"/>
      <c r="N8" s="14"/>
      <c r="O8" s="14"/>
      <c r="P8" s="14"/>
      <c r="Q8" s="14"/>
      <c r="R8" s="14"/>
      <c r="T8" s="13"/>
      <c r="U8" s="13"/>
      <c r="V8" s="13"/>
      <c r="W8" s="13"/>
      <c r="X8" s="13"/>
    </row>
    <row r="9" spans="1:24" ht="15.75" thickBot="1" x14ac:dyDescent="0.3">
      <c r="B9" s="235"/>
      <c r="C9" s="252"/>
      <c r="D9" s="252"/>
      <c r="E9" s="252"/>
      <c r="F9" s="278"/>
      <c r="G9" s="250">
        <f t="shared" si="0"/>
        <v>0</v>
      </c>
      <c r="H9" s="18"/>
      <c r="I9" s="227" t="str">
        <f>Calculo!B38</f>
        <v>Gesso</v>
      </c>
      <c r="J9" s="223">
        <v>0.05</v>
      </c>
      <c r="K9" s="224" t="s">
        <v>126</v>
      </c>
      <c r="L9" s="225">
        <f>Conf.!E99</f>
        <v>0</v>
      </c>
      <c r="M9" s="18"/>
      <c r="N9" s="14"/>
      <c r="O9" s="14"/>
      <c r="P9" s="14"/>
      <c r="Q9" s="14"/>
      <c r="R9" s="14"/>
      <c r="T9" s="13"/>
      <c r="U9" s="13"/>
      <c r="V9" s="13"/>
      <c r="W9" s="13"/>
      <c r="X9" s="13"/>
    </row>
    <row r="10" spans="1:24" x14ac:dyDescent="0.25">
      <c r="B10" s="235"/>
      <c r="C10" s="252"/>
      <c r="D10" s="252"/>
      <c r="E10" s="252"/>
      <c r="F10" s="278"/>
      <c r="G10" s="250">
        <f t="shared" si="0"/>
        <v>0</v>
      </c>
      <c r="H10" s="18"/>
      <c r="I10" s="18"/>
      <c r="J10" s="79"/>
      <c r="K10" s="18"/>
      <c r="L10" s="18"/>
      <c r="M10" s="18"/>
      <c r="N10" s="14"/>
      <c r="O10" s="14"/>
      <c r="P10" s="14"/>
      <c r="Q10" s="14"/>
      <c r="R10" s="14"/>
      <c r="T10" s="13"/>
      <c r="U10" s="13"/>
      <c r="V10" s="13"/>
      <c r="W10" s="13"/>
      <c r="X10" s="13"/>
    </row>
    <row r="11" spans="1:24" x14ac:dyDescent="0.25">
      <c r="B11" s="235"/>
      <c r="C11" s="252"/>
      <c r="D11" s="252"/>
      <c r="E11" s="252"/>
      <c r="F11" s="278"/>
      <c r="G11" s="250">
        <f t="shared" si="0"/>
        <v>0</v>
      </c>
      <c r="H11" s="18"/>
      <c r="I11" s="18"/>
      <c r="J11" s="79"/>
      <c r="K11" s="18"/>
      <c r="L11" s="18"/>
      <c r="M11" s="18"/>
      <c r="N11" s="14"/>
      <c r="O11" s="14"/>
      <c r="P11" s="14"/>
      <c r="Q11" s="14"/>
      <c r="R11" s="14"/>
      <c r="T11" s="13"/>
      <c r="U11" s="13"/>
      <c r="V11" s="13"/>
      <c r="W11" s="13"/>
      <c r="X11" s="13"/>
    </row>
    <row r="12" spans="1:24" x14ac:dyDescent="0.25">
      <c r="B12" s="235"/>
      <c r="C12" s="252"/>
      <c r="D12" s="252"/>
      <c r="E12" s="252"/>
      <c r="F12" s="278"/>
      <c r="G12" s="250">
        <f t="shared" si="0"/>
        <v>0</v>
      </c>
      <c r="H12" s="18"/>
      <c r="I12" s="19"/>
      <c r="J12" s="18"/>
      <c r="K12" s="18"/>
      <c r="L12" s="18"/>
      <c r="M12" s="18"/>
      <c r="N12" s="14"/>
      <c r="O12" s="14"/>
      <c r="P12" s="14"/>
      <c r="Q12" s="14"/>
      <c r="R12" s="14"/>
      <c r="T12" s="13"/>
      <c r="U12" s="13"/>
      <c r="V12" s="13"/>
      <c r="W12" s="13"/>
      <c r="X12" s="13"/>
    </row>
    <row r="13" spans="1:24" x14ac:dyDescent="0.25">
      <c r="B13" s="235"/>
      <c r="C13" s="252"/>
      <c r="D13" s="252"/>
      <c r="E13" s="252"/>
      <c r="F13" s="278"/>
      <c r="G13" s="250">
        <f t="shared" si="0"/>
        <v>0</v>
      </c>
      <c r="H13" s="18"/>
      <c r="I13" s="77"/>
      <c r="J13" s="18"/>
      <c r="K13" s="18"/>
      <c r="L13" s="80"/>
      <c r="M13" s="18"/>
      <c r="N13" s="14"/>
      <c r="O13" s="14"/>
      <c r="P13" s="14"/>
      <c r="Q13" s="14"/>
      <c r="R13" s="14"/>
      <c r="T13" s="13"/>
      <c r="U13" s="13"/>
      <c r="V13" s="13"/>
      <c r="W13" s="13"/>
      <c r="X13" s="13"/>
    </row>
    <row r="14" spans="1:24" x14ac:dyDescent="0.25">
      <c r="A14" s="16"/>
      <c r="B14" s="259"/>
      <c r="C14" s="252"/>
      <c r="D14" s="252"/>
      <c r="E14" s="252"/>
      <c r="F14" s="278"/>
      <c r="G14" s="250">
        <f t="shared" si="0"/>
        <v>0</v>
      </c>
      <c r="H14" s="18"/>
      <c r="I14" s="81"/>
      <c r="J14" s="81"/>
      <c r="K14" s="81"/>
      <c r="L14" s="81"/>
      <c r="M14" s="81"/>
      <c r="N14" s="14"/>
      <c r="O14" s="14"/>
      <c r="P14" s="14"/>
      <c r="Q14" s="14"/>
      <c r="R14" s="14"/>
      <c r="T14" s="13"/>
      <c r="U14" s="13"/>
      <c r="V14" s="13"/>
      <c r="W14" s="13"/>
      <c r="X14" s="13"/>
    </row>
    <row r="15" spans="1:24" x14ac:dyDescent="0.25">
      <c r="B15" s="235"/>
      <c r="C15" s="252"/>
      <c r="D15" s="252"/>
      <c r="E15" s="252"/>
      <c r="F15" s="278"/>
      <c r="G15" s="250">
        <f t="shared" si="0"/>
        <v>0</v>
      </c>
      <c r="H15" s="18"/>
      <c r="I15" s="78"/>
      <c r="J15" s="439"/>
      <c r="K15" s="439"/>
      <c r="L15" s="81"/>
      <c r="M15" s="81"/>
      <c r="N15" s="14"/>
      <c r="O15" s="14"/>
      <c r="P15" s="14"/>
      <c r="Q15" s="14"/>
      <c r="R15" s="14"/>
      <c r="T15" s="13"/>
      <c r="U15" s="13"/>
      <c r="V15" s="13"/>
      <c r="W15" s="13"/>
      <c r="X15" s="13"/>
    </row>
    <row r="16" spans="1:24" x14ac:dyDescent="0.25">
      <c r="B16" s="235"/>
      <c r="C16" s="252"/>
      <c r="D16" s="252"/>
      <c r="E16" s="252"/>
      <c r="F16" s="278"/>
      <c r="G16" s="250">
        <f t="shared" si="0"/>
        <v>0</v>
      </c>
      <c r="H16" s="18"/>
      <c r="I16" s="81"/>
      <c r="J16" s="81"/>
      <c r="K16" s="81"/>
      <c r="L16" s="81"/>
      <c r="M16" s="81"/>
      <c r="N16" s="14"/>
      <c r="O16" s="14"/>
      <c r="P16" s="14"/>
      <c r="Q16" s="14"/>
      <c r="R16" s="14"/>
      <c r="T16" s="13"/>
      <c r="U16" s="13"/>
      <c r="V16" s="13"/>
      <c r="W16" s="13"/>
      <c r="X16" s="13"/>
    </row>
    <row r="17" spans="2:24" x14ac:dyDescent="0.25">
      <c r="B17" s="235"/>
      <c r="C17" s="252"/>
      <c r="D17" s="252"/>
      <c r="E17" s="252"/>
      <c r="F17" s="278"/>
      <c r="G17" s="250">
        <f t="shared" si="0"/>
        <v>0</v>
      </c>
      <c r="H17" s="18"/>
      <c r="I17" s="440"/>
      <c r="J17" s="440"/>
      <c r="K17" s="440"/>
      <c r="L17" s="440"/>
      <c r="M17" s="81"/>
      <c r="N17" s="14"/>
      <c r="O17" s="14"/>
      <c r="P17" s="14"/>
      <c r="Q17" s="14"/>
      <c r="R17" s="14"/>
      <c r="T17" s="13"/>
      <c r="U17" s="13"/>
      <c r="V17" s="13"/>
      <c r="W17" s="13"/>
      <c r="X17" s="13"/>
    </row>
    <row r="18" spans="2:24" x14ac:dyDescent="0.25">
      <c r="B18" s="235"/>
      <c r="C18" s="252"/>
      <c r="D18" s="252"/>
      <c r="E18" s="252"/>
      <c r="F18" s="278"/>
      <c r="G18" s="250">
        <f t="shared" si="0"/>
        <v>0</v>
      </c>
      <c r="H18" s="18"/>
      <c r="I18" s="18"/>
      <c r="J18" s="18"/>
      <c r="K18" s="18"/>
      <c r="L18" s="18"/>
      <c r="M18" s="18"/>
      <c r="N18" s="14"/>
      <c r="O18" s="14"/>
      <c r="P18" s="14"/>
      <c r="Q18" s="14"/>
      <c r="R18" s="14"/>
      <c r="T18" s="13"/>
      <c r="U18" s="13"/>
      <c r="V18" s="13"/>
      <c r="W18" s="13"/>
      <c r="X18" s="13"/>
    </row>
    <row r="19" spans="2:24" ht="15.75" thickBot="1" x14ac:dyDescent="0.3">
      <c r="B19" s="253" t="s">
        <v>22</v>
      </c>
      <c r="C19" s="254">
        <f t="shared" ref="C19:G19" si="1">SUM(C6:C18)</f>
        <v>1</v>
      </c>
      <c r="D19" s="254">
        <f t="shared" si="1"/>
        <v>1</v>
      </c>
      <c r="E19" s="254">
        <f t="shared" si="1"/>
        <v>4</v>
      </c>
      <c r="F19" s="279"/>
      <c r="G19" s="256">
        <f t="shared" si="1"/>
        <v>4</v>
      </c>
      <c r="H19" s="18"/>
      <c r="I19" s="18"/>
      <c r="J19" s="18"/>
      <c r="K19" s="18"/>
      <c r="L19" s="18"/>
      <c r="M19" s="18"/>
      <c r="N19" s="14"/>
      <c r="O19" s="14"/>
      <c r="P19" s="14"/>
      <c r="Q19" s="14"/>
      <c r="R19" s="14"/>
      <c r="T19" s="13"/>
      <c r="U19" s="13"/>
      <c r="V19" s="13"/>
      <c r="W19" s="13"/>
      <c r="X19" s="13"/>
    </row>
    <row r="20" spans="2:24" s="14" customFormat="1" ht="15.75" thickBot="1" x14ac:dyDescent="0.3">
      <c r="B20" s="72"/>
      <c r="C20" s="27"/>
      <c r="D20" s="71"/>
      <c r="E20" s="74"/>
      <c r="F20" s="74"/>
      <c r="G20" s="74"/>
      <c r="H20" s="74"/>
      <c r="M20" s="74"/>
    </row>
    <row r="21" spans="2:24" s="14" customFormat="1" x14ac:dyDescent="0.25">
      <c r="B21" s="417" t="s">
        <v>232</v>
      </c>
      <c r="C21" s="418"/>
      <c r="D21" s="418"/>
      <c r="E21" s="418"/>
      <c r="F21" s="437"/>
      <c r="G21" s="419"/>
      <c r="H21" s="71"/>
      <c r="I21" s="433" t="s">
        <v>254</v>
      </c>
      <c r="J21" s="434"/>
      <c r="K21" s="434"/>
      <c r="L21" s="435"/>
      <c r="M21" s="71"/>
    </row>
    <row r="22" spans="2:24" s="14" customFormat="1" x14ac:dyDescent="0.25">
      <c r="B22" s="238" t="s">
        <v>225</v>
      </c>
      <c r="C22" s="239" t="s">
        <v>228</v>
      </c>
      <c r="D22" s="246" t="s">
        <v>145</v>
      </c>
      <c r="E22" s="239" t="s">
        <v>233</v>
      </c>
      <c r="F22" s="276"/>
      <c r="G22" s="240" t="s">
        <v>4</v>
      </c>
      <c r="H22" s="71"/>
      <c r="I22" s="257" t="s">
        <v>50</v>
      </c>
      <c r="J22" s="246" t="s">
        <v>7</v>
      </c>
      <c r="K22" s="246" t="s">
        <v>51</v>
      </c>
      <c r="L22" s="258" t="s">
        <v>27</v>
      </c>
    </row>
    <row r="23" spans="2:24" s="14" customFormat="1" x14ac:dyDescent="0.25">
      <c r="B23" s="235" t="s">
        <v>226</v>
      </c>
      <c r="C23" s="249">
        <v>1</v>
      </c>
      <c r="D23" s="249">
        <v>3</v>
      </c>
      <c r="E23" s="249">
        <v>3</v>
      </c>
      <c r="F23" s="277"/>
      <c r="G23" s="250">
        <f t="shared" ref="G23:G35" si="2">C23*D23*E23</f>
        <v>9</v>
      </c>
      <c r="H23" s="71"/>
      <c r="I23" s="226" t="str">
        <f>Calculo!F35</f>
        <v>Cimento</v>
      </c>
      <c r="J23" s="220">
        <v>0.05</v>
      </c>
      <c r="K23" s="221" t="s">
        <v>126</v>
      </c>
      <c r="L23" s="314">
        <f>Conf.!E101</f>
        <v>1800</v>
      </c>
    </row>
    <row r="24" spans="2:24" s="14" customFormat="1" x14ac:dyDescent="0.25">
      <c r="B24" s="235"/>
      <c r="C24" s="252"/>
      <c r="D24" s="252"/>
      <c r="E24" s="252"/>
      <c r="F24" s="278"/>
      <c r="G24" s="250">
        <f t="shared" si="2"/>
        <v>0</v>
      </c>
      <c r="H24" s="71"/>
      <c r="I24" s="226" t="str">
        <f>Calculo!F36</f>
        <v>Areia</v>
      </c>
      <c r="J24" s="220">
        <v>0.05</v>
      </c>
      <c r="K24" s="221" t="s">
        <v>4</v>
      </c>
      <c r="L24" s="314">
        <f>Conf.!E102</f>
        <v>9</v>
      </c>
    </row>
    <row r="25" spans="2:24" s="14" customFormat="1" x14ac:dyDescent="0.25">
      <c r="B25" s="235"/>
      <c r="C25" s="252"/>
      <c r="D25" s="252"/>
      <c r="E25" s="252"/>
      <c r="F25" s="278"/>
      <c r="G25" s="250">
        <f t="shared" si="2"/>
        <v>0</v>
      </c>
      <c r="H25" s="71"/>
      <c r="I25" s="226" t="str">
        <f>Calculo!F37</f>
        <v>Cal</v>
      </c>
      <c r="J25" s="220">
        <v>0.05</v>
      </c>
      <c r="K25" s="221" t="s">
        <v>4</v>
      </c>
      <c r="L25" s="314">
        <f>Conf.!E103</f>
        <v>0</v>
      </c>
    </row>
    <row r="26" spans="2:24" s="14" customFormat="1" ht="15.75" thickBot="1" x14ac:dyDescent="0.3">
      <c r="B26" s="235"/>
      <c r="C26" s="252"/>
      <c r="D26" s="252"/>
      <c r="E26" s="252"/>
      <c r="F26" s="278"/>
      <c r="G26" s="250">
        <f t="shared" si="2"/>
        <v>0</v>
      </c>
      <c r="H26" s="71"/>
      <c r="I26" s="227" t="str">
        <f>Calculo!F38</f>
        <v>Gesso</v>
      </c>
      <c r="J26" s="223">
        <v>0.05</v>
      </c>
      <c r="K26" s="224" t="s">
        <v>28</v>
      </c>
      <c r="L26" s="315">
        <f>Conf.!E104</f>
        <v>0</v>
      </c>
    </row>
    <row r="27" spans="2:24" s="14" customFormat="1" x14ac:dyDescent="0.25">
      <c r="B27" s="235"/>
      <c r="C27" s="252"/>
      <c r="D27" s="252"/>
      <c r="E27" s="252"/>
      <c r="F27" s="278"/>
      <c r="G27" s="250">
        <f t="shared" si="2"/>
        <v>0</v>
      </c>
      <c r="H27" s="71"/>
      <c r="I27" s="71"/>
      <c r="J27" s="71"/>
      <c r="K27" s="71"/>
      <c r="L27" s="71"/>
    </row>
    <row r="28" spans="2:24" s="14" customFormat="1" x14ac:dyDescent="0.25">
      <c r="B28" s="235"/>
      <c r="C28" s="252"/>
      <c r="D28" s="252"/>
      <c r="E28" s="252"/>
      <c r="F28" s="278"/>
      <c r="G28" s="250">
        <f t="shared" si="2"/>
        <v>0</v>
      </c>
      <c r="H28" s="71"/>
      <c r="I28" s="71"/>
      <c r="J28" s="71"/>
      <c r="K28" s="71"/>
      <c r="L28" s="71"/>
    </row>
    <row r="29" spans="2:24" s="14" customFormat="1" x14ac:dyDescent="0.25">
      <c r="B29" s="235"/>
      <c r="C29" s="252"/>
      <c r="D29" s="252"/>
      <c r="E29" s="252"/>
      <c r="F29" s="278"/>
      <c r="G29" s="250">
        <f t="shared" si="2"/>
        <v>0</v>
      </c>
      <c r="H29" s="71"/>
      <c r="I29" s="71"/>
      <c r="J29" s="71"/>
      <c r="K29" s="71"/>
      <c r="L29" s="71"/>
    </row>
    <row r="30" spans="2:24" s="14" customFormat="1" x14ac:dyDescent="0.25">
      <c r="B30" s="235"/>
      <c r="C30" s="252"/>
      <c r="D30" s="252"/>
      <c r="E30" s="252"/>
      <c r="F30" s="278"/>
      <c r="G30" s="250">
        <f t="shared" si="2"/>
        <v>0</v>
      </c>
      <c r="H30" s="71"/>
      <c r="I30" s="71"/>
      <c r="J30" s="71"/>
      <c r="K30" s="71"/>
      <c r="L30" s="71"/>
    </row>
    <row r="31" spans="2:24" s="14" customFormat="1" x14ac:dyDescent="0.25">
      <c r="B31" s="259"/>
      <c r="C31" s="252"/>
      <c r="D31" s="252"/>
      <c r="E31" s="252"/>
      <c r="F31" s="278"/>
      <c r="G31" s="250">
        <f t="shared" si="2"/>
        <v>0</v>
      </c>
      <c r="H31" s="71"/>
      <c r="I31" s="71"/>
      <c r="J31" s="71"/>
      <c r="K31" s="71"/>
      <c r="L31" s="71"/>
    </row>
    <row r="32" spans="2:24" s="14" customFormat="1" x14ac:dyDescent="0.25">
      <c r="B32" s="235"/>
      <c r="C32" s="252"/>
      <c r="D32" s="252"/>
      <c r="E32" s="252"/>
      <c r="F32" s="278"/>
      <c r="G32" s="250">
        <f t="shared" si="2"/>
        <v>0</v>
      </c>
      <c r="H32" s="71"/>
      <c r="I32" s="71"/>
      <c r="J32" s="71"/>
      <c r="K32" s="71"/>
      <c r="L32" s="71"/>
    </row>
    <row r="33" spans="2:24" s="14" customFormat="1" x14ac:dyDescent="0.25">
      <c r="B33" s="235"/>
      <c r="C33" s="252"/>
      <c r="D33" s="252"/>
      <c r="E33" s="252"/>
      <c r="F33" s="278"/>
      <c r="G33" s="250">
        <f t="shared" si="2"/>
        <v>0</v>
      </c>
      <c r="H33" s="71"/>
      <c r="I33" s="71"/>
      <c r="J33" s="71"/>
      <c r="K33" s="71"/>
      <c r="L33" s="71"/>
    </row>
    <row r="34" spans="2:24" s="14" customFormat="1" x14ac:dyDescent="0.25">
      <c r="B34" s="235"/>
      <c r="C34" s="252"/>
      <c r="D34" s="252"/>
      <c r="E34" s="252"/>
      <c r="F34" s="278"/>
      <c r="G34" s="250">
        <f t="shared" si="2"/>
        <v>0</v>
      </c>
      <c r="H34" s="71"/>
      <c r="I34" s="71"/>
      <c r="J34" s="71"/>
      <c r="K34" s="71"/>
      <c r="L34" s="71"/>
    </row>
    <row r="35" spans="2:24" x14ac:dyDescent="0.25">
      <c r="B35" s="235"/>
      <c r="C35" s="252"/>
      <c r="D35" s="252"/>
      <c r="E35" s="252"/>
      <c r="F35" s="278"/>
      <c r="G35" s="250">
        <f t="shared" si="2"/>
        <v>0</v>
      </c>
      <c r="M35" s="13"/>
      <c r="S35" s="14"/>
      <c r="X35" s="13"/>
    </row>
    <row r="36" spans="2:24" ht="15.75" thickBot="1" x14ac:dyDescent="0.3">
      <c r="B36" s="253"/>
      <c r="C36" s="254"/>
      <c r="D36" s="254"/>
      <c r="E36" s="254">
        <f t="shared" ref="E36:G36" si="3">SUM(E23:E35)</f>
        <v>3</v>
      </c>
      <c r="F36" s="279"/>
      <c r="G36" s="256">
        <f t="shared" si="3"/>
        <v>9</v>
      </c>
      <c r="M36" s="13"/>
      <c r="S36" s="14"/>
      <c r="X36" s="13"/>
    </row>
    <row r="38" spans="2:24" ht="15.75" thickBot="1" x14ac:dyDescent="0.3"/>
    <row r="39" spans="2:24" x14ac:dyDescent="0.25">
      <c r="B39" s="417" t="s">
        <v>274</v>
      </c>
      <c r="C39" s="418"/>
      <c r="D39" s="418"/>
      <c r="E39" s="418"/>
      <c r="F39" s="437"/>
      <c r="G39" s="419"/>
      <c r="H39" s="71"/>
      <c r="I39" s="433" t="s">
        <v>254</v>
      </c>
      <c r="J39" s="434"/>
      <c r="K39" s="434"/>
      <c r="L39" s="435"/>
    </row>
    <row r="40" spans="2:24" x14ac:dyDescent="0.25">
      <c r="B40" s="238" t="s">
        <v>225</v>
      </c>
      <c r="C40" s="239" t="s">
        <v>228</v>
      </c>
      <c r="D40" s="246" t="s">
        <v>145</v>
      </c>
      <c r="E40" s="239" t="s">
        <v>233</v>
      </c>
      <c r="F40" s="276"/>
      <c r="G40" s="240" t="s">
        <v>12</v>
      </c>
      <c r="H40" s="71"/>
      <c r="I40" s="257" t="s">
        <v>50</v>
      </c>
      <c r="J40" s="246" t="s">
        <v>7</v>
      </c>
      <c r="K40" s="246" t="s">
        <v>51</v>
      </c>
      <c r="L40" s="258" t="s">
        <v>27</v>
      </c>
    </row>
    <row r="41" spans="2:24" x14ac:dyDescent="0.25">
      <c r="B41" s="235" t="s">
        <v>226</v>
      </c>
      <c r="C41" s="249">
        <v>1</v>
      </c>
      <c r="D41" s="249">
        <v>3</v>
      </c>
      <c r="E41" s="249">
        <v>3</v>
      </c>
      <c r="F41" s="277"/>
      <c r="G41" s="250">
        <f t="shared" ref="G41:G53" si="4">C41*D41*E41</f>
        <v>9</v>
      </c>
      <c r="H41" s="71"/>
      <c r="I41" s="226" t="str">
        <f>Calculo!J35</f>
        <v>Cimento</v>
      </c>
      <c r="J41" s="220">
        <v>0.05</v>
      </c>
      <c r="K41" s="221" t="s">
        <v>126</v>
      </c>
      <c r="L41" s="314">
        <f>Conf.!E106</f>
        <v>0</v>
      </c>
    </row>
    <row r="42" spans="2:24" x14ac:dyDescent="0.25">
      <c r="B42" s="235"/>
      <c r="C42" s="252"/>
      <c r="D42" s="252"/>
      <c r="E42" s="252"/>
      <c r="F42" s="278"/>
      <c r="G42" s="250">
        <f t="shared" si="4"/>
        <v>0</v>
      </c>
      <c r="H42" s="71"/>
      <c r="I42" s="226" t="str">
        <f>Calculo!J36</f>
        <v>Areia</v>
      </c>
      <c r="J42" s="220">
        <v>0.05</v>
      </c>
      <c r="K42" s="221" t="s">
        <v>4</v>
      </c>
      <c r="L42" s="314">
        <f>Conf.!E107</f>
        <v>0</v>
      </c>
    </row>
    <row r="43" spans="2:24" x14ac:dyDescent="0.25">
      <c r="B43" s="235"/>
      <c r="C43" s="252"/>
      <c r="D43" s="252"/>
      <c r="E43" s="252"/>
      <c r="F43" s="278"/>
      <c r="G43" s="250">
        <f t="shared" si="4"/>
        <v>0</v>
      </c>
      <c r="H43" s="71"/>
      <c r="I43" s="226" t="str">
        <f>Calculo!J37</f>
        <v>Cal</v>
      </c>
      <c r="J43" s="220">
        <v>0.05</v>
      </c>
      <c r="K43" s="221" t="s">
        <v>4</v>
      </c>
      <c r="L43" s="314">
        <f>Conf.!E108</f>
        <v>0</v>
      </c>
    </row>
    <row r="44" spans="2:24" ht="15.75" thickBot="1" x14ac:dyDescent="0.3">
      <c r="B44" s="235"/>
      <c r="C44" s="252"/>
      <c r="D44" s="252"/>
      <c r="E44" s="252"/>
      <c r="F44" s="278"/>
      <c r="G44" s="250">
        <f t="shared" si="4"/>
        <v>0</v>
      </c>
      <c r="H44" s="71"/>
      <c r="I44" s="227" t="str">
        <f>Calculo!J38</f>
        <v>Gesso</v>
      </c>
      <c r="J44" s="223">
        <v>0.05</v>
      </c>
      <c r="K44" s="224" t="s">
        <v>28</v>
      </c>
      <c r="L44" s="315">
        <f>Conf.!E109</f>
        <v>66.150000000000006</v>
      </c>
    </row>
    <row r="45" spans="2:24" x14ac:dyDescent="0.25">
      <c r="B45" s="235"/>
      <c r="C45" s="252"/>
      <c r="D45" s="252"/>
      <c r="E45" s="252"/>
      <c r="F45" s="278"/>
      <c r="G45" s="250">
        <f t="shared" si="4"/>
        <v>0</v>
      </c>
      <c r="H45" s="71"/>
      <c r="I45" s="71"/>
      <c r="J45" s="71"/>
      <c r="K45" s="71"/>
      <c r="L45" s="71"/>
    </row>
    <row r="46" spans="2:24" x14ac:dyDescent="0.25">
      <c r="B46" s="235"/>
      <c r="C46" s="252"/>
      <c r="D46" s="252"/>
      <c r="E46" s="252"/>
      <c r="F46" s="278"/>
      <c r="G46" s="250">
        <f t="shared" si="4"/>
        <v>0</v>
      </c>
      <c r="H46" s="71"/>
      <c r="I46" s="71"/>
      <c r="J46" s="71"/>
      <c r="K46" s="71"/>
      <c r="L46" s="71"/>
    </row>
    <row r="47" spans="2:24" x14ac:dyDescent="0.25">
      <c r="B47" s="235"/>
      <c r="C47" s="252"/>
      <c r="D47" s="252"/>
      <c r="E47" s="252"/>
      <c r="F47" s="278"/>
      <c r="G47" s="250">
        <f t="shared" si="4"/>
        <v>0</v>
      </c>
      <c r="H47" s="71"/>
      <c r="I47" s="71"/>
      <c r="J47" s="71"/>
      <c r="K47" s="71"/>
      <c r="L47" s="71"/>
    </row>
    <row r="48" spans="2:24" x14ac:dyDescent="0.25">
      <c r="B48" s="235"/>
      <c r="C48" s="252"/>
      <c r="D48" s="252"/>
      <c r="E48" s="252"/>
      <c r="F48" s="278"/>
      <c r="G48" s="250">
        <f t="shared" si="4"/>
        <v>0</v>
      </c>
      <c r="H48" s="71"/>
      <c r="I48" s="71"/>
      <c r="J48" s="71"/>
      <c r="K48" s="71"/>
      <c r="L48" s="71"/>
    </row>
    <row r="49" spans="2:12" x14ac:dyDescent="0.25">
      <c r="B49" s="259"/>
      <c r="C49" s="252"/>
      <c r="D49" s="252"/>
      <c r="E49" s="252"/>
      <c r="F49" s="278"/>
      <c r="G49" s="250">
        <f t="shared" si="4"/>
        <v>0</v>
      </c>
      <c r="H49" s="71"/>
      <c r="I49" s="71"/>
      <c r="J49" s="71"/>
      <c r="K49" s="71"/>
      <c r="L49" s="71"/>
    </row>
    <row r="50" spans="2:12" x14ac:dyDescent="0.25">
      <c r="B50" s="235"/>
      <c r="C50" s="252"/>
      <c r="D50" s="252"/>
      <c r="E50" s="252"/>
      <c r="F50" s="278"/>
      <c r="G50" s="250">
        <f t="shared" si="4"/>
        <v>0</v>
      </c>
      <c r="H50" s="71"/>
      <c r="I50" s="71"/>
      <c r="J50" s="71"/>
      <c r="K50" s="71"/>
      <c r="L50" s="71"/>
    </row>
    <row r="51" spans="2:12" x14ac:dyDescent="0.25">
      <c r="B51" s="235"/>
      <c r="C51" s="252"/>
      <c r="D51" s="252"/>
      <c r="E51" s="252"/>
      <c r="F51" s="278"/>
      <c r="G51" s="250">
        <f t="shared" si="4"/>
        <v>0</v>
      </c>
      <c r="H51" s="71"/>
      <c r="I51" s="71"/>
      <c r="J51" s="71"/>
      <c r="K51" s="71"/>
      <c r="L51" s="71"/>
    </row>
    <row r="52" spans="2:12" x14ac:dyDescent="0.25">
      <c r="B52" s="235"/>
      <c r="C52" s="252"/>
      <c r="D52" s="252"/>
      <c r="E52" s="252"/>
      <c r="F52" s="278"/>
      <c r="G52" s="250">
        <f t="shared" si="4"/>
        <v>0</v>
      </c>
      <c r="H52" s="71"/>
      <c r="I52" s="71"/>
      <c r="J52" s="71"/>
      <c r="K52" s="71"/>
      <c r="L52" s="71"/>
    </row>
    <row r="53" spans="2:12" x14ac:dyDescent="0.25">
      <c r="B53" s="235"/>
      <c r="C53" s="252"/>
      <c r="D53" s="252"/>
      <c r="E53" s="252"/>
      <c r="F53" s="278"/>
      <c r="G53" s="250">
        <f t="shared" si="4"/>
        <v>0</v>
      </c>
    </row>
    <row r="54" spans="2:12" ht="15.75" thickBot="1" x14ac:dyDescent="0.3">
      <c r="B54" s="253"/>
      <c r="C54" s="254"/>
      <c r="D54" s="254"/>
      <c r="E54" s="254">
        <f t="shared" ref="E54:G54" si="5">SUM(E41:E53)</f>
        <v>3</v>
      </c>
      <c r="F54" s="279"/>
      <c r="G54" s="256">
        <f t="shared" si="5"/>
        <v>9</v>
      </c>
    </row>
  </sheetData>
  <mergeCells count="9">
    <mergeCell ref="B39:G39"/>
    <mergeCell ref="I4:L4"/>
    <mergeCell ref="I21:L21"/>
    <mergeCell ref="I39:L39"/>
    <mergeCell ref="B2:M2"/>
    <mergeCell ref="J15:K15"/>
    <mergeCell ref="I17:L17"/>
    <mergeCell ref="B21:G21"/>
    <mergeCell ref="B4:G4"/>
  </mergeCells>
  <dataValidations count="9">
    <dataValidation type="list" allowBlank="1" showInputMessage="1" sqref="C6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B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B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B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B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B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B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B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B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B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B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B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B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B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B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B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formula1>$A$13:$A$14</formula1>
    </dataValidation>
    <dataValidation type="decimal" allowBlank="1" showInputMessage="1" showErrorMessage="1" error="ESTE VALOR OU FORMATO, NÃO É RECONHECIDO PELA PROGRAMA." prompt="Recomendado digitar a mesma metragem da viga baldrame._x000a_" sqref="D6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C65550 JG65550 TC65550 ACY65550 AMU65550 AWQ65550 BGM65550 BQI65550 CAE65550 CKA65550 CTW65550 DDS65550 DNO65550 DXK65550 EHG65550 ERC65550 FAY65550 FKU65550 FUQ65550 GEM65550 GOI65550 GYE65550 HIA65550 HRW65550 IBS65550 ILO65550 IVK65550 JFG65550 JPC65550 JYY65550 KIU65550 KSQ65550 LCM65550 LMI65550 LWE65550 MGA65550 MPW65550 MZS65550 NJO65550 NTK65550 ODG65550 ONC65550 OWY65550 PGU65550 PQQ65550 QAM65550 QKI65550 QUE65550 REA65550 RNW65550 RXS65550 SHO65550 SRK65550 TBG65550 TLC65550 TUY65550 UEU65550 UOQ65550 UYM65550 VII65550 VSE65550 WCA65550 WLW65550 WVS65550 C131086 JG131086 TC131086 ACY131086 AMU131086 AWQ131086 BGM131086 BQI131086 CAE131086 CKA131086 CTW131086 DDS131086 DNO131086 DXK131086 EHG131086 ERC131086 FAY131086 FKU131086 FUQ131086 GEM131086 GOI131086 GYE131086 HIA131086 HRW131086 IBS131086 ILO131086 IVK131086 JFG131086 JPC131086 JYY131086 KIU131086 KSQ131086 LCM131086 LMI131086 LWE131086 MGA131086 MPW131086 MZS131086 NJO131086 NTK131086 ODG131086 ONC131086 OWY131086 PGU131086 PQQ131086 QAM131086 QKI131086 QUE131086 REA131086 RNW131086 RXS131086 SHO131086 SRK131086 TBG131086 TLC131086 TUY131086 UEU131086 UOQ131086 UYM131086 VII131086 VSE131086 WCA131086 WLW131086 WVS131086 C196622 JG196622 TC196622 ACY196622 AMU196622 AWQ196622 BGM196622 BQI196622 CAE196622 CKA196622 CTW196622 DDS196622 DNO196622 DXK196622 EHG196622 ERC196622 FAY196622 FKU196622 FUQ196622 GEM196622 GOI196622 GYE196622 HIA196622 HRW196622 IBS196622 ILO196622 IVK196622 JFG196622 JPC196622 JYY196622 KIU196622 KSQ196622 LCM196622 LMI196622 LWE196622 MGA196622 MPW196622 MZS196622 NJO196622 NTK196622 ODG196622 ONC196622 OWY196622 PGU196622 PQQ196622 QAM196622 QKI196622 QUE196622 REA196622 RNW196622 RXS196622 SHO196622 SRK196622 TBG196622 TLC196622 TUY196622 UEU196622 UOQ196622 UYM196622 VII196622 VSE196622 WCA196622 WLW196622 WVS196622 C262158 JG262158 TC262158 ACY262158 AMU262158 AWQ262158 BGM262158 BQI262158 CAE262158 CKA262158 CTW262158 DDS262158 DNO262158 DXK262158 EHG262158 ERC262158 FAY262158 FKU262158 FUQ262158 GEM262158 GOI262158 GYE262158 HIA262158 HRW262158 IBS262158 ILO262158 IVK262158 JFG262158 JPC262158 JYY262158 KIU262158 KSQ262158 LCM262158 LMI262158 LWE262158 MGA262158 MPW262158 MZS262158 NJO262158 NTK262158 ODG262158 ONC262158 OWY262158 PGU262158 PQQ262158 QAM262158 QKI262158 QUE262158 REA262158 RNW262158 RXS262158 SHO262158 SRK262158 TBG262158 TLC262158 TUY262158 UEU262158 UOQ262158 UYM262158 VII262158 VSE262158 WCA262158 WLW262158 WVS262158 C327694 JG327694 TC327694 ACY327694 AMU327694 AWQ327694 BGM327694 BQI327694 CAE327694 CKA327694 CTW327694 DDS327694 DNO327694 DXK327694 EHG327694 ERC327694 FAY327694 FKU327694 FUQ327694 GEM327694 GOI327694 GYE327694 HIA327694 HRW327694 IBS327694 ILO327694 IVK327694 JFG327694 JPC327694 JYY327694 KIU327694 KSQ327694 LCM327694 LMI327694 LWE327694 MGA327694 MPW327694 MZS327694 NJO327694 NTK327694 ODG327694 ONC327694 OWY327694 PGU327694 PQQ327694 QAM327694 QKI327694 QUE327694 REA327694 RNW327694 RXS327694 SHO327694 SRK327694 TBG327694 TLC327694 TUY327694 UEU327694 UOQ327694 UYM327694 VII327694 VSE327694 WCA327694 WLW327694 WVS327694 C393230 JG393230 TC393230 ACY393230 AMU393230 AWQ393230 BGM393230 BQI393230 CAE393230 CKA393230 CTW393230 DDS393230 DNO393230 DXK393230 EHG393230 ERC393230 FAY393230 FKU393230 FUQ393230 GEM393230 GOI393230 GYE393230 HIA393230 HRW393230 IBS393230 ILO393230 IVK393230 JFG393230 JPC393230 JYY393230 KIU393230 KSQ393230 LCM393230 LMI393230 LWE393230 MGA393230 MPW393230 MZS393230 NJO393230 NTK393230 ODG393230 ONC393230 OWY393230 PGU393230 PQQ393230 QAM393230 QKI393230 QUE393230 REA393230 RNW393230 RXS393230 SHO393230 SRK393230 TBG393230 TLC393230 TUY393230 UEU393230 UOQ393230 UYM393230 VII393230 VSE393230 WCA393230 WLW393230 WVS393230 C458766 JG458766 TC458766 ACY458766 AMU458766 AWQ458766 BGM458766 BQI458766 CAE458766 CKA458766 CTW458766 DDS458766 DNO458766 DXK458766 EHG458766 ERC458766 FAY458766 FKU458766 FUQ458766 GEM458766 GOI458766 GYE458766 HIA458766 HRW458766 IBS458766 ILO458766 IVK458766 JFG458766 JPC458766 JYY458766 KIU458766 KSQ458766 LCM458766 LMI458766 LWE458766 MGA458766 MPW458766 MZS458766 NJO458766 NTK458766 ODG458766 ONC458766 OWY458766 PGU458766 PQQ458766 QAM458766 QKI458766 QUE458766 REA458766 RNW458766 RXS458766 SHO458766 SRK458766 TBG458766 TLC458766 TUY458766 UEU458766 UOQ458766 UYM458766 VII458766 VSE458766 WCA458766 WLW458766 WVS458766 C524302 JG524302 TC524302 ACY524302 AMU524302 AWQ524302 BGM524302 BQI524302 CAE524302 CKA524302 CTW524302 DDS524302 DNO524302 DXK524302 EHG524302 ERC524302 FAY524302 FKU524302 FUQ524302 GEM524302 GOI524302 GYE524302 HIA524302 HRW524302 IBS524302 ILO524302 IVK524302 JFG524302 JPC524302 JYY524302 KIU524302 KSQ524302 LCM524302 LMI524302 LWE524302 MGA524302 MPW524302 MZS524302 NJO524302 NTK524302 ODG524302 ONC524302 OWY524302 PGU524302 PQQ524302 QAM524302 QKI524302 QUE524302 REA524302 RNW524302 RXS524302 SHO524302 SRK524302 TBG524302 TLC524302 TUY524302 UEU524302 UOQ524302 UYM524302 VII524302 VSE524302 WCA524302 WLW524302 WVS524302 C589838 JG589838 TC589838 ACY589838 AMU589838 AWQ589838 BGM589838 BQI589838 CAE589838 CKA589838 CTW589838 DDS589838 DNO589838 DXK589838 EHG589838 ERC589838 FAY589838 FKU589838 FUQ589838 GEM589838 GOI589838 GYE589838 HIA589838 HRW589838 IBS589838 ILO589838 IVK589838 JFG589838 JPC589838 JYY589838 KIU589838 KSQ589838 LCM589838 LMI589838 LWE589838 MGA589838 MPW589838 MZS589838 NJO589838 NTK589838 ODG589838 ONC589838 OWY589838 PGU589838 PQQ589838 QAM589838 QKI589838 QUE589838 REA589838 RNW589838 RXS589838 SHO589838 SRK589838 TBG589838 TLC589838 TUY589838 UEU589838 UOQ589838 UYM589838 VII589838 VSE589838 WCA589838 WLW589838 WVS589838 C655374 JG655374 TC655374 ACY655374 AMU655374 AWQ655374 BGM655374 BQI655374 CAE655374 CKA655374 CTW655374 DDS655374 DNO655374 DXK655374 EHG655374 ERC655374 FAY655374 FKU655374 FUQ655374 GEM655374 GOI655374 GYE655374 HIA655374 HRW655374 IBS655374 ILO655374 IVK655374 JFG655374 JPC655374 JYY655374 KIU655374 KSQ655374 LCM655374 LMI655374 LWE655374 MGA655374 MPW655374 MZS655374 NJO655374 NTK655374 ODG655374 ONC655374 OWY655374 PGU655374 PQQ655374 QAM655374 QKI655374 QUE655374 REA655374 RNW655374 RXS655374 SHO655374 SRK655374 TBG655374 TLC655374 TUY655374 UEU655374 UOQ655374 UYM655374 VII655374 VSE655374 WCA655374 WLW655374 WVS655374 C720910 JG720910 TC720910 ACY720910 AMU720910 AWQ720910 BGM720910 BQI720910 CAE720910 CKA720910 CTW720910 DDS720910 DNO720910 DXK720910 EHG720910 ERC720910 FAY720910 FKU720910 FUQ720910 GEM720910 GOI720910 GYE720910 HIA720910 HRW720910 IBS720910 ILO720910 IVK720910 JFG720910 JPC720910 JYY720910 KIU720910 KSQ720910 LCM720910 LMI720910 LWE720910 MGA720910 MPW720910 MZS720910 NJO720910 NTK720910 ODG720910 ONC720910 OWY720910 PGU720910 PQQ720910 QAM720910 QKI720910 QUE720910 REA720910 RNW720910 RXS720910 SHO720910 SRK720910 TBG720910 TLC720910 TUY720910 UEU720910 UOQ720910 UYM720910 VII720910 VSE720910 WCA720910 WLW720910 WVS720910 C786446 JG786446 TC786446 ACY786446 AMU786446 AWQ786446 BGM786446 BQI786446 CAE786446 CKA786446 CTW786446 DDS786446 DNO786446 DXK786446 EHG786446 ERC786446 FAY786446 FKU786446 FUQ786446 GEM786446 GOI786446 GYE786446 HIA786446 HRW786446 IBS786446 ILO786446 IVK786446 JFG786446 JPC786446 JYY786446 KIU786446 KSQ786446 LCM786446 LMI786446 LWE786446 MGA786446 MPW786446 MZS786446 NJO786446 NTK786446 ODG786446 ONC786446 OWY786446 PGU786446 PQQ786446 QAM786446 QKI786446 QUE786446 REA786446 RNW786446 RXS786446 SHO786446 SRK786446 TBG786446 TLC786446 TUY786446 UEU786446 UOQ786446 UYM786446 VII786446 VSE786446 WCA786446 WLW786446 WVS786446 C851982 JG851982 TC851982 ACY851982 AMU851982 AWQ851982 BGM851982 BQI851982 CAE851982 CKA851982 CTW851982 DDS851982 DNO851982 DXK851982 EHG851982 ERC851982 FAY851982 FKU851982 FUQ851982 GEM851982 GOI851982 GYE851982 HIA851982 HRW851982 IBS851982 ILO851982 IVK851982 JFG851982 JPC851982 JYY851982 KIU851982 KSQ851982 LCM851982 LMI851982 LWE851982 MGA851982 MPW851982 MZS851982 NJO851982 NTK851982 ODG851982 ONC851982 OWY851982 PGU851982 PQQ851982 QAM851982 QKI851982 QUE851982 REA851982 RNW851982 RXS851982 SHO851982 SRK851982 TBG851982 TLC851982 TUY851982 UEU851982 UOQ851982 UYM851982 VII851982 VSE851982 WCA851982 WLW851982 WVS851982 C917518 JG917518 TC917518 ACY917518 AMU917518 AWQ917518 BGM917518 BQI917518 CAE917518 CKA917518 CTW917518 DDS917518 DNO917518 DXK917518 EHG917518 ERC917518 FAY917518 FKU917518 FUQ917518 GEM917518 GOI917518 GYE917518 HIA917518 HRW917518 IBS917518 ILO917518 IVK917518 JFG917518 JPC917518 JYY917518 KIU917518 KSQ917518 LCM917518 LMI917518 LWE917518 MGA917518 MPW917518 MZS917518 NJO917518 NTK917518 ODG917518 ONC917518 OWY917518 PGU917518 PQQ917518 QAM917518 QKI917518 QUE917518 REA917518 RNW917518 RXS917518 SHO917518 SRK917518 TBG917518 TLC917518 TUY917518 UEU917518 UOQ917518 UYM917518 VII917518 VSE917518 WCA917518 WLW917518 WVS917518 C983054 JG983054 TC983054 ACY983054 AMU983054 AWQ983054 BGM983054 BQI983054 CAE983054 CKA983054 CTW983054 DDS983054 DNO983054 DXK983054 EHG983054 ERC983054 FAY983054 FKU983054 FUQ983054 GEM983054 GOI983054 GYE983054 HIA983054 HRW983054 IBS983054 ILO983054 IVK983054 JFG983054 JPC983054 JYY983054 KIU983054 KSQ983054 LCM983054 LMI983054 LWE983054 MGA983054 MPW983054 MZS983054 NJO983054 NTK983054 ODG983054 ONC983054 OWY983054 PGU983054 PQQ983054 QAM983054 QKI983054 QUE983054 REA983054 RNW983054 RXS983054 SHO983054 SRK983054 TBG983054 TLC983054 TUY983054 UEU983054 UOQ983054 UYM983054 VII983054 VSE983054 WCA983054 WLW983054 WVS983054 E23:F23 E41:F41">
      <formula1>0.01</formula1>
      <formula2>1000000</formula2>
    </dataValidation>
    <dataValidation type="decimal" allowBlank="1" showInputMessage="1" showErrorMessage="1" error="ESTE VALOR OU FORMATO, NÃO É RECONHECIDO PELA PROGRAMA." prompt="Digide a M2 da regularização." sqref="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B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B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B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B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B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B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B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B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B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B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B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B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B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B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B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formula1>0.01</formula1>
      <formula2>1000000</formula2>
    </dataValidation>
    <dataValidation allowBlank="1" showInputMessage="1" showErrorMessage="1" promptTitle="Informação" prompt="Digite a porcentagem de ganho ou perca sobre cada produto." sqref="J6:J9 JF5:JF9 TB5:TB9 ACX5:ACX9 AMT5:AMT9 AWP5:AWP9 BGL5:BGL9 BQH5:BQH9 CAD5:CAD9 CJZ5:CJZ9 CTV5:CTV9 DDR5:DDR9 DNN5:DNN9 DXJ5:DXJ9 EHF5:EHF9 ERB5:ERB9 FAX5:FAX9 FKT5:FKT9 FUP5:FUP9 GEL5:GEL9 GOH5:GOH9 GYD5:GYD9 HHZ5:HHZ9 HRV5:HRV9 IBR5:IBR9 ILN5:ILN9 IVJ5:IVJ9 JFF5:JFF9 JPB5:JPB9 JYX5:JYX9 KIT5:KIT9 KSP5:KSP9 LCL5:LCL9 LMH5:LMH9 LWD5:LWD9 MFZ5:MFZ9 MPV5:MPV9 MZR5:MZR9 NJN5:NJN9 NTJ5:NTJ9 ODF5:ODF9 ONB5:ONB9 OWX5:OWX9 PGT5:PGT9 PQP5:PQP9 QAL5:QAL9 QKH5:QKH9 QUD5:QUD9 RDZ5:RDZ9 RNV5:RNV9 RXR5:RXR9 SHN5:SHN9 SRJ5:SRJ9 TBF5:TBF9 TLB5:TLB9 TUX5:TUX9 UET5:UET9 UOP5:UOP9 UYL5:UYL9 VIH5:VIH9 VSD5:VSD9 WBZ5:WBZ9 WLV5:WLV9 WVR5:WVR9 P65541:P65545 JL65541:JL65545 TH65541:TH65545 ADD65541:ADD65545 AMZ65541:AMZ65545 AWV65541:AWV65545 BGR65541:BGR65545 BQN65541:BQN65545 CAJ65541:CAJ65545 CKF65541:CKF65545 CUB65541:CUB65545 DDX65541:DDX65545 DNT65541:DNT65545 DXP65541:DXP65545 EHL65541:EHL65545 ERH65541:ERH65545 FBD65541:FBD65545 FKZ65541:FKZ65545 FUV65541:FUV65545 GER65541:GER65545 GON65541:GON65545 GYJ65541:GYJ65545 HIF65541:HIF65545 HSB65541:HSB65545 IBX65541:IBX65545 ILT65541:ILT65545 IVP65541:IVP65545 JFL65541:JFL65545 JPH65541:JPH65545 JZD65541:JZD65545 KIZ65541:KIZ65545 KSV65541:KSV65545 LCR65541:LCR65545 LMN65541:LMN65545 LWJ65541:LWJ65545 MGF65541:MGF65545 MQB65541:MQB65545 MZX65541:MZX65545 NJT65541:NJT65545 NTP65541:NTP65545 ODL65541:ODL65545 ONH65541:ONH65545 OXD65541:OXD65545 PGZ65541:PGZ65545 PQV65541:PQV65545 QAR65541:QAR65545 QKN65541:QKN65545 QUJ65541:QUJ65545 REF65541:REF65545 ROB65541:ROB65545 RXX65541:RXX65545 SHT65541:SHT65545 SRP65541:SRP65545 TBL65541:TBL65545 TLH65541:TLH65545 TVD65541:TVD65545 UEZ65541:UEZ65545 UOV65541:UOV65545 UYR65541:UYR65545 VIN65541:VIN65545 VSJ65541:VSJ65545 WCF65541:WCF65545 WMB65541:WMB65545 WVX65541:WVX65545 P131077:P131081 JL131077:JL131081 TH131077:TH131081 ADD131077:ADD131081 AMZ131077:AMZ131081 AWV131077:AWV131081 BGR131077:BGR131081 BQN131077:BQN131081 CAJ131077:CAJ131081 CKF131077:CKF131081 CUB131077:CUB131081 DDX131077:DDX131081 DNT131077:DNT131081 DXP131077:DXP131081 EHL131077:EHL131081 ERH131077:ERH131081 FBD131077:FBD131081 FKZ131077:FKZ131081 FUV131077:FUV131081 GER131077:GER131081 GON131077:GON131081 GYJ131077:GYJ131081 HIF131077:HIF131081 HSB131077:HSB131081 IBX131077:IBX131081 ILT131077:ILT131081 IVP131077:IVP131081 JFL131077:JFL131081 JPH131077:JPH131081 JZD131077:JZD131081 KIZ131077:KIZ131081 KSV131077:KSV131081 LCR131077:LCR131081 LMN131077:LMN131081 LWJ131077:LWJ131081 MGF131077:MGF131081 MQB131077:MQB131081 MZX131077:MZX131081 NJT131077:NJT131081 NTP131077:NTP131081 ODL131077:ODL131081 ONH131077:ONH131081 OXD131077:OXD131081 PGZ131077:PGZ131081 PQV131077:PQV131081 QAR131077:QAR131081 QKN131077:QKN131081 QUJ131077:QUJ131081 REF131077:REF131081 ROB131077:ROB131081 RXX131077:RXX131081 SHT131077:SHT131081 SRP131077:SRP131081 TBL131077:TBL131081 TLH131077:TLH131081 TVD131077:TVD131081 UEZ131077:UEZ131081 UOV131077:UOV131081 UYR131077:UYR131081 VIN131077:VIN131081 VSJ131077:VSJ131081 WCF131077:WCF131081 WMB131077:WMB131081 WVX131077:WVX131081 P196613:P196617 JL196613:JL196617 TH196613:TH196617 ADD196613:ADD196617 AMZ196613:AMZ196617 AWV196613:AWV196617 BGR196613:BGR196617 BQN196613:BQN196617 CAJ196613:CAJ196617 CKF196613:CKF196617 CUB196613:CUB196617 DDX196613:DDX196617 DNT196613:DNT196617 DXP196613:DXP196617 EHL196613:EHL196617 ERH196613:ERH196617 FBD196613:FBD196617 FKZ196613:FKZ196617 FUV196613:FUV196617 GER196613:GER196617 GON196613:GON196617 GYJ196613:GYJ196617 HIF196613:HIF196617 HSB196613:HSB196617 IBX196613:IBX196617 ILT196613:ILT196617 IVP196613:IVP196617 JFL196613:JFL196617 JPH196613:JPH196617 JZD196613:JZD196617 KIZ196613:KIZ196617 KSV196613:KSV196617 LCR196613:LCR196617 LMN196613:LMN196617 LWJ196613:LWJ196617 MGF196613:MGF196617 MQB196613:MQB196617 MZX196613:MZX196617 NJT196613:NJT196617 NTP196613:NTP196617 ODL196613:ODL196617 ONH196613:ONH196617 OXD196613:OXD196617 PGZ196613:PGZ196617 PQV196613:PQV196617 QAR196613:QAR196617 QKN196613:QKN196617 QUJ196613:QUJ196617 REF196613:REF196617 ROB196613:ROB196617 RXX196613:RXX196617 SHT196613:SHT196617 SRP196613:SRP196617 TBL196613:TBL196617 TLH196613:TLH196617 TVD196613:TVD196617 UEZ196613:UEZ196617 UOV196613:UOV196617 UYR196613:UYR196617 VIN196613:VIN196617 VSJ196613:VSJ196617 WCF196613:WCF196617 WMB196613:WMB196617 WVX196613:WVX196617 P262149:P262153 JL262149:JL262153 TH262149:TH262153 ADD262149:ADD262153 AMZ262149:AMZ262153 AWV262149:AWV262153 BGR262149:BGR262153 BQN262149:BQN262153 CAJ262149:CAJ262153 CKF262149:CKF262153 CUB262149:CUB262153 DDX262149:DDX262153 DNT262149:DNT262153 DXP262149:DXP262153 EHL262149:EHL262153 ERH262149:ERH262153 FBD262149:FBD262153 FKZ262149:FKZ262153 FUV262149:FUV262153 GER262149:GER262153 GON262149:GON262153 GYJ262149:GYJ262153 HIF262149:HIF262153 HSB262149:HSB262153 IBX262149:IBX262153 ILT262149:ILT262153 IVP262149:IVP262153 JFL262149:JFL262153 JPH262149:JPH262153 JZD262149:JZD262153 KIZ262149:KIZ262153 KSV262149:KSV262153 LCR262149:LCR262153 LMN262149:LMN262153 LWJ262149:LWJ262153 MGF262149:MGF262153 MQB262149:MQB262153 MZX262149:MZX262153 NJT262149:NJT262153 NTP262149:NTP262153 ODL262149:ODL262153 ONH262149:ONH262153 OXD262149:OXD262153 PGZ262149:PGZ262153 PQV262149:PQV262153 QAR262149:QAR262153 QKN262149:QKN262153 QUJ262149:QUJ262153 REF262149:REF262153 ROB262149:ROB262153 RXX262149:RXX262153 SHT262149:SHT262153 SRP262149:SRP262153 TBL262149:TBL262153 TLH262149:TLH262153 TVD262149:TVD262153 UEZ262149:UEZ262153 UOV262149:UOV262153 UYR262149:UYR262153 VIN262149:VIN262153 VSJ262149:VSJ262153 WCF262149:WCF262153 WMB262149:WMB262153 WVX262149:WVX262153 P327685:P327689 JL327685:JL327689 TH327685:TH327689 ADD327685:ADD327689 AMZ327685:AMZ327689 AWV327685:AWV327689 BGR327685:BGR327689 BQN327685:BQN327689 CAJ327685:CAJ327689 CKF327685:CKF327689 CUB327685:CUB327689 DDX327685:DDX327689 DNT327685:DNT327689 DXP327685:DXP327689 EHL327685:EHL327689 ERH327685:ERH327689 FBD327685:FBD327689 FKZ327685:FKZ327689 FUV327685:FUV327689 GER327685:GER327689 GON327685:GON327689 GYJ327685:GYJ327689 HIF327685:HIF327689 HSB327685:HSB327689 IBX327685:IBX327689 ILT327685:ILT327689 IVP327685:IVP327689 JFL327685:JFL327689 JPH327685:JPH327689 JZD327685:JZD327689 KIZ327685:KIZ327689 KSV327685:KSV327689 LCR327685:LCR327689 LMN327685:LMN327689 LWJ327685:LWJ327689 MGF327685:MGF327689 MQB327685:MQB327689 MZX327685:MZX327689 NJT327685:NJT327689 NTP327685:NTP327689 ODL327685:ODL327689 ONH327685:ONH327689 OXD327685:OXD327689 PGZ327685:PGZ327689 PQV327685:PQV327689 QAR327685:QAR327689 QKN327685:QKN327689 QUJ327685:QUJ327689 REF327685:REF327689 ROB327685:ROB327689 RXX327685:RXX327689 SHT327685:SHT327689 SRP327685:SRP327689 TBL327685:TBL327689 TLH327685:TLH327689 TVD327685:TVD327689 UEZ327685:UEZ327689 UOV327685:UOV327689 UYR327685:UYR327689 VIN327685:VIN327689 VSJ327685:VSJ327689 WCF327685:WCF327689 WMB327685:WMB327689 WVX327685:WVX327689 P393221:P393225 JL393221:JL393225 TH393221:TH393225 ADD393221:ADD393225 AMZ393221:AMZ393225 AWV393221:AWV393225 BGR393221:BGR393225 BQN393221:BQN393225 CAJ393221:CAJ393225 CKF393221:CKF393225 CUB393221:CUB393225 DDX393221:DDX393225 DNT393221:DNT393225 DXP393221:DXP393225 EHL393221:EHL393225 ERH393221:ERH393225 FBD393221:FBD393225 FKZ393221:FKZ393225 FUV393221:FUV393225 GER393221:GER393225 GON393221:GON393225 GYJ393221:GYJ393225 HIF393221:HIF393225 HSB393221:HSB393225 IBX393221:IBX393225 ILT393221:ILT393225 IVP393221:IVP393225 JFL393221:JFL393225 JPH393221:JPH393225 JZD393221:JZD393225 KIZ393221:KIZ393225 KSV393221:KSV393225 LCR393221:LCR393225 LMN393221:LMN393225 LWJ393221:LWJ393225 MGF393221:MGF393225 MQB393221:MQB393225 MZX393221:MZX393225 NJT393221:NJT393225 NTP393221:NTP393225 ODL393221:ODL393225 ONH393221:ONH393225 OXD393221:OXD393225 PGZ393221:PGZ393225 PQV393221:PQV393225 QAR393221:QAR393225 QKN393221:QKN393225 QUJ393221:QUJ393225 REF393221:REF393225 ROB393221:ROB393225 RXX393221:RXX393225 SHT393221:SHT393225 SRP393221:SRP393225 TBL393221:TBL393225 TLH393221:TLH393225 TVD393221:TVD393225 UEZ393221:UEZ393225 UOV393221:UOV393225 UYR393221:UYR393225 VIN393221:VIN393225 VSJ393221:VSJ393225 WCF393221:WCF393225 WMB393221:WMB393225 WVX393221:WVX393225 P458757:P458761 JL458757:JL458761 TH458757:TH458761 ADD458757:ADD458761 AMZ458757:AMZ458761 AWV458757:AWV458761 BGR458757:BGR458761 BQN458757:BQN458761 CAJ458757:CAJ458761 CKF458757:CKF458761 CUB458757:CUB458761 DDX458757:DDX458761 DNT458757:DNT458761 DXP458757:DXP458761 EHL458757:EHL458761 ERH458757:ERH458761 FBD458757:FBD458761 FKZ458757:FKZ458761 FUV458757:FUV458761 GER458757:GER458761 GON458757:GON458761 GYJ458757:GYJ458761 HIF458757:HIF458761 HSB458757:HSB458761 IBX458757:IBX458761 ILT458757:ILT458761 IVP458757:IVP458761 JFL458757:JFL458761 JPH458757:JPH458761 JZD458757:JZD458761 KIZ458757:KIZ458761 KSV458757:KSV458761 LCR458757:LCR458761 LMN458757:LMN458761 LWJ458757:LWJ458761 MGF458757:MGF458761 MQB458757:MQB458761 MZX458757:MZX458761 NJT458757:NJT458761 NTP458757:NTP458761 ODL458757:ODL458761 ONH458757:ONH458761 OXD458757:OXD458761 PGZ458757:PGZ458761 PQV458757:PQV458761 QAR458757:QAR458761 QKN458757:QKN458761 QUJ458757:QUJ458761 REF458757:REF458761 ROB458757:ROB458761 RXX458757:RXX458761 SHT458757:SHT458761 SRP458757:SRP458761 TBL458757:TBL458761 TLH458757:TLH458761 TVD458757:TVD458761 UEZ458757:UEZ458761 UOV458757:UOV458761 UYR458757:UYR458761 VIN458757:VIN458761 VSJ458757:VSJ458761 WCF458757:WCF458761 WMB458757:WMB458761 WVX458757:WVX458761 P524293:P524297 JL524293:JL524297 TH524293:TH524297 ADD524293:ADD524297 AMZ524293:AMZ524297 AWV524293:AWV524297 BGR524293:BGR524297 BQN524293:BQN524297 CAJ524293:CAJ524297 CKF524293:CKF524297 CUB524293:CUB524297 DDX524293:DDX524297 DNT524293:DNT524297 DXP524293:DXP524297 EHL524293:EHL524297 ERH524293:ERH524297 FBD524293:FBD524297 FKZ524293:FKZ524297 FUV524293:FUV524297 GER524293:GER524297 GON524293:GON524297 GYJ524293:GYJ524297 HIF524293:HIF524297 HSB524293:HSB524297 IBX524293:IBX524297 ILT524293:ILT524297 IVP524293:IVP524297 JFL524293:JFL524297 JPH524293:JPH524297 JZD524293:JZD524297 KIZ524293:KIZ524297 KSV524293:KSV524297 LCR524293:LCR524297 LMN524293:LMN524297 LWJ524293:LWJ524297 MGF524293:MGF524297 MQB524293:MQB524297 MZX524293:MZX524297 NJT524293:NJT524297 NTP524293:NTP524297 ODL524293:ODL524297 ONH524293:ONH524297 OXD524293:OXD524297 PGZ524293:PGZ524297 PQV524293:PQV524297 QAR524293:QAR524297 QKN524293:QKN524297 QUJ524293:QUJ524297 REF524293:REF524297 ROB524293:ROB524297 RXX524293:RXX524297 SHT524293:SHT524297 SRP524293:SRP524297 TBL524293:TBL524297 TLH524293:TLH524297 TVD524293:TVD524297 UEZ524293:UEZ524297 UOV524293:UOV524297 UYR524293:UYR524297 VIN524293:VIN524297 VSJ524293:VSJ524297 WCF524293:WCF524297 WMB524293:WMB524297 WVX524293:WVX524297 P589829:P589833 JL589829:JL589833 TH589829:TH589833 ADD589829:ADD589833 AMZ589829:AMZ589833 AWV589829:AWV589833 BGR589829:BGR589833 BQN589829:BQN589833 CAJ589829:CAJ589833 CKF589829:CKF589833 CUB589829:CUB589833 DDX589829:DDX589833 DNT589829:DNT589833 DXP589829:DXP589833 EHL589829:EHL589833 ERH589829:ERH589833 FBD589829:FBD589833 FKZ589829:FKZ589833 FUV589829:FUV589833 GER589829:GER589833 GON589829:GON589833 GYJ589829:GYJ589833 HIF589829:HIF589833 HSB589829:HSB589833 IBX589829:IBX589833 ILT589829:ILT589833 IVP589829:IVP589833 JFL589829:JFL589833 JPH589829:JPH589833 JZD589829:JZD589833 KIZ589829:KIZ589833 KSV589829:KSV589833 LCR589829:LCR589833 LMN589829:LMN589833 LWJ589829:LWJ589833 MGF589829:MGF589833 MQB589829:MQB589833 MZX589829:MZX589833 NJT589829:NJT589833 NTP589829:NTP589833 ODL589829:ODL589833 ONH589829:ONH589833 OXD589829:OXD589833 PGZ589829:PGZ589833 PQV589829:PQV589833 QAR589829:QAR589833 QKN589829:QKN589833 QUJ589829:QUJ589833 REF589829:REF589833 ROB589829:ROB589833 RXX589829:RXX589833 SHT589829:SHT589833 SRP589829:SRP589833 TBL589829:TBL589833 TLH589829:TLH589833 TVD589829:TVD589833 UEZ589829:UEZ589833 UOV589829:UOV589833 UYR589829:UYR589833 VIN589829:VIN589833 VSJ589829:VSJ589833 WCF589829:WCF589833 WMB589829:WMB589833 WVX589829:WVX589833 P655365:P655369 JL655365:JL655369 TH655365:TH655369 ADD655365:ADD655369 AMZ655365:AMZ655369 AWV655365:AWV655369 BGR655365:BGR655369 BQN655365:BQN655369 CAJ655365:CAJ655369 CKF655365:CKF655369 CUB655365:CUB655369 DDX655365:DDX655369 DNT655365:DNT655369 DXP655365:DXP655369 EHL655365:EHL655369 ERH655365:ERH655369 FBD655365:FBD655369 FKZ655365:FKZ655369 FUV655365:FUV655369 GER655365:GER655369 GON655365:GON655369 GYJ655365:GYJ655369 HIF655365:HIF655369 HSB655365:HSB655369 IBX655365:IBX655369 ILT655365:ILT655369 IVP655365:IVP655369 JFL655365:JFL655369 JPH655365:JPH655369 JZD655365:JZD655369 KIZ655365:KIZ655369 KSV655365:KSV655369 LCR655365:LCR655369 LMN655365:LMN655369 LWJ655365:LWJ655369 MGF655365:MGF655369 MQB655365:MQB655369 MZX655365:MZX655369 NJT655365:NJT655369 NTP655365:NTP655369 ODL655365:ODL655369 ONH655365:ONH655369 OXD655365:OXD655369 PGZ655365:PGZ655369 PQV655365:PQV655369 QAR655365:QAR655369 QKN655365:QKN655369 QUJ655365:QUJ655369 REF655365:REF655369 ROB655365:ROB655369 RXX655365:RXX655369 SHT655365:SHT655369 SRP655365:SRP655369 TBL655365:TBL655369 TLH655365:TLH655369 TVD655365:TVD655369 UEZ655365:UEZ655369 UOV655365:UOV655369 UYR655365:UYR655369 VIN655365:VIN655369 VSJ655365:VSJ655369 WCF655365:WCF655369 WMB655365:WMB655369 WVX655365:WVX655369 P720901:P720905 JL720901:JL720905 TH720901:TH720905 ADD720901:ADD720905 AMZ720901:AMZ720905 AWV720901:AWV720905 BGR720901:BGR720905 BQN720901:BQN720905 CAJ720901:CAJ720905 CKF720901:CKF720905 CUB720901:CUB720905 DDX720901:DDX720905 DNT720901:DNT720905 DXP720901:DXP720905 EHL720901:EHL720905 ERH720901:ERH720905 FBD720901:FBD720905 FKZ720901:FKZ720905 FUV720901:FUV720905 GER720901:GER720905 GON720901:GON720905 GYJ720901:GYJ720905 HIF720901:HIF720905 HSB720901:HSB720905 IBX720901:IBX720905 ILT720901:ILT720905 IVP720901:IVP720905 JFL720901:JFL720905 JPH720901:JPH720905 JZD720901:JZD720905 KIZ720901:KIZ720905 KSV720901:KSV720905 LCR720901:LCR720905 LMN720901:LMN720905 LWJ720901:LWJ720905 MGF720901:MGF720905 MQB720901:MQB720905 MZX720901:MZX720905 NJT720901:NJT720905 NTP720901:NTP720905 ODL720901:ODL720905 ONH720901:ONH720905 OXD720901:OXD720905 PGZ720901:PGZ720905 PQV720901:PQV720905 QAR720901:QAR720905 QKN720901:QKN720905 QUJ720901:QUJ720905 REF720901:REF720905 ROB720901:ROB720905 RXX720901:RXX720905 SHT720901:SHT720905 SRP720901:SRP720905 TBL720901:TBL720905 TLH720901:TLH720905 TVD720901:TVD720905 UEZ720901:UEZ720905 UOV720901:UOV720905 UYR720901:UYR720905 VIN720901:VIN720905 VSJ720901:VSJ720905 WCF720901:WCF720905 WMB720901:WMB720905 WVX720901:WVX720905 P786437:P786441 JL786437:JL786441 TH786437:TH786441 ADD786437:ADD786441 AMZ786437:AMZ786441 AWV786437:AWV786441 BGR786437:BGR786441 BQN786437:BQN786441 CAJ786437:CAJ786441 CKF786437:CKF786441 CUB786437:CUB786441 DDX786437:DDX786441 DNT786437:DNT786441 DXP786437:DXP786441 EHL786437:EHL786441 ERH786437:ERH786441 FBD786437:FBD786441 FKZ786437:FKZ786441 FUV786437:FUV786441 GER786437:GER786441 GON786437:GON786441 GYJ786437:GYJ786441 HIF786437:HIF786441 HSB786437:HSB786441 IBX786437:IBX786441 ILT786437:ILT786441 IVP786437:IVP786441 JFL786437:JFL786441 JPH786437:JPH786441 JZD786437:JZD786441 KIZ786437:KIZ786441 KSV786437:KSV786441 LCR786437:LCR786441 LMN786437:LMN786441 LWJ786437:LWJ786441 MGF786437:MGF786441 MQB786437:MQB786441 MZX786437:MZX786441 NJT786437:NJT786441 NTP786437:NTP786441 ODL786437:ODL786441 ONH786437:ONH786441 OXD786437:OXD786441 PGZ786437:PGZ786441 PQV786437:PQV786441 QAR786437:QAR786441 QKN786437:QKN786441 QUJ786437:QUJ786441 REF786437:REF786441 ROB786437:ROB786441 RXX786437:RXX786441 SHT786437:SHT786441 SRP786437:SRP786441 TBL786437:TBL786441 TLH786437:TLH786441 TVD786437:TVD786441 UEZ786437:UEZ786441 UOV786437:UOV786441 UYR786437:UYR786441 VIN786437:VIN786441 VSJ786437:VSJ786441 WCF786437:WCF786441 WMB786437:WMB786441 WVX786437:WVX786441 P851973:P851977 JL851973:JL851977 TH851973:TH851977 ADD851973:ADD851977 AMZ851973:AMZ851977 AWV851973:AWV851977 BGR851973:BGR851977 BQN851973:BQN851977 CAJ851973:CAJ851977 CKF851973:CKF851977 CUB851973:CUB851977 DDX851973:DDX851977 DNT851973:DNT851977 DXP851973:DXP851977 EHL851973:EHL851977 ERH851973:ERH851977 FBD851973:FBD851977 FKZ851973:FKZ851977 FUV851973:FUV851977 GER851973:GER851977 GON851973:GON851977 GYJ851973:GYJ851977 HIF851973:HIF851977 HSB851973:HSB851977 IBX851973:IBX851977 ILT851973:ILT851977 IVP851973:IVP851977 JFL851973:JFL851977 JPH851973:JPH851977 JZD851973:JZD851977 KIZ851973:KIZ851977 KSV851973:KSV851977 LCR851973:LCR851977 LMN851973:LMN851977 LWJ851973:LWJ851977 MGF851973:MGF851977 MQB851973:MQB851977 MZX851973:MZX851977 NJT851973:NJT851977 NTP851973:NTP851977 ODL851973:ODL851977 ONH851973:ONH851977 OXD851973:OXD851977 PGZ851973:PGZ851977 PQV851973:PQV851977 QAR851973:QAR851977 QKN851973:QKN851977 QUJ851973:QUJ851977 REF851973:REF851977 ROB851973:ROB851977 RXX851973:RXX851977 SHT851973:SHT851977 SRP851973:SRP851977 TBL851973:TBL851977 TLH851973:TLH851977 TVD851973:TVD851977 UEZ851973:UEZ851977 UOV851973:UOV851977 UYR851973:UYR851977 VIN851973:VIN851977 VSJ851973:VSJ851977 WCF851973:WCF851977 WMB851973:WMB851977 WVX851973:WVX851977 P917509:P917513 JL917509:JL917513 TH917509:TH917513 ADD917509:ADD917513 AMZ917509:AMZ917513 AWV917509:AWV917513 BGR917509:BGR917513 BQN917509:BQN917513 CAJ917509:CAJ917513 CKF917509:CKF917513 CUB917509:CUB917513 DDX917509:DDX917513 DNT917509:DNT917513 DXP917509:DXP917513 EHL917509:EHL917513 ERH917509:ERH917513 FBD917509:FBD917513 FKZ917509:FKZ917513 FUV917509:FUV917513 GER917509:GER917513 GON917509:GON917513 GYJ917509:GYJ917513 HIF917509:HIF917513 HSB917509:HSB917513 IBX917509:IBX917513 ILT917509:ILT917513 IVP917509:IVP917513 JFL917509:JFL917513 JPH917509:JPH917513 JZD917509:JZD917513 KIZ917509:KIZ917513 KSV917509:KSV917513 LCR917509:LCR917513 LMN917509:LMN917513 LWJ917509:LWJ917513 MGF917509:MGF917513 MQB917509:MQB917513 MZX917509:MZX917513 NJT917509:NJT917513 NTP917509:NTP917513 ODL917509:ODL917513 ONH917509:ONH917513 OXD917509:OXD917513 PGZ917509:PGZ917513 PQV917509:PQV917513 QAR917509:QAR917513 QKN917509:QKN917513 QUJ917509:QUJ917513 REF917509:REF917513 ROB917509:ROB917513 RXX917509:RXX917513 SHT917509:SHT917513 SRP917509:SRP917513 TBL917509:TBL917513 TLH917509:TLH917513 TVD917509:TVD917513 UEZ917509:UEZ917513 UOV917509:UOV917513 UYR917509:UYR917513 VIN917509:VIN917513 VSJ917509:VSJ917513 WCF917509:WCF917513 WMB917509:WMB917513 WVX917509:WVX917513 P983045:P983049 JL983045:JL983049 TH983045:TH983049 ADD983045:ADD983049 AMZ983045:AMZ983049 AWV983045:AWV983049 BGR983045:BGR983049 BQN983045:BQN983049 CAJ983045:CAJ983049 CKF983045:CKF983049 CUB983045:CUB983049 DDX983045:DDX983049 DNT983045:DNT983049 DXP983045:DXP983049 EHL983045:EHL983049 ERH983045:ERH983049 FBD983045:FBD983049 FKZ983045:FKZ983049 FUV983045:FUV983049 GER983045:GER983049 GON983045:GON983049 GYJ983045:GYJ983049 HIF983045:HIF983049 HSB983045:HSB983049 IBX983045:IBX983049 ILT983045:ILT983049 IVP983045:IVP983049 JFL983045:JFL983049 JPH983045:JPH983049 JZD983045:JZD983049 KIZ983045:KIZ983049 KSV983045:KSV983049 LCR983045:LCR983049 LMN983045:LMN983049 LWJ983045:LWJ983049 MGF983045:MGF983049 MQB983045:MQB983049 MZX983045:MZX983049 NJT983045:NJT983049 NTP983045:NTP983049 ODL983045:ODL983049 ONH983045:ONH983049 OXD983045:OXD983049 PGZ983045:PGZ983049 PQV983045:PQV983049 QAR983045:QAR983049 QKN983045:QKN983049 QUJ983045:QUJ983049 REF983045:REF983049 ROB983045:ROB983049 RXX983045:RXX983049 SHT983045:SHT983049 SRP983045:SRP983049 TBL983045:TBL983049 TLH983045:TLH983049 TVD983045:TVD983049 UEZ983045:UEZ983049 UOV983045:UOV983049 UYR983045:UYR983049 VIN983045:VIN983049 VSJ983045:VSJ983049 WCF983045:WCF983049 WMB983045:WMB983049 WVX983045:WVX983049 J23:J26 J41:J44"/>
    <dataValidation type="list" allowBlank="1" showInputMessage="1" showErrorMessage="1" prompt="Escolha quandos lados." sqref="WVT98305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D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D131086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D196622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D262158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D327694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D393230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D458766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D524302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D589838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D655374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D720910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D786446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D851982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D917518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D983054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formula1>$D$21:$D$23</formula1>
    </dataValidation>
    <dataValidation type="decimal" allowBlank="1" showInputMessage="1" showErrorMessage="1" error="ESTE VALOR OU FORMATO, NÃO É RECONHECIDO PELA PROGRAMA." prompt="Digide a M2 do piso." sqref="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B65542 JF65542 TB65542 ACX65542 AMT65542 AWP65542 BGL65542 BQH65542 CAD65542 CJZ65542 CTV65542 DDR65542 DNN65542 DXJ65542 EHF65542 ERB65542 FAX65542 FKT65542 FUP65542 GEL65542 GOH65542 GYD65542 HHZ65542 HRV65542 IBR65542 ILN65542 IVJ65542 JFF65542 JPB65542 JYX65542 KIT65542 KSP65542 LCL65542 LMH65542 LWD65542 MFZ65542 MPV65542 MZR65542 NJN65542 NTJ65542 ODF65542 ONB65542 OWX65542 PGT65542 PQP65542 QAL65542 QKH65542 QUD65542 RDZ65542 RNV65542 RXR65542 SHN65542 SRJ65542 TBF65542 TLB65542 TUX65542 UET65542 UOP65542 UYL65542 VIH65542 VSD65542 WBZ65542 WLV65542 WVR65542 B131078 JF131078 TB131078 ACX131078 AMT131078 AWP131078 BGL131078 BQH131078 CAD131078 CJZ131078 CTV131078 DDR131078 DNN131078 DXJ131078 EHF131078 ERB131078 FAX131078 FKT131078 FUP131078 GEL131078 GOH131078 GYD131078 HHZ131078 HRV131078 IBR131078 ILN131078 IVJ131078 JFF131078 JPB131078 JYX131078 KIT131078 KSP131078 LCL131078 LMH131078 LWD131078 MFZ131078 MPV131078 MZR131078 NJN131078 NTJ131078 ODF131078 ONB131078 OWX131078 PGT131078 PQP131078 QAL131078 QKH131078 QUD131078 RDZ131078 RNV131078 RXR131078 SHN131078 SRJ131078 TBF131078 TLB131078 TUX131078 UET131078 UOP131078 UYL131078 VIH131078 VSD131078 WBZ131078 WLV131078 WVR131078 B196614 JF196614 TB196614 ACX196614 AMT196614 AWP196614 BGL196614 BQH196614 CAD196614 CJZ196614 CTV196614 DDR196614 DNN196614 DXJ196614 EHF196614 ERB196614 FAX196614 FKT196614 FUP196614 GEL196614 GOH196614 GYD196614 HHZ196614 HRV196614 IBR196614 ILN196614 IVJ196614 JFF196614 JPB196614 JYX196614 KIT196614 KSP196614 LCL196614 LMH196614 LWD196614 MFZ196614 MPV196614 MZR196614 NJN196614 NTJ196614 ODF196614 ONB196614 OWX196614 PGT196614 PQP196614 QAL196614 QKH196614 QUD196614 RDZ196614 RNV196614 RXR196614 SHN196614 SRJ196614 TBF196614 TLB196614 TUX196614 UET196614 UOP196614 UYL196614 VIH196614 VSD196614 WBZ196614 WLV196614 WVR196614 B262150 JF262150 TB262150 ACX262150 AMT262150 AWP262150 BGL262150 BQH262150 CAD262150 CJZ262150 CTV262150 DDR262150 DNN262150 DXJ262150 EHF262150 ERB262150 FAX262150 FKT262150 FUP262150 GEL262150 GOH262150 GYD262150 HHZ262150 HRV262150 IBR262150 ILN262150 IVJ262150 JFF262150 JPB262150 JYX262150 KIT262150 KSP262150 LCL262150 LMH262150 LWD262150 MFZ262150 MPV262150 MZR262150 NJN262150 NTJ262150 ODF262150 ONB262150 OWX262150 PGT262150 PQP262150 QAL262150 QKH262150 QUD262150 RDZ262150 RNV262150 RXR262150 SHN262150 SRJ262150 TBF262150 TLB262150 TUX262150 UET262150 UOP262150 UYL262150 VIH262150 VSD262150 WBZ262150 WLV262150 WVR262150 B327686 JF327686 TB327686 ACX327686 AMT327686 AWP327686 BGL327686 BQH327686 CAD327686 CJZ327686 CTV327686 DDR327686 DNN327686 DXJ327686 EHF327686 ERB327686 FAX327686 FKT327686 FUP327686 GEL327686 GOH327686 GYD327686 HHZ327686 HRV327686 IBR327686 ILN327686 IVJ327686 JFF327686 JPB327686 JYX327686 KIT327686 KSP327686 LCL327686 LMH327686 LWD327686 MFZ327686 MPV327686 MZR327686 NJN327686 NTJ327686 ODF327686 ONB327686 OWX327686 PGT327686 PQP327686 QAL327686 QKH327686 QUD327686 RDZ327686 RNV327686 RXR327686 SHN327686 SRJ327686 TBF327686 TLB327686 TUX327686 UET327686 UOP327686 UYL327686 VIH327686 VSD327686 WBZ327686 WLV327686 WVR327686 B393222 JF393222 TB393222 ACX393222 AMT393222 AWP393222 BGL393222 BQH393222 CAD393222 CJZ393222 CTV393222 DDR393222 DNN393222 DXJ393222 EHF393222 ERB393222 FAX393222 FKT393222 FUP393222 GEL393222 GOH393222 GYD393222 HHZ393222 HRV393222 IBR393222 ILN393222 IVJ393222 JFF393222 JPB393222 JYX393222 KIT393222 KSP393222 LCL393222 LMH393222 LWD393222 MFZ393222 MPV393222 MZR393222 NJN393222 NTJ393222 ODF393222 ONB393222 OWX393222 PGT393222 PQP393222 QAL393222 QKH393222 QUD393222 RDZ393222 RNV393222 RXR393222 SHN393222 SRJ393222 TBF393222 TLB393222 TUX393222 UET393222 UOP393222 UYL393222 VIH393222 VSD393222 WBZ393222 WLV393222 WVR393222 B458758 JF458758 TB458758 ACX458758 AMT458758 AWP458758 BGL458758 BQH458758 CAD458758 CJZ458758 CTV458758 DDR458758 DNN458758 DXJ458758 EHF458758 ERB458758 FAX458758 FKT458758 FUP458758 GEL458758 GOH458758 GYD458758 HHZ458758 HRV458758 IBR458758 ILN458758 IVJ458758 JFF458758 JPB458758 JYX458758 KIT458758 KSP458758 LCL458758 LMH458758 LWD458758 MFZ458758 MPV458758 MZR458758 NJN458758 NTJ458758 ODF458758 ONB458758 OWX458758 PGT458758 PQP458758 QAL458758 QKH458758 QUD458758 RDZ458758 RNV458758 RXR458758 SHN458758 SRJ458758 TBF458758 TLB458758 TUX458758 UET458758 UOP458758 UYL458758 VIH458758 VSD458758 WBZ458758 WLV458758 WVR458758 B524294 JF524294 TB524294 ACX524294 AMT524294 AWP524294 BGL524294 BQH524294 CAD524294 CJZ524294 CTV524294 DDR524294 DNN524294 DXJ524294 EHF524294 ERB524294 FAX524294 FKT524294 FUP524294 GEL524294 GOH524294 GYD524294 HHZ524294 HRV524294 IBR524294 ILN524294 IVJ524294 JFF524294 JPB524294 JYX524294 KIT524294 KSP524294 LCL524294 LMH524294 LWD524294 MFZ524294 MPV524294 MZR524294 NJN524294 NTJ524294 ODF524294 ONB524294 OWX524294 PGT524294 PQP524294 QAL524294 QKH524294 QUD524294 RDZ524294 RNV524294 RXR524294 SHN524294 SRJ524294 TBF524294 TLB524294 TUX524294 UET524294 UOP524294 UYL524294 VIH524294 VSD524294 WBZ524294 WLV524294 WVR524294 B589830 JF589830 TB589830 ACX589830 AMT589830 AWP589830 BGL589830 BQH589830 CAD589830 CJZ589830 CTV589830 DDR589830 DNN589830 DXJ589830 EHF589830 ERB589830 FAX589830 FKT589830 FUP589830 GEL589830 GOH589830 GYD589830 HHZ589830 HRV589830 IBR589830 ILN589830 IVJ589830 JFF589830 JPB589830 JYX589830 KIT589830 KSP589830 LCL589830 LMH589830 LWD589830 MFZ589830 MPV589830 MZR589830 NJN589830 NTJ589830 ODF589830 ONB589830 OWX589830 PGT589830 PQP589830 QAL589830 QKH589830 QUD589830 RDZ589830 RNV589830 RXR589830 SHN589830 SRJ589830 TBF589830 TLB589830 TUX589830 UET589830 UOP589830 UYL589830 VIH589830 VSD589830 WBZ589830 WLV589830 WVR589830 B655366 JF655366 TB655366 ACX655366 AMT655366 AWP655366 BGL655366 BQH655366 CAD655366 CJZ655366 CTV655366 DDR655366 DNN655366 DXJ655366 EHF655366 ERB655366 FAX655366 FKT655366 FUP655366 GEL655366 GOH655366 GYD655366 HHZ655366 HRV655366 IBR655366 ILN655366 IVJ655366 JFF655366 JPB655366 JYX655366 KIT655366 KSP655366 LCL655366 LMH655366 LWD655366 MFZ655366 MPV655366 MZR655366 NJN655366 NTJ655366 ODF655366 ONB655366 OWX655366 PGT655366 PQP655366 QAL655366 QKH655366 QUD655366 RDZ655366 RNV655366 RXR655366 SHN655366 SRJ655366 TBF655366 TLB655366 TUX655366 UET655366 UOP655366 UYL655366 VIH655366 VSD655366 WBZ655366 WLV655366 WVR655366 B720902 JF720902 TB720902 ACX720902 AMT720902 AWP720902 BGL720902 BQH720902 CAD720902 CJZ720902 CTV720902 DDR720902 DNN720902 DXJ720902 EHF720902 ERB720902 FAX720902 FKT720902 FUP720902 GEL720902 GOH720902 GYD720902 HHZ720902 HRV720902 IBR720902 ILN720902 IVJ720902 JFF720902 JPB720902 JYX720902 KIT720902 KSP720902 LCL720902 LMH720902 LWD720902 MFZ720902 MPV720902 MZR720902 NJN720902 NTJ720902 ODF720902 ONB720902 OWX720902 PGT720902 PQP720902 QAL720902 QKH720902 QUD720902 RDZ720902 RNV720902 RXR720902 SHN720902 SRJ720902 TBF720902 TLB720902 TUX720902 UET720902 UOP720902 UYL720902 VIH720902 VSD720902 WBZ720902 WLV720902 WVR720902 B786438 JF786438 TB786438 ACX786438 AMT786438 AWP786438 BGL786438 BQH786438 CAD786438 CJZ786438 CTV786438 DDR786438 DNN786438 DXJ786438 EHF786438 ERB786438 FAX786438 FKT786438 FUP786438 GEL786438 GOH786438 GYD786438 HHZ786438 HRV786438 IBR786438 ILN786438 IVJ786438 JFF786438 JPB786438 JYX786438 KIT786438 KSP786438 LCL786438 LMH786438 LWD786438 MFZ786438 MPV786438 MZR786438 NJN786438 NTJ786438 ODF786438 ONB786438 OWX786438 PGT786438 PQP786438 QAL786438 QKH786438 QUD786438 RDZ786438 RNV786438 RXR786438 SHN786438 SRJ786438 TBF786438 TLB786438 TUX786438 UET786438 UOP786438 UYL786438 VIH786438 VSD786438 WBZ786438 WLV786438 WVR786438 B851974 JF851974 TB851974 ACX851974 AMT851974 AWP851974 BGL851974 BQH851974 CAD851974 CJZ851974 CTV851974 DDR851974 DNN851974 DXJ851974 EHF851974 ERB851974 FAX851974 FKT851974 FUP851974 GEL851974 GOH851974 GYD851974 HHZ851974 HRV851974 IBR851974 ILN851974 IVJ851974 JFF851974 JPB851974 JYX851974 KIT851974 KSP851974 LCL851974 LMH851974 LWD851974 MFZ851974 MPV851974 MZR851974 NJN851974 NTJ851974 ODF851974 ONB851974 OWX851974 PGT851974 PQP851974 QAL851974 QKH851974 QUD851974 RDZ851974 RNV851974 RXR851974 SHN851974 SRJ851974 TBF851974 TLB851974 TUX851974 UET851974 UOP851974 UYL851974 VIH851974 VSD851974 WBZ851974 WLV851974 WVR851974 B917510 JF917510 TB917510 ACX917510 AMT917510 AWP917510 BGL917510 BQH917510 CAD917510 CJZ917510 CTV917510 DDR917510 DNN917510 DXJ917510 EHF917510 ERB917510 FAX917510 FKT917510 FUP917510 GEL917510 GOH917510 GYD917510 HHZ917510 HRV917510 IBR917510 ILN917510 IVJ917510 JFF917510 JPB917510 JYX917510 KIT917510 KSP917510 LCL917510 LMH917510 LWD917510 MFZ917510 MPV917510 MZR917510 NJN917510 NTJ917510 ODF917510 ONB917510 OWX917510 PGT917510 PQP917510 QAL917510 QKH917510 QUD917510 RDZ917510 RNV917510 RXR917510 SHN917510 SRJ917510 TBF917510 TLB917510 TUX917510 UET917510 UOP917510 UYL917510 VIH917510 VSD917510 WBZ917510 WLV917510 WVR917510 B983046 JF983046 TB983046 ACX983046 AMT983046 AWP983046 BGL983046 BQH983046 CAD983046 CJZ983046 CTV983046 DDR983046 DNN983046 DXJ983046 EHF983046 ERB983046 FAX983046 FKT983046 FUP983046 GEL983046 GOH983046 GYD983046 HHZ983046 HRV983046 IBR983046 ILN983046 IVJ983046 JFF983046 JPB983046 JYX983046 KIT983046 KSP983046 LCL983046 LMH983046 LWD983046 MFZ983046 MPV983046 MZR983046 NJN983046 NTJ983046 ODF983046 ONB983046 OWX983046 PGT983046 PQP983046 QAL983046 QKH983046 QUD983046 RDZ983046 RNV983046 RXR983046 SHN983046 SRJ983046 TBF983046 TLB983046 TUX983046 UET983046 UOP983046 UYL983046 VIH983046 VSD983046 WBZ983046 WLV983046 WVR983046">
      <formula1>0.01</formula1>
      <formula2>1000000</formula2>
    </dataValidation>
    <dataValidation allowBlank="1" showInputMessage="1" showErrorMessage="1" prompt="Metragem cúbica dos pilares." sqref="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D65547 JH65547 TD65547 ACZ65547 AMV65547 AWR65547 BGN65547 BQJ65547 CAF65547 CKB65547 CTX65547 DDT65547 DNP65547 DXL65547 EHH65547 ERD65547 FAZ65547 FKV65547 FUR65547 GEN65547 GOJ65547 GYF65547 HIB65547 HRX65547 IBT65547 ILP65547 IVL65547 JFH65547 JPD65547 JYZ65547 KIV65547 KSR65547 LCN65547 LMJ65547 LWF65547 MGB65547 MPX65547 MZT65547 NJP65547 NTL65547 ODH65547 OND65547 OWZ65547 PGV65547 PQR65547 QAN65547 QKJ65547 QUF65547 REB65547 RNX65547 RXT65547 SHP65547 SRL65547 TBH65547 TLD65547 TUZ65547 UEV65547 UOR65547 UYN65547 VIJ65547 VSF65547 WCB65547 WLX65547 WVT65547 D131083 JH131083 TD131083 ACZ131083 AMV131083 AWR131083 BGN131083 BQJ131083 CAF131083 CKB131083 CTX131083 DDT131083 DNP131083 DXL131083 EHH131083 ERD131083 FAZ131083 FKV131083 FUR131083 GEN131083 GOJ131083 GYF131083 HIB131083 HRX131083 IBT131083 ILP131083 IVL131083 JFH131083 JPD131083 JYZ131083 KIV131083 KSR131083 LCN131083 LMJ131083 LWF131083 MGB131083 MPX131083 MZT131083 NJP131083 NTL131083 ODH131083 OND131083 OWZ131083 PGV131083 PQR131083 QAN131083 QKJ131083 QUF131083 REB131083 RNX131083 RXT131083 SHP131083 SRL131083 TBH131083 TLD131083 TUZ131083 UEV131083 UOR131083 UYN131083 VIJ131083 VSF131083 WCB131083 WLX131083 WVT131083 D196619 JH196619 TD196619 ACZ196619 AMV196619 AWR196619 BGN196619 BQJ196619 CAF196619 CKB196619 CTX196619 DDT196619 DNP196619 DXL196619 EHH196619 ERD196619 FAZ196619 FKV196619 FUR196619 GEN196619 GOJ196619 GYF196619 HIB196619 HRX196619 IBT196619 ILP196619 IVL196619 JFH196619 JPD196619 JYZ196619 KIV196619 KSR196619 LCN196619 LMJ196619 LWF196619 MGB196619 MPX196619 MZT196619 NJP196619 NTL196619 ODH196619 OND196619 OWZ196619 PGV196619 PQR196619 QAN196619 QKJ196619 QUF196619 REB196619 RNX196619 RXT196619 SHP196619 SRL196619 TBH196619 TLD196619 TUZ196619 UEV196619 UOR196619 UYN196619 VIJ196619 VSF196619 WCB196619 WLX196619 WVT196619 D262155 JH262155 TD262155 ACZ262155 AMV262155 AWR262155 BGN262155 BQJ262155 CAF262155 CKB262155 CTX262155 DDT262155 DNP262155 DXL262155 EHH262155 ERD262155 FAZ262155 FKV262155 FUR262155 GEN262155 GOJ262155 GYF262155 HIB262155 HRX262155 IBT262155 ILP262155 IVL262155 JFH262155 JPD262155 JYZ262155 KIV262155 KSR262155 LCN262155 LMJ262155 LWF262155 MGB262155 MPX262155 MZT262155 NJP262155 NTL262155 ODH262155 OND262155 OWZ262155 PGV262155 PQR262155 QAN262155 QKJ262155 QUF262155 REB262155 RNX262155 RXT262155 SHP262155 SRL262155 TBH262155 TLD262155 TUZ262155 UEV262155 UOR262155 UYN262155 VIJ262155 VSF262155 WCB262155 WLX262155 WVT262155 D327691 JH327691 TD327691 ACZ327691 AMV327691 AWR327691 BGN327691 BQJ327691 CAF327691 CKB327691 CTX327691 DDT327691 DNP327691 DXL327691 EHH327691 ERD327691 FAZ327691 FKV327691 FUR327691 GEN327691 GOJ327691 GYF327691 HIB327691 HRX327691 IBT327691 ILP327691 IVL327691 JFH327691 JPD327691 JYZ327691 KIV327691 KSR327691 LCN327691 LMJ327691 LWF327691 MGB327691 MPX327691 MZT327691 NJP327691 NTL327691 ODH327691 OND327691 OWZ327691 PGV327691 PQR327691 QAN327691 QKJ327691 QUF327691 REB327691 RNX327691 RXT327691 SHP327691 SRL327691 TBH327691 TLD327691 TUZ327691 UEV327691 UOR327691 UYN327691 VIJ327691 VSF327691 WCB327691 WLX327691 WVT327691 D393227 JH393227 TD393227 ACZ393227 AMV393227 AWR393227 BGN393227 BQJ393227 CAF393227 CKB393227 CTX393227 DDT393227 DNP393227 DXL393227 EHH393227 ERD393227 FAZ393227 FKV393227 FUR393227 GEN393227 GOJ393227 GYF393227 HIB393227 HRX393227 IBT393227 ILP393227 IVL393227 JFH393227 JPD393227 JYZ393227 KIV393227 KSR393227 LCN393227 LMJ393227 LWF393227 MGB393227 MPX393227 MZT393227 NJP393227 NTL393227 ODH393227 OND393227 OWZ393227 PGV393227 PQR393227 QAN393227 QKJ393227 QUF393227 REB393227 RNX393227 RXT393227 SHP393227 SRL393227 TBH393227 TLD393227 TUZ393227 UEV393227 UOR393227 UYN393227 VIJ393227 VSF393227 WCB393227 WLX393227 WVT393227 D458763 JH458763 TD458763 ACZ458763 AMV458763 AWR458763 BGN458763 BQJ458763 CAF458763 CKB458763 CTX458763 DDT458763 DNP458763 DXL458763 EHH458763 ERD458763 FAZ458763 FKV458763 FUR458763 GEN458763 GOJ458763 GYF458763 HIB458763 HRX458763 IBT458763 ILP458763 IVL458763 JFH458763 JPD458763 JYZ458763 KIV458763 KSR458763 LCN458763 LMJ458763 LWF458763 MGB458763 MPX458763 MZT458763 NJP458763 NTL458763 ODH458763 OND458763 OWZ458763 PGV458763 PQR458763 QAN458763 QKJ458763 QUF458763 REB458763 RNX458763 RXT458763 SHP458763 SRL458763 TBH458763 TLD458763 TUZ458763 UEV458763 UOR458763 UYN458763 VIJ458763 VSF458763 WCB458763 WLX458763 WVT458763 D524299 JH524299 TD524299 ACZ524299 AMV524299 AWR524299 BGN524299 BQJ524299 CAF524299 CKB524299 CTX524299 DDT524299 DNP524299 DXL524299 EHH524299 ERD524299 FAZ524299 FKV524299 FUR524299 GEN524299 GOJ524299 GYF524299 HIB524299 HRX524299 IBT524299 ILP524299 IVL524299 JFH524299 JPD524299 JYZ524299 KIV524299 KSR524299 LCN524299 LMJ524299 LWF524299 MGB524299 MPX524299 MZT524299 NJP524299 NTL524299 ODH524299 OND524299 OWZ524299 PGV524299 PQR524299 QAN524299 QKJ524299 QUF524299 REB524299 RNX524299 RXT524299 SHP524299 SRL524299 TBH524299 TLD524299 TUZ524299 UEV524299 UOR524299 UYN524299 VIJ524299 VSF524299 WCB524299 WLX524299 WVT524299 D589835 JH589835 TD589835 ACZ589835 AMV589835 AWR589835 BGN589835 BQJ589835 CAF589835 CKB589835 CTX589835 DDT589835 DNP589835 DXL589835 EHH589835 ERD589835 FAZ589835 FKV589835 FUR589835 GEN589835 GOJ589835 GYF589835 HIB589835 HRX589835 IBT589835 ILP589835 IVL589835 JFH589835 JPD589835 JYZ589835 KIV589835 KSR589835 LCN589835 LMJ589835 LWF589835 MGB589835 MPX589835 MZT589835 NJP589835 NTL589835 ODH589835 OND589835 OWZ589835 PGV589835 PQR589835 QAN589835 QKJ589835 QUF589835 REB589835 RNX589835 RXT589835 SHP589835 SRL589835 TBH589835 TLD589835 TUZ589835 UEV589835 UOR589835 UYN589835 VIJ589835 VSF589835 WCB589835 WLX589835 WVT589835 D655371 JH655371 TD655371 ACZ655371 AMV655371 AWR655371 BGN655371 BQJ655371 CAF655371 CKB655371 CTX655371 DDT655371 DNP655371 DXL655371 EHH655371 ERD655371 FAZ655371 FKV655371 FUR655371 GEN655371 GOJ655371 GYF655371 HIB655371 HRX655371 IBT655371 ILP655371 IVL655371 JFH655371 JPD655371 JYZ655371 KIV655371 KSR655371 LCN655371 LMJ655371 LWF655371 MGB655371 MPX655371 MZT655371 NJP655371 NTL655371 ODH655371 OND655371 OWZ655371 PGV655371 PQR655371 QAN655371 QKJ655371 QUF655371 REB655371 RNX655371 RXT655371 SHP655371 SRL655371 TBH655371 TLD655371 TUZ655371 UEV655371 UOR655371 UYN655371 VIJ655371 VSF655371 WCB655371 WLX655371 WVT655371 D720907 JH720907 TD720907 ACZ720907 AMV720907 AWR720907 BGN720907 BQJ720907 CAF720907 CKB720907 CTX720907 DDT720907 DNP720907 DXL720907 EHH720907 ERD720907 FAZ720907 FKV720907 FUR720907 GEN720907 GOJ720907 GYF720907 HIB720907 HRX720907 IBT720907 ILP720907 IVL720907 JFH720907 JPD720907 JYZ720907 KIV720907 KSR720907 LCN720907 LMJ720907 LWF720907 MGB720907 MPX720907 MZT720907 NJP720907 NTL720907 ODH720907 OND720907 OWZ720907 PGV720907 PQR720907 QAN720907 QKJ720907 QUF720907 REB720907 RNX720907 RXT720907 SHP720907 SRL720907 TBH720907 TLD720907 TUZ720907 UEV720907 UOR720907 UYN720907 VIJ720907 VSF720907 WCB720907 WLX720907 WVT720907 D786443 JH786443 TD786443 ACZ786443 AMV786443 AWR786443 BGN786443 BQJ786443 CAF786443 CKB786443 CTX786443 DDT786443 DNP786443 DXL786443 EHH786443 ERD786443 FAZ786443 FKV786443 FUR786443 GEN786443 GOJ786443 GYF786443 HIB786443 HRX786443 IBT786443 ILP786443 IVL786443 JFH786443 JPD786443 JYZ786443 KIV786443 KSR786443 LCN786443 LMJ786443 LWF786443 MGB786443 MPX786443 MZT786443 NJP786443 NTL786443 ODH786443 OND786443 OWZ786443 PGV786443 PQR786443 QAN786443 QKJ786443 QUF786443 REB786443 RNX786443 RXT786443 SHP786443 SRL786443 TBH786443 TLD786443 TUZ786443 UEV786443 UOR786443 UYN786443 VIJ786443 VSF786443 WCB786443 WLX786443 WVT786443 D851979 JH851979 TD851979 ACZ851979 AMV851979 AWR851979 BGN851979 BQJ851979 CAF851979 CKB851979 CTX851979 DDT851979 DNP851979 DXL851979 EHH851979 ERD851979 FAZ851979 FKV851979 FUR851979 GEN851979 GOJ851979 GYF851979 HIB851979 HRX851979 IBT851979 ILP851979 IVL851979 JFH851979 JPD851979 JYZ851979 KIV851979 KSR851979 LCN851979 LMJ851979 LWF851979 MGB851979 MPX851979 MZT851979 NJP851979 NTL851979 ODH851979 OND851979 OWZ851979 PGV851979 PQR851979 QAN851979 QKJ851979 QUF851979 REB851979 RNX851979 RXT851979 SHP851979 SRL851979 TBH851979 TLD851979 TUZ851979 UEV851979 UOR851979 UYN851979 VIJ851979 VSF851979 WCB851979 WLX851979 WVT851979 D917515 JH917515 TD917515 ACZ917515 AMV917515 AWR917515 BGN917515 BQJ917515 CAF917515 CKB917515 CTX917515 DDT917515 DNP917515 DXL917515 EHH917515 ERD917515 FAZ917515 FKV917515 FUR917515 GEN917515 GOJ917515 GYF917515 HIB917515 HRX917515 IBT917515 ILP917515 IVL917515 JFH917515 JPD917515 JYZ917515 KIV917515 KSR917515 LCN917515 LMJ917515 LWF917515 MGB917515 MPX917515 MZT917515 NJP917515 NTL917515 ODH917515 OND917515 OWZ917515 PGV917515 PQR917515 QAN917515 QKJ917515 QUF917515 REB917515 RNX917515 RXT917515 SHP917515 SRL917515 TBH917515 TLD917515 TUZ917515 UEV917515 UOR917515 UYN917515 VIJ917515 VSF917515 WCB917515 WLX917515 WVT917515 D983051 JH983051 TD983051 ACZ983051 AMV983051 AWR983051 BGN983051 BQJ983051 CAF983051 CKB983051 CTX983051 DDT983051 DNP983051 DXL983051 EHH983051 ERD983051 FAZ983051 FKV983051 FUR983051 GEN983051 GOJ983051 GYF983051 HIB983051 HRX983051 IBT983051 ILP983051 IVL983051 JFH983051 JPD983051 JYZ983051 KIV983051 KSR983051 LCN983051 LMJ983051 LWF983051 MGB983051 MPX983051 MZT983051 NJP983051 NTL983051 ODH983051 OND983051 OWZ983051 PGV983051 PQR983051 QAN983051 QKJ983051 QUF983051 REB983051 RNX983051 RXT983051 SHP983051 SRL983051 TBH983051 TLD983051 TUZ983051 UEV983051 UOR983051 UYN983051 VIJ983051 VSF983051 WCB983051 WLX983051 WVT983051"/>
    <dataValidation allowBlank="1" showInputMessage="1" showErrorMessage="1" prompt="Quantidade de materiais para viga de cobertura." sqref="L6:L9 JH5:JH9 TD5:TD9 ACZ5:ACZ9 AMV5:AMV9 AWR5:AWR9 BGN5:BGN9 BQJ5:BQJ9 CAF5:CAF9 CKB5:CKB9 CTX5:CTX9 DDT5:DDT9 DNP5:DNP9 DXL5:DXL9 EHH5:EHH9 ERD5:ERD9 FAZ5:FAZ9 FKV5:FKV9 FUR5:FUR9 GEN5:GEN9 GOJ5:GOJ9 GYF5:GYF9 HIB5:HIB9 HRX5:HRX9 IBT5:IBT9 ILP5:ILP9 IVL5:IVL9 JFH5:JFH9 JPD5:JPD9 JYZ5:JYZ9 KIV5:KIV9 KSR5:KSR9 LCN5:LCN9 LMJ5:LMJ9 LWF5:LWF9 MGB5:MGB9 MPX5:MPX9 MZT5:MZT9 NJP5:NJP9 NTL5:NTL9 ODH5:ODH9 OND5:OND9 OWZ5:OWZ9 PGV5:PGV9 PQR5:PQR9 QAN5:QAN9 QKJ5:QKJ9 QUF5:QUF9 REB5:REB9 RNX5:RNX9 RXT5:RXT9 SHP5:SHP9 SRL5:SRL9 TBH5:TBH9 TLD5:TLD9 TUZ5:TUZ9 UEV5:UEV9 UOR5:UOR9 UYN5:UYN9 VIJ5:VIJ9 VSF5:VSF9 WCB5:WCB9 WLX5:WLX9 WVT5:WVT9 R65541:R65545 JN65541:JN65545 TJ65541:TJ65545 ADF65541:ADF65545 ANB65541:ANB65545 AWX65541:AWX65545 BGT65541:BGT65545 BQP65541:BQP65545 CAL65541:CAL65545 CKH65541:CKH65545 CUD65541:CUD65545 DDZ65541:DDZ65545 DNV65541:DNV65545 DXR65541:DXR65545 EHN65541:EHN65545 ERJ65541:ERJ65545 FBF65541:FBF65545 FLB65541:FLB65545 FUX65541:FUX65545 GET65541:GET65545 GOP65541:GOP65545 GYL65541:GYL65545 HIH65541:HIH65545 HSD65541:HSD65545 IBZ65541:IBZ65545 ILV65541:ILV65545 IVR65541:IVR65545 JFN65541:JFN65545 JPJ65541:JPJ65545 JZF65541:JZF65545 KJB65541:KJB65545 KSX65541:KSX65545 LCT65541:LCT65545 LMP65541:LMP65545 LWL65541:LWL65545 MGH65541:MGH65545 MQD65541:MQD65545 MZZ65541:MZZ65545 NJV65541:NJV65545 NTR65541:NTR65545 ODN65541:ODN65545 ONJ65541:ONJ65545 OXF65541:OXF65545 PHB65541:PHB65545 PQX65541:PQX65545 QAT65541:QAT65545 QKP65541:QKP65545 QUL65541:QUL65545 REH65541:REH65545 ROD65541:ROD65545 RXZ65541:RXZ65545 SHV65541:SHV65545 SRR65541:SRR65545 TBN65541:TBN65545 TLJ65541:TLJ65545 TVF65541:TVF65545 UFB65541:UFB65545 UOX65541:UOX65545 UYT65541:UYT65545 VIP65541:VIP65545 VSL65541:VSL65545 WCH65541:WCH65545 WMD65541:WMD65545 WVZ65541:WVZ65545 R131077:R131081 JN131077:JN131081 TJ131077:TJ131081 ADF131077:ADF131081 ANB131077:ANB131081 AWX131077:AWX131081 BGT131077:BGT131081 BQP131077:BQP131081 CAL131077:CAL131081 CKH131077:CKH131081 CUD131077:CUD131081 DDZ131077:DDZ131081 DNV131077:DNV131081 DXR131077:DXR131081 EHN131077:EHN131081 ERJ131077:ERJ131081 FBF131077:FBF131081 FLB131077:FLB131081 FUX131077:FUX131081 GET131077:GET131081 GOP131077:GOP131081 GYL131077:GYL131081 HIH131077:HIH131081 HSD131077:HSD131081 IBZ131077:IBZ131081 ILV131077:ILV131081 IVR131077:IVR131081 JFN131077:JFN131081 JPJ131077:JPJ131081 JZF131077:JZF131081 KJB131077:KJB131081 KSX131077:KSX131081 LCT131077:LCT131081 LMP131077:LMP131081 LWL131077:LWL131081 MGH131077:MGH131081 MQD131077:MQD131081 MZZ131077:MZZ131081 NJV131077:NJV131081 NTR131077:NTR131081 ODN131077:ODN131081 ONJ131077:ONJ131081 OXF131077:OXF131081 PHB131077:PHB131081 PQX131077:PQX131081 QAT131077:QAT131081 QKP131077:QKP131081 QUL131077:QUL131081 REH131077:REH131081 ROD131077:ROD131081 RXZ131077:RXZ131081 SHV131077:SHV131081 SRR131077:SRR131081 TBN131077:TBN131081 TLJ131077:TLJ131081 TVF131077:TVF131081 UFB131077:UFB131081 UOX131077:UOX131081 UYT131077:UYT131081 VIP131077:VIP131081 VSL131077:VSL131081 WCH131077:WCH131081 WMD131077:WMD131081 WVZ131077:WVZ131081 R196613:R196617 JN196613:JN196617 TJ196613:TJ196617 ADF196613:ADF196617 ANB196613:ANB196617 AWX196613:AWX196617 BGT196613:BGT196617 BQP196613:BQP196617 CAL196613:CAL196617 CKH196613:CKH196617 CUD196613:CUD196617 DDZ196613:DDZ196617 DNV196613:DNV196617 DXR196613:DXR196617 EHN196613:EHN196617 ERJ196613:ERJ196617 FBF196613:FBF196617 FLB196613:FLB196617 FUX196613:FUX196617 GET196613:GET196617 GOP196613:GOP196617 GYL196613:GYL196617 HIH196613:HIH196617 HSD196613:HSD196617 IBZ196613:IBZ196617 ILV196613:ILV196617 IVR196613:IVR196617 JFN196613:JFN196617 JPJ196613:JPJ196617 JZF196613:JZF196617 KJB196613:KJB196617 KSX196613:KSX196617 LCT196613:LCT196617 LMP196613:LMP196617 LWL196613:LWL196617 MGH196613:MGH196617 MQD196613:MQD196617 MZZ196613:MZZ196617 NJV196613:NJV196617 NTR196613:NTR196617 ODN196613:ODN196617 ONJ196613:ONJ196617 OXF196613:OXF196617 PHB196613:PHB196617 PQX196613:PQX196617 QAT196613:QAT196617 QKP196613:QKP196617 QUL196613:QUL196617 REH196613:REH196617 ROD196613:ROD196617 RXZ196613:RXZ196617 SHV196613:SHV196617 SRR196613:SRR196617 TBN196613:TBN196617 TLJ196613:TLJ196617 TVF196613:TVF196617 UFB196613:UFB196617 UOX196613:UOX196617 UYT196613:UYT196617 VIP196613:VIP196617 VSL196613:VSL196617 WCH196613:WCH196617 WMD196613:WMD196617 WVZ196613:WVZ196617 R262149:R262153 JN262149:JN262153 TJ262149:TJ262153 ADF262149:ADF262153 ANB262149:ANB262153 AWX262149:AWX262153 BGT262149:BGT262153 BQP262149:BQP262153 CAL262149:CAL262153 CKH262149:CKH262153 CUD262149:CUD262153 DDZ262149:DDZ262153 DNV262149:DNV262153 DXR262149:DXR262153 EHN262149:EHN262153 ERJ262149:ERJ262153 FBF262149:FBF262153 FLB262149:FLB262153 FUX262149:FUX262153 GET262149:GET262153 GOP262149:GOP262153 GYL262149:GYL262153 HIH262149:HIH262153 HSD262149:HSD262153 IBZ262149:IBZ262153 ILV262149:ILV262153 IVR262149:IVR262153 JFN262149:JFN262153 JPJ262149:JPJ262153 JZF262149:JZF262153 KJB262149:KJB262153 KSX262149:KSX262153 LCT262149:LCT262153 LMP262149:LMP262153 LWL262149:LWL262153 MGH262149:MGH262153 MQD262149:MQD262153 MZZ262149:MZZ262153 NJV262149:NJV262153 NTR262149:NTR262153 ODN262149:ODN262153 ONJ262149:ONJ262153 OXF262149:OXF262153 PHB262149:PHB262153 PQX262149:PQX262153 QAT262149:QAT262153 QKP262149:QKP262153 QUL262149:QUL262153 REH262149:REH262153 ROD262149:ROD262153 RXZ262149:RXZ262153 SHV262149:SHV262153 SRR262149:SRR262153 TBN262149:TBN262153 TLJ262149:TLJ262153 TVF262149:TVF262153 UFB262149:UFB262153 UOX262149:UOX262153 UYT262149:UYT262153 VIP262149:VIP262153 VSL262149:VSL262153 WCH262149:WCH262153 WMD262149:WMD262153 WVZ262149:WVZ262153 R327685:R327689 JN327685:JN327689 TJ327685:TJ327689 ADF327685:ADF327689 ANB327685:ANB327689 AWX327685:AWX327689 BGT327685:BGT327689 BQP327685:BQP327689 CAL327685:CAL327689 CKH327685:CKH327689 CUD327685:CUD327689 DDZ327685:DDZ327689 DNV327685:DNV327689 DXR327685:DXR327689 EHN327685:EHN327689 ERJ327685:ERJ327689 FBF327685:FBF327689 FLB327685:FLB327689 FUX327685:FUX327689 GET327685:GET327689 GOP327685:GOP327689 GYL327685:GYL327689 HIH327685:HIH327689 HSD327685:HSD327689 IBZ327685:IBZ327689 ILV327685:ILV327689 IVR327685:IVR327689 JFN327685:JFN327689 JPJ327685:JPJ327689 JZF327685:JZF327689 KJB327685:KJB327689 KSX327685:KSX327689 LCT327685:LCT327689 LMP327685:LMP327689 LWL327685:LWL327689 MGH327685:MGH327689 MQD327685:MQD327689 MZZ327685:MZZ327689 NJV327685:NJV327689 NTR327685:NTR327689 ODN327685:ODN327689 ONJ327685:ONJ327689 OXF327685:OXF327689 PHB327685:PHB327689 PQX327685:PQX327689 QAT327685:QAT327689 QKP327685:QKP327689 QUL327685:QUL327689 REH327685:REH327689 ROD327685:ROD327689 RXZ327685:RXZ327689 SHV327685:SHV327689 SRR327685:SRR327689 TBN327685:TBN327689 TLJ327685:TLJ327689 TVF327685:TVF327689 UFB327685:UFB327689 UOX327685:UOX327689 UYT327685:UYT327689 VIP327685:VIP327689 VSL327685:VSL327689 WCH327685:WCH327689 WMD327685:WMD327689 WVZ327685:WVZ327689 R393221:R393225 JN393221:JN393225 TJ393221:TJ393225 ADF393221:ADF393225 ANB393221:ANB393225 AWX393221:AWX393225 BGT393221:BGT393225 BQP393221:BQP393225 CAL393221:CAL393225 CKH393221:CKH393225 CUD393221:CUD393225 DDZ393221:DDZ393225 DNV393221:DNV393225 DXR393221:DXR393225 EHN393221:EHN393225 ERJ393221:ERJ393225 FBF393221:FBF393225 FLB393221:FLB393225 FUX393221:FUX393225 GET393221:GET393225 GOP393221:GOP393225 GYL393221:GYL393225 HIH393221:HIH393225 HSD393221:HSD393225 IBZ393221:IBZ393225 ILV393221:ILV393225 IVR393221:IVR393225 JFN393221:JFN393225 JPJ393221:JPJ393225 JZF393221:JZF393225 KJB393221:KJB393225 KSX393221:KSX393225 LCT393221:LCT393225 LMP393221:LMP393225 LWL393221:LWL393225 MGH393221:MGH393225 MQD393221:MQD393225 MZZ393221:MZZ393225 NJV393221:NJV393225 NTR393221:NTR393225 ODN393221:ODN393225 ONJ393221:ONJ393225 OXF393221:OXF393225 PHB393221:PHB393225 PQX393221:PQX393225 QAT393221:QAT393225 QKP393221:QKP393225 QUL393221:QUL393225 REH393221:REH393225 ROD393221:ROD393225 RXZ393221:RXZ393225 SHV393221:SHV393225 SRR393221:SRR393225 TBN393221:TBN393225 TLJ393221:TLJ393225 TVF393221:TVF393225 UFB393221:UFB393225 UOX393221:UOX393225 UYT393221:UYT393225 VIP393221:VIP393225 VSL393221:VSL393225 WCH393221:WCH393225 WMD393221:WMD393225 WVZ393221:WVZ393225 R458757:R458761 JN458757:JN458761 TJ458757:TJ458761 ADF458757:ADF458761 ANB458757:ANB458761 AWX458757:AWX458761 BGT458757:BGT458761 BQP458757:BQP458761 CAL458757:CAL458761 CKH458757:CKH458761 CUD458757:CUD458761 DDZ458757:DDZ458761 DNV458757:DNV458761 DXR458757:DXR458761 EHN458757:EHN458761 ERJ458757:ERJ458761 FBF458757:FBF458761 FLB458757:FLB458761 FUX458757:FUX458761 GET458757:GET458761 GOP458757:GOP458761 GYL458757:GYL458761 HIH458757:HIH458761 HSD458757:HSD458761 IBZ458757:IBZ458761 ILV458757:ILV458761 IVR458757:IVR458761 JFN458757:JFN458761 JPJ458757:JPJ458761 JZF458757:JZF458761 KJB458757:KJB458761 KSX458757:KSX458761 LCT458757:LCT458761 LMP458757:LMP458761 LWL458757:LWL458761 MGH458757:MGH458761 MQD458757:MQD458761 MZZ458757:MZZ458761 NJV458757:NJV458761 NTR458757:NTR458761 ODN458757:ODN458761 ONJ458757:ONJ458761 OXF458757:OXF458761 PHB458757:PHB458761 PQX458757:PQX458761 QAT458757:QAT458761 QKP458757:QKP458761 QUL458757:QUL458761 REH458757:REH458761 ROD458757:ROD458761 RXZ458757:RXZ458761 SHV458757:SHV458761 SRR458757:SRR458761 TBN458757:TBN458761 TLJ458757:TLJ458761 TVF458757:TVF458761 UFB458757:UFB458761 UOX458757:UOX458761 UYT458757:UYT458761 VIP458757:VIP458761 VSL458757:VSL458761 WCH458757:WCH458761 WMD458757:WMD458761 WVZ458757:WVZ458761 R524293:R524297 JN524293:JN524297 TJ524293:TJ524297 ADF524293:ADF524297 ANB524293:ANB524297 AWX524293:AWX524297 BGT524293:BGT524297 BQP524293:BQP524297 CAL524293:CAL524297 CKH524293:CKH524297 CUD524293:CUD524297 DDZ524293:DDZ524297 DNV524293:DNV524297 DXR524293:DXR524297 EHN524293:EHN524297 ERJ524293:ERJ524297 FBF524293:FBF524297 FLB524293:FLB524297 FUX524293:FUX524297 GET524293:GET524297 GOP524293:GOP524297 GYL524293:GYL524297 HIH524293:HIH524297 HSD524293:HSD524297 IBZ524293:IBZ524297 ILV524293:ILV524297 IVR524293:IVR524297 JFN524293:JFN524297 JPJ524293:JPJ524297 JZF524293:JZF524297 KJB524293:KJB524297 KSX524293:KSX524297 LCT524293:LCT524297 LMP524293:LMP524297 LWL524293:LWL524297 MGH524293:MGH524297 MQD524293:MQD524297 MZZ524293:MZZ524297 NJV524293:NJV524297 NTR524293:NTR524297 ODN524293:ODN524297 ONJ524293:ONJ524297 OXF524293:OXF524297 PHB524293:PHB524297 PQX524293:PQX524297 QAT524293:QAT524297 QKP524293:QKP524297 QUL524293:QUL524297 REH524293:REH524297 ROD524293:ROD524297 RXZ524293:RXZ524297 SHV524293:SHV524297 SRR524293:SRR524297 TBN524293:TBN524297 TLJ524293:TLJ524297 TVF524293:TVF524297 UFB524293:UFB524297 UOX524293:UOX524297 UYT524293:UYT524297 VIP524293:VIP524297 VSL524293:VSL524297 WCH524293:WCH524297 WMD524293:WMD524297 WVZ524293:WVZ524297 R589829:R589833 JN589829:JN589833 TJ589829:TJ589833 ADF589829:ADF589833 ANB589829:ANB589833 AWX589829:AWX589833 BGT589829:BGT589833 BQP589829:BQP589833 CAL589829:CAL589833 CKH589829:CKH589833 CUD589829:CUD589833 DDZ589829:DDZ589833 DNV589829:DNV589833 DXR589829:DXR589833 EHN589829:EHN589833 ERJ589829:ERJ589833 FBF589829:FBF589833 FLB589829:FLB589833 FUX589829:FUX589833 GET589829:GET589833 GOP589829:GOP589833 GYL589829:GYL589833 HIH589829:HIH589833 HSD589829:HSD589833 IBZ589829:IBZ589833 ILV589829:ILV589833 IVR589829:IVR589833 JFN589829:JFN589833 JPJ589829:JPJ589833 JZF589829:JZF589833 KJB589829:KJB589833 KSX589829:KSX589833 LCT589829:LCT589833 LMP589829:LMP589833 LWL589829:LWL589833 MGH589829:MGH589833 MQD589829:MQD589833 MZZ589829:MZZ589833 NJV589829:NJV589833 NTR589829:NTR589833 ODN589829:ODN589833 ONJ589829:ONJ589833 OXF589829:OXF589833 PHB589829:PHB589833 PQX589829:PQX589833 QAT589829:QAT589833 QKP589829:QKP589833 QUL589829:QUL589833 REH589829:REH589833 ROD589829:ROD589833 RXZ589829:RXZ589833 SHV589829:SHV589833 SRR589829:SRR589833 TBN589829:TBN589833 TLJ589829:TLJ589833 TVF589829:TVF589833 UFB589829:UFB589833 UOX589829:UOX589833 UYT589829:UYT589833 VIP589829:VIP589833 VSL589829:VSL589833 WCH589829:WCH589833 WMD589829:WMD589833 WVZ589829:WVZ589833 R655365:R655369 JN655365:JN655369 TJ655365:TJ655369 ADF655365:ADF655369 ANB655365:ANB655369 AWX655365:AWX655369 BGT655365:BGT655369 BQP655365:BQP655369 CAL655365:CAL655369 CKH655365:CKH655369 CUD655365:CUD655369 DDZ655365:DDZ655369 DNV655365:DNV655369 DXR655365:DXR655369 EHN655365:EHN655369 ERJ655365:ERJ655369 FBF655365:FBF655369 FLB655365:FLB655369 FUX655365:FUX655369 GET655365:GET655369 GOP655365:GOP655369 GYL655365:GYL655369 HIH655365:HIH655369 HSD655365:HSD655369 IBZ655365:IBZ655369 ILV655365:ILV655369 IVR655365:IVR655369 JFN655365:JFN655369 JPJ655365:JPJ655369 JZF655365:JZF655369 KJB655365:KJB655369 KSX655365:KSX655369 LCT655365:LCT655369 LMP655365:LMP655369 LWL655365:LWL655369 MGH655365:MGH655369 MQD655365:MQD655369 MZZ655365:MZZ655369 NJV655365:NJV655369 NTR655365:NTR655369 ODN655365:ODN655369 ONJ655365:ONJ655369 OXF655365:OXF655369 PHB655365:PHB655369 PQX655365:PQX655369 QAT655365:QAT655369 QKP655365:QKP655369 QUL655365:QUL655369 REH655365:REH655369 ROD655365:ROD655369 RXZ655365:RXZ655369 SHV655365:SHV655369 SRR655365:SRR655369 TBN655365:TBN655369 TLJ655365:TLJ655369 TVF655365:TVF655369 UFB655365:UFB655369 UOX655365:UOX655369 UYT655365:UYT655369 VIP655365:VIP655369 VSL655365:VSL655369 WCH655365:WCH655369 WMD655365:WMD655369 WVZ655365:WVZ655369 R720901:R720905 JN720901:JN720905 TJ720901:TJ720905 ADF720901:ADF720905 ANB720901:ANB720905 AWX720901:AWX720905 BGT720901:BGT720905 BQP720901:BQP720905 CAL720901:CAL720905 CKH720901:CKH720905 CUD720901:CUD720905 DDZ720901:DDZ720905 DNV720901:DNV720905 DXR720901:DXR720905 EHN720901:EHN720905 ERJ720901:ERJ720905 FBF720901:FBF720905 FLB720901:FLB720905 FUX720901:FUX720905 GET720901:GET720905 GOP720901:GOP720905 GYL720901:GYL720905 HIH720901:HIH720905 HSD720901:HSD720905 IBZ720901:IBZ720905 ILV720901:ILV720905 IVR720901:IVR720905 JFN720901:JFN720905 JPJ720901:JPJ720905 JZF720901:JZF720905 KJB720901:KJB720905 KSX720901:KSX720905 LCT720901:LCT720905 LMP720901:LMP720905 LWL720901:LWL720905 MGH720901:MGH720905 MQD720901:MQD720905 MZZ720901:MZZ720905 NJV720901:NJV720905 NTR720901:NTR720905 ODN720901:ODN720905 ONJ720901:ONJ720905 OXF720901:OXF720905 PHB720901:PHB720905 PQX720901:PQX720905 QAT720901:QAT720905 QKP720901:QKP720905 QUL720901:QUL720905 REH720901:REH720905 ROD720901:ROD720905 RXZ720901:RXZ720905 SHV720901:SHV720905 SRR720901:SRR720905 TBN720901:TBN720905 TLJ720901:TLJ720905 TVF720901:TVF720905 UFB720901:UFB720905 UOX720901:UOX720905 UYT720901:UYT720905 VIP720901:VIP720905 VSL720901:VSL720905 WCH720901:WCH720905 WMD720901:WMD720905 WVZ720901:WVZ720905 R786437:R786441 JN786437:JN786441 TJ786437:TJ786441 ADF786437:ADF786441 ANB786437:ANB786441 AWX786437:AWX786441 BGT786437:BGT786441 BQP786437:BQP786441 CAL786437:CAL786441 CKH786437:CKH786441 CUD786437:CUD786441 DDZ786437:DDZ786441 DNV786437:DNV786441 DXR786437:DXR786441 EHN786437:EHN786441 ERJ786437:ERJ786441 FBF786437:FBF786441 FLB786437:FLB786441 FUX786437:FUX786441 GET786437:GET786441 GOP786437:GOP786441 GYL786437:GYL786441 HIH786437:HIH786441 HSD786437:HSD786441 IBZ786437:IBZ786441 ILV786437:ILV786441 IVR786437:IVR786441 JFN786437:JFN786441 JPJ786437:JPJ786441 JZF786437:JZF786441 KJB786437:KJB786441 KSX786437:KSX786441 LCT786437:LCT786441 LMP786437:LMP786441 LWL786437:LWL786441 MGH786437:MGH786441 MQD786437:MQD786441 MZZ786437:MZZ786441 NJV786437:NJV786441 NTR786437:NTR786441 ODN786437:ODN786441 ONJ786437:ONJ786441 OXF786437:OXF786441 PHB786437:PHB786441 PQX786437:PQX786441 QAT786437:QAT786441 QKP786437:QKP786441 QUL786437:QUL786441 REH786437:REH786441 ROD786437:ROD786441 RXZ786437:RXZ786441 SHV786437:SHV786441 SRR786437:SRR786441 TBN786437:TBN786441 TLJ786437:TLJ786441 TVF786437:TVF786441 UFB786437:UFB786441 UOX786437:UOX786441 UYT786437:UYT786441 VIP786437:VIP786441 VSL786437:VSL786441 WCH786437:WCH786441 WMD786437:WMD786441 WVZ786437:WVZ786441 R851973:R851977 JN851973:JN851977 TJ851973:TJ851977 ADF851973:ADF851977 ANB851973:ANB851977 AWX851973:AWX851977 BGT851973:BGT851977 BQP851973:BQP851977 CAL851973:CAL851977 CKH851973:CKH851977 CUD851973:CUD851977 DDZ851973:DDZ851977 DNV851973:DNV851977 DXR851973:DXR851977 EHN851973:EHN851977 ERJ851973:ERJ851977 FBF851973:FBF851977 FLB851973:FLB851977 FUX851973:FUX851977 GET851973:GET851977 GOP851973:GOP851977 GYL851973:GYL851977 HIH851973:HIH851977 HSD851973:HSD851977 IBZ851973:IBZ851977 ILV851973:ILV851977 IVR851973:IVR851977 JFN851973:JFN851977 JPJ851973:JPJ851977 JZF851973:JZF851977 KJB851973:KJB851977 KSX851973:KSX851977 LCT851973:LCT851977 LMP851973:LMP851977 LWL851973:LWL851977 MGH851973:MGH851977 MQD851973:MQD851977 MZZ851973:MZZ851977 NJV851973:NJV851977 NTR851973:NTR851977 ODN851973:ODN851977 ONJ851973:ONJ851977 OXF851973:OXF851977 PHB851973:PHB851977 PQX851973:PQX851977 QAT851973:QAT851977 QKP851973:QKP851977 QUL851973:QUL851977 REH851973:REH851977 ROD851973:ROD851977 RXZ851973:RXZ851977 SHV851973:SHV851977 SRR851973:SRR851977 TBN851973:TBN851977 TLJ851973:TLJ851977 TVF851973:TVF851977 UFB851973:UFB851977 UOX851973:UOX851977 UYT851973:UYT851977 VIP851973:VIP851977 VSL851973:VSL851977 WCH851973:WCH851977 WMD851973:WMD851977 WVZ851973:WVZ851977 R917509:R917513 JN917509:JN917513 TJ917509:TJ917513 ADF917509:ADF917513 ANB917509:ANB917513 AWX917509:AWX917513 BGT917509:BGT917513 BQP917509:BQP917513 CAL917509:CAL917513 CKH917509:CKH917513 CUD917509:CUD917513 DDZ917509:DDZ917513 DNV917509:DNV917513 DXR917509:DXR917513 EHN917509:EHN917513 ERJ917509:ERJ917513 FBF917509:FBF917513 FLB917509:FLB917513 FUX917509:FUX917513 GET917509:GET917513 GOP917509:GOP917513 GYL917509:GYL917513 HIH917509:HIH917513 HSD917509:HSD917513 IBZ917509:IBZ917513 ILV917509:ILV917513 IVR917509:IVR917513 JFN917509:JFN917513 JPJ917509:JPJ917513 JZF917509:JZF917513 KJB917509:KJB917513 KSX917509:KSX917513 LCT917509:LCT917513 LMP917509:LMP917513 LWL917509:LWL917513 MGH917509:MGH917513 MQD917509:MQD917513 MZZ917509:MZZ917513 NJV917509:NJV917513 NTR917509:NTR917513 ODN917509:ODN917513 ONJ917509:ONJ917513 OXF917509:OXF917513 PHB917509:PHB917513 PQX917509:PQX917513 QAT917509:QAT917513 QKP917509:QKP917513 QUL917509:QUL917513 REH917509:REH917513 ROD917509:ROD917513 RXZ917509:RXZ917513 SHV917509:SHV917513 SRR917509:SRR917513 TBN917509:TBN917513 TLJ917509:TLJ917513 TVF917509:TVF917513 UFB917509:UFB917513 UOX917509:UOX917513 UYT917509:UYT917513 VIP917509:VIP917513 VSL917509:VSL917513 WCH917509:WCH917513 WMD917509:WMD917513 WVZ917509:WVZ917513 R983045:R983049 JN983045:JN983049 TJ983045:TJ983049 ADF983045:ADF983049 ANB983045:ANB983049 AWX983045:AWX983049 BGT983045:BGT983049 BQP983045:BQP983049 CAL983045:CAL983049 CKH983045:CKH983049 CUD983045:CUD983049 DDZ983045:DDZ983049 DNV983045:DNV983049 DXR983045:DXR983049 EHN983045:EHN983049 ERJ983045:ERJ983049 FBF983045:FBF983049 FLB983045:FLB983049 FUX983045:FUX983049 GET983045:GET983049 GOP983045:GOP983049 GYL983045:GYL983049 HIH983045:HIH983049 HSD983045:HSD983049 IBZ983045:IBZ983049 ILV983045:ILV983049 IVR983045:IVR983049 JFN983045:JFN983049 JPJ983045:JPJ983049 JZF983045:JZF983049 KJB983045:KJB983049 KSX983045:KSX983049 LCT983045:LCT983049 LMP983045:LMP983049 LWL983045:LWL983049 MGH983045:MGH983049 MQD983045:MQD983049 MZZ983045:MZZ983049 NJV983045:NJV983049 NTR983045:NTR983049 ODN983045:ODN983049 ONJ983045:ONJ983049 OXF983045:OXF983049 PHB983045:PHB983049 PQX983045:PQX983049 QAT983045:QAT983049 QKP983045:QKP983049 QUL983045:QUL983049 REH983045:REH983049 ROD983045:ROD983049 RXZ983045:RXZ983049 SHV983045:SHV983049 SRR983045:SRR983049 TBN983045:TBN983049 TLJ983045:TLJ983049 TVF983045:TVF983049 UFB983045:UFB983049 UOX983045:UOX983049 UYT983045:UYT983049 VIP983045:VIP983049 VSL983045:VSL983049 WCH983045:WCH983049 WMD983045:WMD983049 WVZ983045:WVZ983049 L23:L26 L41:L44"/>
    <dataValidation type="list" allowBlank="1" prompt="Escolha quandos lados." sqref="E6:F18">
      <formula1>"1,2,3,4"</formula1>
    </dataValidation>
  </dataValidation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36"/>
  <sheetViews>
    <sheetView showGridLines="0" topLeftCell="A4" workbookViewId="0">
      <selection activeCell="K24" sqref="K24:K25"/>
    </sheetView>
  </sheetViews>
  <sheetFormatPr defaultRowHeight="15" x14ac:dyDescent="0.25"/>
  <cols>
    <col min="1" max="1" width="7.5703125" style="94" customWidth="1"/>
    <col min="2" max="2" width="8.7109375" style="94" bestFit="1" customWidth="1"/>
    <col min="3" max="3" width="10.5703125" style="94" customWidth="1"/>
    <col min="4" max="5" width="9.28515625" style="94" bestFit="1" customWidth="1"/>
    <col min="6" max="6" width="12.140625" style="94" customWidth="1"/>
    <col min="7" max="7" width="4.85546875" style="94" customWidth="1"/>
    <col min="8" max="8" width="12.85546875" style="94" customWidth="1"/>
    <col min="9" max="9" width="7.7109375" style="94" customWidth="1"/>
    <col min="10" max="10" width="6.42578125" style="94" customWidth="1"/>
    <col min="11" max="11" width="14.5703125" style="94" customWidth="1"/>
    <col min="12" max="12" width="13.42578125" style="94" bestFit="1" customWidth="1"/>
    <col min="13" max="257" width="9.140625" style="94"/>
    <col min="258" max="258" width="7.5703125" style="94" customWidth="1"/>
    <col min="259" max="259" width="10.5703125" style="94" customWidth="1"/>
    <col min="260" max="261" width="9.140625" style="94"/>
    <col min="262" max="262" width="12.140625" style="94" customWidth="1"/>
    <col min="263" max="263" width="1.85546875" style="94" customWidth="1"/>
    <col min="264" max="264" width="12.85546875" style="94" customWidth="1"/>
    <col min="265" max="265" width="7.7109375" style="94" customWidth="1"/>
    <col min="266" max="266" width="6.42578125" style="94" customWidth="1"/>
    <col min="267" max="513" width="9.140625" style="94"/>
    <col min="514" max="514" width="7.5703125" style="94" customWidth="1"/>
    <col min="515" max="515" width="10.5703125" style="94" customWidth="1"/>
    <col min="516" max="517" width="9.140625" style="94"/>
    <col min="518" max="518" width="12.140625" style="94" customWidth="1"/>
    <col min="519" max="519" width="1.85546875" style="94" customWidth="1"/>
    <col min="520" max="520" width="12.85546875" style="94" customWidth="1"/>
    <col min="521" max="521" width="7.7109375" style="94" customWidth="1"/>
    <col min="522" max="522" width="6.42578125" style="94" customWidth="1"/>
    <col min="523" max="769" width="9.140625" style="94"/>
    <col min="770" max="770" width="7.5703125" style="94" customWidth="1"/>
    <col min="771" max="771" width="10.5703125" style="94" customWidth="1"/>
    <col min="772" max="773" width="9.140625" style="94"/>
    <col min="774" max="774" width="12.140625" style="94" customWidth="1"/>
    <col min="775" max="775" width="1.85546875" style="94" customWidth="1"/>
    <col min="776" max="776" width="12.85546875" style="94" customWidth="1"/>
    <col min="777" max="777" width="7.7109375" style="94" customWidth="1"/>
    <col min="778" max="778" width="6.42578125" style="94" customWidth="1"/>
    <col min="779" max="1025" width="9.140625" style="94"/>
    <col min="1026" max="1026" width="7.5703125" style="94" customWidth="1"/>
    <col min="1027" max="1027" width="10.5703125" style="94" customWidth="1"/>
    <col min="1028" max="1029" width="9.140625" style="94"/>
    <col min="1030" max="1030" width="12.140625" style="94" customWidth="1"/>
    <col min="1031" max="1031" width="1.85546875" style="94" customWidth="1"/>
    <col min="1032" max="1032" width="12.85546875" style="94" customWidth="1"/>
    <col min="1033" max="1033" width="7.7109375" style="94" customWidth="1"/>
    <col min="1034" max="1034" width="6.42578125" style="94" customWidth="1"/>
    <col min="1035" max="1281" width="9.140625" style="94"/>
    <col min="1282" max="1282" width="7.5703125" style="94" customWidth="1"/>
    <col min="1283" max="1283" width="10.5703125" style="94" customWidth="1"/>
    <col min="1284" max="1285" width="9.140625" style="94"/>
    <col min="1286" max="1286" width="12.140625" style="94" customWidth="1"/>
    <col min="1287" max="1287" width="1.85546875" style="94" customWidth="1"/>
    <col min="1288" max="1288" width="12.85546875" style="94" customWidth="1"/>
    <col min="1289" max="1289" width="7.7109375" style="94" customWidth="1"/>
    <col min="1290" max="1290" width="6.42578125" style="94" customWidth="1"/>
    <col min="1291" max="1537" width="9.140625" style="94"/>
    <col min="1538" max="1538" width="7.5703125" style="94" customWidth="1"/>
    <col min="1539" max="1539" width="10.5703125" style="94" customWidth="1"/>
    <col min="1540" max="1541" width="9.140625" style="94"/>
    <col min="1542" max="1542" width="12.140625" style="94" customWidth="1"/>
    <col min="1543" max="1543" width="1.85546875" style="94" customWidth="1"/>
    <col min="1544" max="1544" width="12.85546875" style="94" customWidth="1"/>
    <col min="1545" max="1545" width="7.7109375" style="94" customWidth="1"/>
    <col min="1546" max="1546" width="6.42578125" style="94" customWidth="1"/>
    <col min="1547" max="1793" width="9.140625" style="94"/>
    <col min="1794" max="1794" width="7.5703125" style="94" customWidth="1"/>
    <col min="1795" max="1795" width="10.5703125" style="94" customWidth="1"/>
    <col min="1796" max="1797" width="9.140625" style="94"/>
    <col min="1798" max="1798" width="12.140625" style="94" customWidth="1"/>
    <col min="1799" max="1799" width="1.85546875" style="94" customWidth="1"/>
    <col min="1800" max="1800" width="12.85546875" style="94" customWidth="1"/>
    <col min="1801" max="1801" width="7.7109375" style="94" customWidth="1"/>
    <col min="1802" max="1802" width="6.42578125" style="94" customWidth="1"/>
    <col min="1803" max="2049" width="9.140625" style="94"/>
    <col min="2050" max="2050" width="7.5703125" style="94" customWidth="1"/>
    <col min="2051" max="2051" width="10.5703125" style="94" customWidth="1"/>
    <col min="2052" max="2053" width="9.140625" style="94"/>
    <col min="2054" max="2054" width="12.140625" style="94" customWidth="1"/>
    <col min="2055" max="2055" width="1.85546875" style="94" customWidth="1"/>
    <col min="2056" max="2056" width="12.85546875" style="94" customWidth="1"/>
    <col min="2057" max="2057" width="7.7109375" style="94" customWidth="1"/>
    <col min="2058" max="2058" width="6.42578125" style="94" customWidth="1"/>
    <col min="2059" max="2305" width="9.140625" style="94"/>
    <col min="2306" max="2306" width="7.5703125" style="94" customWidth="1"/>
    <col min="2307" max="2307" width="10.5703125" style="94" customWidth="1"/>
    <col min="2308" max="2309" width="9.140625" style="94"/>
    <col min="2310" max="2310" width="12.140625" style="94" customWidth="1"/>
    <col min="2311" max="2311" width="1.85546875" style="94" customWidth="1"/>
    <col min="2312" max="2312" width="12.85546875" style="94" customWidth="1"/>
    <col min="2313" max="2313" width="7.7109375" style="94" customWidth="1"/>
    <col min="2314" max="2314" width="6.42578125" style="94" customWidth="1"/>
    <col min="2315" max="2561" width="9.140625" style="94"/>
    <col min="2562" max="2562" width="7.5703125" style="94" customWidth="1"/>
    <col min="2563" max="2563" width="10.5703125" style="94" customWidth="1"/>
    <col min="2564" max="2565" width="9.140625" style="94"/>
    <col min="2566" max="2566" width="12.140625" style="94" customWidth="1"/>
    <col min="2567" max="2567" width="1.85546875" style="94" customWidth="1"/>
    <col min="2568" max="2568" width="12.85546875" style="94" customWidth="1"/>
    <col min="2569" max="2569" width="7.7109375" style="94" customWidth="1"/>
    <col min="2570" max="2570" width="6.42578125" style="94" customWidth="1"/>
    <col min="2571" max="2817" width="9.140625" style="94"/>
    <col min="2818" max="2818" width="7.5703125" style="94" customWidth="1"/>
    <col min="2819" max="2819" width="10.5703125" style="94" customWidth="1"/>
    <col min="2820" max="2821" width="9.140625" style="94"/>
    <col min="2822" max="2822" width="12.140625" style="94" customWidth="1"/>
    <col min="2823" max="2823" width="1.85546875" style="94" customWidth="1"/>
    <col min="2824" max="2824" width="12.85546875" style="94" customWidth="1"/>
    <col min="2825" max="2825" width="7.7109375" style="94" customWidth="1"/>
    <col min="2826" max="2826" width="6.42578125" style="94" customWidth="1"/>
    <col min="2827" max="3073" width="9.140625" style="94"/>
    <col min="3074" max="3074" width="7.5703125" style="94" customWidth="1"/>
    <col min="3075" max="3075" width="10.5703125" style="94" customWidth="1"/>
    <col min="3076" max="3077" width="9.140625" style="94"/>
    <col min="3078" max="3078" width="12.140625" style="94" customWidth="1"/>
    <col min="3079" max="3079" width="1.85546875" style="94" customWidth="1"/>
    <col min="3080" max="3080" width="12.85546875" style="94" customWidth="1"/>
    <col min="3081" max="3081" width="7.7109375" style="94" customWidth="1"/>
    <col min="3082" max="3082" width="6.42578125" style="94" customWidth="1"/>
    <col min="3083" max="3329" width="9.140625" style="94"/>
    <col min="3330" max="3330" width="7.5703125" style="94" customWidth="1"/>
    <col min="3331" max="3331" width="10.5703125" style="94" customWidth="1"/>
    <col min="3332" max="3333" width="9.140625" style="94"/>
    <col min="3334" max="3334" width="12.140625" style="94" customWidth="1"/>
    <col min="3335" max="3335" width="1.85546875" style="94" customWidth="1"/>
    <col min="3336" max="3336" width="12.85546875" style="94" customWidth="1"/>
    <col min="3337" max="3337" width="7.7109375" style="94" customWidth="1"/>
    <col min="3338" max="3338" width="6.42578125" style="94" customWidth="1"/>
    <col min="3339" max="3585" width="9.140625" style="94"/>
    <col min="3586" max="3586" width="7.5703125" style="94" customWidth="1"/>
    <col min="3587" max="3587" width="10.5703125" style="94" customWidth="1"/>
    <col min="3588" max="3589" width="9.140625" style="94"/>
    <col min="3590" max="3590" width="12.140625" style="94" customWidth="1"/>
    <col min="3591" max="3591" width="1.85546875" style="94" customWidth="1"/>
    <col min="3592" max="3592" width="12.85546875" style="94" customWidth="1"/>
    <col min="3593" max="3593" width="7.7109375" style="94" customWidth="1"/>
    <col min="3594" max="3594" width="6.42578125" style="94" customWidth="1"/>
    <col min="3595" max="3841" width="9.140625" style="94"/>
    <col min="3842" max="3842" width="7.5703125" style="94" customWidth="1"/>
    <col min="3843" max="3843" width="10.5703125" style="94" customWidth="1"/>
    <col min="3844" max="3845" width="9.140625" style="94"/>
    <col min="3846" max="3846" width="12.140625" style="94" customWidth="1"/>
    <col min="3847" max="3847" width="1.85546875" style="94" customWidth="1"/>
    <col min="3848" max="3848" width="12.85546875" style="94" customWidth="1"/>
    <col min="3849" max="3849" width="7.7109375" style="94" customWidth="1"/>
    <col min="3850" max="3850" width="6.42578125" style="94" customWidth="1"/>
    <col min="3851" max="4097" width="9.140625" style="94"/>
    <col min="4098" max="4098" width="7.5703125" style="94" customWidth="1"/>
    <col min="4099" max="4099" width="10.5703125" style="94" customWidth="1"/>
    <col min="4100" max="4101" width="9.140625" style="94"/>
    <col min="4102" max="4102" width="12.140625" style="94" customWidth="1"/>
    <col min="4103" max="4103" width="1.85546875" style="94" customWidth="1"/>
    <col min="4104" max="4104" width="12.85546875" style="94" customWidth="1"/>
    <col min="4105" max="4105" width="7.7109375" style="94" customWidth="1"/>
    <col min="4106" max="4106" width="6.42578125" style="94" customWidth="1"/>
    <col min="4107" max="4353" width="9.140625" style="94"/>
    <col min="4354" max="4354" width="7.5703125" style="94" customWidth="1"/>
    <col min="4355" max="4355" width="10.5703125" style="94" customWidth="1"/>
    <col min="4356" max="4357" width="9.140625" style="94"/>
    <col min="4358" max="4358" width="12.140625" style="94" customWidth="1"/>
    <col min="4359" max="4359" width="1.85546875" style="94" customWidth="1"/>
    <col min="4360" max="4360" width="12.85546875" style="94" customWidth="1"/>
    <col min="4361" max="4361" width="7.7109375" style="94" customWidth="1"/>
    <col min="4362" max="4362" width="6.42578125" style="94" customWidth="1"/>
    <col min="4363" max="4609" width="9.140625" style="94"/>
    <col min="4610" max="4610" width="7.5703125" style="94" customWidth="1"/>
    <col min="4611" max="4611" width="10.5703125" style="94" customWidth="1"/>
    <col min="4612" max="4613" width="9.140625" style="94"/>
    <col min="4614" max="4614" width="12.140625" style="94" customWidth="1"/>
    <col min="4615" max="4615" width="1.85546875" style="94" customWidth="1"/>
    <col min="4616" max="4616" width="12.85546875" style="94" customWidth="1"/>
    <col min="4617" max="4617" width="7.7109375" style="94" customWidth="1"/>
    <col min="4618" max="4618" width="6.42578125" style="94" customWidth="1"/>
    <col min="4619" max="4865" width="9.140625" style="94"/>
    <col min="4866" max="4866" width="7.5703125" style="94" customWidth="1"/>
    <col min="4867" max="4867" width="10.5703125" style="94" customWidth="1"/>
    <col min="4868" max="4869" width="9.140625" style="94"/>
    <col min="4870" max="4870" width="12.140625" style="94" customWidth="1"/>
    <col min="4871" max="4871" width="1.85546875" style="94" customWidth="1"/>
    <col min="4872" max="4872" width="12.85546875" style="94" customWidth="1"/>
    <col min="4873" max="4873" width="7.7109375" style="94" customWidth="1"/>
    <col min="4874" max="4874" width="6.42578125" style="94" customWidth="1"/>
    <col min="4875" max="5121" width="9.140625" style="94"/>
    <col min="5122" max="5122" width="7.5703125" style="94" customWidth="1"/>
    <col min="5123" max="5123" width="10.5703125" style="94" customWidth="1"/>
    <col min="5124" max="5125" width="9.140625" style="94"/>
    <col min="5126" max="5126" width="12.140625" style="94" customWidth="1"/>
    <col min="5127" max="5127" width="1.85546875" style="94" customWidth="1"/>
    <col min="5128" max="5128" width="12.85546875" style="94" customWidth="1"/>
    <col min="5129" max="5129" width="7.7109375" style="94" customWidth="1"/>
    <col min="5130" max="5130" width="6.42578125" style="94" customWidth="1"/>
    <col min="5131" max="5377" width="9.140625" style="94"/>
    <col min="5378" max="5378" width="7.5703125" style="94" customWidth="1"/>
    <col min="5379" max="5379" width="10.5703125" style="94" customWidth="1"/>
    <col min="5380" max="5381" width="9.140625" style="94"/>
    <col min="5382" max="5382" width="12.140625" style="94" customWidth="1"/>
    <col min="5383" max="5383" width="1.85546875" style="94" customWidth="1"/>
    <col min="5384" max="5384" width="12.85546875" style="94" customWidth="1"/>
    <col min="5385" max="5385" width="7.7109375" style="94" customWidth="1"/>
    <col min="5386" max="5386" width="6.42578125" style="94" customWidth="1"/>
    <col min="5387" max="5633" width="9.140625" style="94"/>
    <col min="5634" max="5634" width="7.5703125" style="94" customWidth="1"/>
    <col min="5635" max="5635" width="10.5703125" style="94" customWidth="1"/>
    <col min="5636" max="5637" width="9.140625" style="94"/>
    <col min="5638" max="5638" width="12.140625" style="94" customWidth="1"/>
    <col min="5639" max="5639" width="1.85546875" style="94" customWidth="1"/>
    <col min="5640" max="5640" width="12.85546875" style="94" customWidth="1"/>
    <col min="5641" max="5641" width="7.7109375" style="94" customWidth="1"/>
    <col min="5642" max="5642" width="6.42578125" style="94" customWidth="1"/>
    <col min="5643" max="5889" width="9.140625" style="94"/>
    <col min="5890" max="5890" width="7.5703125" style="94" customWidth="1"/>
    <col min="5891" max="5891" width="10.5703125" style="94" customWidth="1"/>
    <col min="5892" max="5893" width="9.140625" style="94"/>
    <col min="5894" max="5894" width="12.140625" style="94" customWidth="1"/>
    <col min="5895" max="5895" width="1.85546875" style="94" customWidth="1"/>
    <col min="5896" max="5896" width="12.85546875" style="94" customWidth="1"/>
    <col min="5897" max="5897" width="7.7109375" style="94" customWidth="1"/>
    <col min="5898" max="5898" width="6.42578125" style="94" customWidth="1"/>
    <col min="5899" max="6145" width="9.140625" style="94"/>
    <col min="6146" max="6146" width="7.5703125" style="94" customWidth="1"/>
    <col min="6147" max="6147" width="10.5703125" style="94" customWidth="1"/>
    <col min="6148" max="6149" width="9.140625" style="94"/>
    <col min="6150" max="6150" width="12.140625" style="94" customWidth="1"/>
    <col min="6151" max="6151" width="1.85546875" style="94" customWidth="1"/>
    <col min="6152" max="6152" width="12.85546875" style="94" customWidth="1"/>
    <col min="6153" max="6153" width="7.7109375" style="94" customWidth="1"/>
    <col min="6154" max="6154" width="6.42578125" style="94" customWidth="1"/>
    <col min="6155" max="6401" width="9.140625" style="94"/>
    <col min="6402" max="6402" width="7.5703125" style="94" customWidth="1"/>
    <col min="6403" max="6403" width="10.5703125" style="94" customWidth="1"/>
    <col min="6404" max="6405" width="9.140625" style="94"/>
    <col min="6406" max="6406" width="12.140625" style="94" customWidth="1"/>
    <col min="6407" max="6407" width="1.85546875" style="94" customWidth="1"/>
    <col min="6408" max="6408" width="12.85546875" style="94" customWidth="1"/>
    <col min="6409" max="6409" width="7.7109375" style="94" customWidth="1"/>
    <col min="6410" max="6410" width="6.42578125" style="94" customWidth="1"/>
    <col min="6411" max="6657" width="9.140625" style="94"/>
    <col min="6658" max="6658" width="7.5703125" style="94" customWidth="1"/>
    <col min="6659" max="6659" width="10.5703125" style="94" customWidth="1"/>
    <col min="6660" max="6661" width="9.140625" style="94"/>
    <col min="6662" max="6662" width="12.140625" style="94" customWidth="1"/>
    <col min="6663" max="6663" width="1.85546875" style="94" customWidth="1"/>
    <col min="6664" max="6664" width="12.85546875" style="94" customWidth="1"/>
    <col min="6665" max="6665" width="7.7109375" style="94" customWidth="1"/>
    <col min="6666" max="6666" width="6.42578125" style="94" customWidth="1"/>
    <col min="6667" max="6913" width="9.140625" style="94"/>
    <col min="6914" max="6914" width="7.5703125" style="94" customWidth="1"/>
    <col min="6915" max="6915" width="10.5703125" style="94" customWidth="1"/>
    <col min="6916" max="6917" width="9.140625" style="94"/>
    <col min="6918" max="6918" width="12.140625" style="94" customWidth="1"/>
    <col min="6919" max="6919" width="1.85546875" style="94" customWidth="1"/>
    <col min="6920" max="6920" width="12.85546875" style="94" customWidth="1"/>
    <col min="6921" max="6921" width="7.7109375" style="94" customWidth="1"/>
    <col min="6922" max="6922" width="6.42578125" style="94" customWidth="1"/>
    <col min="6923" max="7169" width="9.140625" style="94"/>
    <col min="7170" max="7170" width="7.5703125" style="94" customWidth="1"/>
    <col min="7171" max="7171" width="10.5703125" style="94" customWidth="1"/>
    <col min="7172" max="7173" width="9.140625" style="94"/>
    <col min="7174" max="7174" width="12.140625" style="94" customWidth="1"/>
    <col min="7175" max="7175" width="1.85546875" style="94" customWidth="1"/>
    <col min="7176" max="7176" width="12.85546875" style="94" customWidth="1"/>
    <col min="7177" max="7177" width="7.7109375" style="94" customWidth="1"/>
    <col min="7178" max="7178" width="6.42578125" style="94" customWidth="1"/>
    <col min="7179" max="7425" width="9.140625" style="94"/>
    <col min="7426" max="7426" width="7.5703125" style="94" customWidth="1"/>
    <col min="7427" max="7427" width="10.5703125" style="94" customWidth="1"/>
    <col min="7428" max="7429" width="9.140625" style="94"/>
    <col min="7430" max="7430" width="12.140625" style="94" customWidth="1"/>
    <col min="7431" max="7431" width="1.85546875" style="94" customWidth="1"/>
    <col min="7432" max="7432" width="12.85546875" style="94" customWidth="1"/>
    <col min="7433" max="7433" width="7.7109375" style="94" customWidth="1"/>
    <col min="7434" max="7434" width="6.42578125" style="94" customWidth="1"/>
    <col min="7435" max="7681" width="9.140625" style="94"/>
    <col min="7682" max="7682" width="7.5703125" style="94" customWidth="1"/>
    <col min="7683" max="7683" width="10.5703125" style="94" customWidth="1"/>
    <col min="7684" max="7685" width="9.140625" style="94"/>
    <col min="7686" max="7686" width="12.140625" style="94" customWidth="1"/>
    <col min="7687" max="7687" width="1.85546875" style="94" customWidth="1"/>
    <col min="7688" max="7688" width="12.85546875" style="94" customWidth="1"/>
    <col min="7689" max="7689" width="7.7109375" style="94" customWidth="1"/>
    <col min="7690" max="7690" width="6.42578125" style="94" customWidth="1"/>
    <col min="7691" max="7937" width="9.140625" style="94"/>
    <col min="7938" max="7938" width="7.5703125" style="94" customWidth="1"/>
    <col min="7939" max="7939" width="10.5703125" style="94" customWidth="1"/>
    <col min="7940" max="7941" width="9.140625" style="94"/>
    <col min="7942" max="7942" width="12.140625" style="94" customWidth="1"/>
    <col min="7943" max="7943" width="1.85546875" style="94" customWidth="1"/>
    <col min="7944" max="7944" width="12.85546875" style="94" customWidth="1"/>
    <col min="7945" max="7945" width="7.7109375" style="94" customWidth="1"/>
    <col min="7946" max="7946" width="6.42578125" style="94" customWidth="1"/>
    <col min="7947" max="8193" width="9.140625" style="94"/>
    <col min="8194" max="8194" width="7.5703125" style="94" customWidth="1"/>
    <col min="8195" max="8195" width="10.5703125" style="94" customWidth="1"/>
    <col min="8196" max="8197" width="9.140625" style="94"/>
    <col min="8198" max="8198" width="12.140625" style="94" customWidth="1"/>
    <col min="8199" max="8199" width="1.85546875" style="94" customWidth="1"/>
    <col min="8200" max="8200" width="12.85546875" style="94" customWidth="1"/>
    <col min="8201" max="8201" width="7.7109375" style="94" customWidth="1"/>
    <col min="8202" max="8202" width="6.42578125" style="94" customWidth="1"/>
    <col min="8203" max="8449" width="9.140625" style="94"/>
    <col min="8450" max="8450" width="7.5703125" style="94" customWidth="1"/>
    <col min="8451" max="8451" width="10.5703125" style="94" customWidth="1"/>
    <col min="8452" max="8453" width="9.140625" style="94"/>
    <col min="8454" max="8454" width="12.140625" style="94" customWidth="1"/>
    <col min="8455" max="8455" width="1.85546875" style="94" customWidth="1"/>
    <col min="8456" max="8456" width="12.85546875" style="94" customWidth="1"/>
    <col min="8457" max="8457" width="7.7109375" style="94" customWidth="1"/>
    <col min="8458" max="8458" width="6.42578125" style="94" customWidth="1"/>
    <col min="8459" max="8705" width="9.140625" style="94"/>
    <col min="8706" max="8706" width="7.5703125" style="94" customWidth="1"/>
    <col min="8707" max="8707" width="10.5703125" style="94" customWidth="1"/>
    <col min="8708" max="8709" width="9.140625" style="94"/>
    <col min="8710" max="8710" width="12.140625" style="94" customWidth="1"/>
    <col min="8711" max="8711" width="1.85546875" style="94" customWidth="1"/>
    <col min="8712" max="8712" width="12.85546875" style="94" customWidth="1"/>
    <col min="8713" max="8713" width="7.7109375" style="94" customWidth="1"/>
    <col min="8714" max="8714" width="6.42578125" style="94" customWidth="1"/>
    <col min="8715" max="8961" width="9.140625" style="94"/>
    <col min="8962" max="8962" width="7.5703125" style="94" customWidth="1"/>
    <col min="8963" max="8963" width="10.5703125" style="94" customWidth="1"/>
    <col min="8964" max="8965" width="9.140625" style="94"/>
    <col min="8966" max="8966" width="12.140625" style="94" customWidth="1"/>
    <col min="8967" max="8967" width="1.85546875" style="94" customWidth="1"/>
    <col min="8968" max="8968" width="12.85546875" style="94" customWidth="1"/>
    <col min="8969" max="8969" width="7.7109375" style="94" customWidth="1"/>
    <col min="8970" max="8970" width="6.42578125" style="94" customWidth="1"/>
    <col min="8971" max="9217" width="9.140625" style="94"/>
    <col min="9218" max="9218" width="7.5703125" style="94" customWidth="1"/>
    <col min="9219" max="9219" width="10.5703125" style="94" customWidth="1"/>
    <col min="9220" max="9221" width="9.140625" style="94"/>
    <col min="9222" max="9222" width="12.140625" style="94" customWidth="1"/>
    <col min="9223" max="9223" width="1.85546875" style="94" customWidth="1"/>
    <col min="9224" max="9224" width="12.85546875" style="94" customWidth="1"/>
    <col min="9225" max="9225" width="7.7109375" style="94" customWidth="1"/>
    <col min="9226" max="9226" width="6.42578125" style="94" customWidth="1"/>
    <col min="9227" max="9473" width="9.140625" style="94"/>
    <col min="9474" max="9474" width="7.5703125" style="94" customWidth="1"/>
    <col min="9475" max="9475" width="10.5703125" style="94" customWidth="1"/>
    <col min="9476" max="9477" width="9.140625" style="94"/>
    <col min="9478" max="9478" width="12.140625" style="94" customWidth="1"/>
    <col min="9479" max="9479" width="1.85546875" style="94" customWidth="1"/>
    <col min="9480" max="9480" width="12.85546875" style="94" customWidth="1"/>
    <col min="9481" max="9481" width="7.7109375" style="94" customWidth="1"/>
    <col min="9482" max="9482" width="6.42578125" style="94" customWidth="1"/>
    <col min="9483" max="9729" width="9.140625" style="94"/>
    <col min="9730" max="9730" width="7.5703125" style="94" customWidth="1"/>
    <col min="9731" max="9731" width="10.5703125" style="94" customWidth="1"/>
    <col min="9732" max="9733" width="9.140625" style="94"/>
    <col min="9734" max="9734" width="12.140625" style="94" customWidth="1"/>
    <col min="9735" max="9735" width="1.85546875" style="94" customWidth="1"/>
    <col min="9736" max="9736" width="12.85546875" style="94" customWidth="1"/>
    <col min="9737" max="9737" width="7.7109375" style="94" customWidth="1"/>
    <col min="9738" max="9738" width="6.42578125" style="94" customWidth="1"/>
    <col min="9739" max="9985" width="9.140625" style="94"/>
    <col min="9986" max="9986" width="7.5703125" style="94" customWidth="1"/>
    <col min="9987" max="9987" width="10.5703125" style="94" customWidth="1"/>
    <col min="9988" max="9989" width="9.140625" style="94"/>
    <col min="9990" max="9990" width="12.140625" style="94" customWidth="1"/>
    <col min="9991" max="9991" width="1.85546875" style="94" customWidth="1"/>
    <col min="9992" max="9992" width="12.85546875" style="94" customWidth="1"/>
    <col min="9993" max="9993" width="7.7109375" style="94" customWidth="1"/>
    <col min="9994" max="9994" width="6.42578125" style="94" customWidth="1"/>
    <col min="9995" max="10241" width="9.140625" style="94"/>
    <col min="10242" max="10242" width="7.5703125" style="94" customWidth="1"/>
    <col min="10243" max="10243" width="10.5703125" style="94" customWidth="1"/>
    <col min="10244" max="10245" width="9.140625" style="94"/>
    <col min="10246" max="10246" width="12.140625" style="94" customWidth="1"/>
    <col min="10247" max="10247" width="1.85546875" style="94" customWidth="1"/>
    <col min="10248" max="10248" width="12.85546875" style="94" customWidth="1"/>
    <col min="10249" max="10249" width="7.7109375" style="94" customWidth="1"/>
    <col min="10250" max="10250" width="6.42578125" style="94" customWidth="1"/>
    <col min="10251" max="10497" width="9.140625" style="94"/>
    <col min="10498" max="10498" width="7.5703125" style="94" customWidth="1"/>
    <col min="10499" max="10499" width="10.5703125" style="94" customWidth="1"/>
    <col min="10500" max="10501" width="9.140625" style="94"/>
    <col min="10502" max="10502" width="12.140625" style="94" customWidth="1"/>
    <col min="10503" max="10503" width="1.85546875" style="94" customWidth="1"/>
    <col min="10504" max="10504" width="12.85546875" style="94" customWidth="1"/>
    <col min="10505" max="10505" width="7.7109375" style="94" customWidth="1"/>
    <col min="10506" max="10506" width="6.42578125" style="94" customWidth="1"/>
    <col min="10507" max="10753" width="9.140625" style="94"/>
    <col min="10754" max="10754" width="7.5703125" style="94" customWidth="1"/>
    <col min="10755" max="10755" width="10.5703125" style="94" customWidth="1"/>
    <col min="10756" max="10757" width="9.140625" style="94"/>
    <col min="10758" max="10758" width="12.140625" style="94" customWidth="1"/>
    <col min="10759" max="10759" width="1.85546875" style="94" customWidth="1"/>
    <col min="10760" max="10760" width="12.85546875" style="94" customWidth="1"/>
    <col min="10761" max="10761" width="7.7109375" style="94" customWidth="1"/>
    <col min="10762" max="10762" width="6.42578125" style="94" customWidth="1"/>
    <col min="10763" max="11009" width="9.140625" style="94"/>
    <col min="11010" max="11010" width="7.5703125" style="94" customWidth="1"/>
    <col min="11011" max="11011" width="10.5703125" style="94" customWidth="1"/>
    <col min="11012" max="11013" width="9.140625" style="94"/>
    <col min="11014" max="11014" width="12.140625" style="94" customWidth="1"/>
    <col min="11015" max="11015" width="1.85546875" style="94" customWidth="1"/>
    <col min="11016" max="11016" width="12.85546875" style="94" customWidth="1"/>
    <col min="11017" max="11017" width="7.7109375" style="94" customWidth="1"/>
    <col min="11018" max="11018" width="6.42578125" style="94" customWidth="1"/>
    <col min="11019" max="11265" width="9.140625" style="94"/>
    <col min="11266" max="11266" width="7.5703125" style="94" customWidth="1"/>
    <col min="11267" max="11267" width="10.5703125" style="94" customWidth="1"/>
    <col min="11268" max="11269" width="9.140625" style="94"/>
    <col min="11270" max="11270" width="12.140625" style="94" customWidth="1"/>
    <col min="11271" max="11271" width="1.85546875" style="94" customWidth="1"/>
    <col min="11272" max="11272" width="12.85546875" style="94" customWidth="1"/>
    <col min="11273" max="11273" width="7.7109375" style="94" customWidth="1"/>
    <col min="11274" max="11274" width="6.42578125" style="94" customWidth="1"/>
    <col min="11275" max="11521" width="9.140625" style="94"/>
    <col min="11522" max="11522" width="7.5703125" style="94" customWidth="1"/>
    <col min="11523" max="11523" width="10.5703125" style="94" customWidth="1"/>
    <col min="11524" max="11525" width="9.140625" style="94"/>
    <col min="11526" max="11526" width="12.140625" style="94" customWidth="1"/>
    <col min="11527" max="11527" width="1.85546875" style="94" customWidth="1"/>
    <col min="11528" max="11528" width="12.85546875" style="94" customWidth="1"/>
    <col min="11529" max="11529" width="7.7109375" style="94" customWidth="1"/>
    <col min="11530" max="11530" width="6.42578125" style="94" customWidth="1"/>
    <col min="11531" max="11777" width="9.140625" style="94"/>
    <col min="11778" max="11778" width="7.5703125" style="94" customWidth="1"/>
    <col min="11779" max="11779" width="10.5703125" style="94" customWidth="1"/>
    <col min="11780" max="11781" width="9.140625" style="94"/>
    <col min="11782" max="11782" width="12.140625" style="94" customWidth="1"/>
    <col min="11783" max="11783" width="1.85546875" style="94" customWidth="1"/>
    <col min="11784" max="11784" width="12.85546875" style="94" customWidth="1"/>
    <col min="11785" max="11785" width="7.7109375" style="94" customWidth="1"/>
    <col min="11786" max="11786" width="6.42578125" style="94" customWidth="1"/>
    <col min="11787" max="12033" width="9.140625" style="94"/>
    <col min="12034" max="12034" width="7.5703125" style="94" customWidth="1"/>
    <col min="12035" max="12035" width="10.5703125" style="94" customWidth="1"/>
    <col min="12036" max="12037" width="9.140625" style="94"/>
    <col min="12038" max="12038" width="12.140625" style="94" customWidth="1"/>
    <col min="12039" max="12039" width="1.85546875" style="94" customWidth="1"/>
    <col min="12040" max="12040" width="12.85546875" style="94" customWidth="1"/>
    <col min="12041" max="12041" width="7.7109375" style="94" customWidth="1"/>
    <col min="12042" max="12042" width="6.42578125" style="94" customWidth="1"/>
    <col min="12043" max="12289" width="9.140625" style="94"/>
    <col min="12290" max="12290" width="7.5703125" style="94" customWidth="1"/>
    <col min="12291" max="12291" width="10.5703125" style="94" customWidth="1"/>
    <col min="12292" max="12293" width="9.140625" style="94"/>
    <col min="12294" max="12294" width="12.140625" style="94" customWidth="1"/>
    <col min="12295" max="12295" width="1.85546875" style="94" customWidth="1"/>
    <col min="12296" max="12296" width="12.85546875" style="94" customWidth="1"/>
    <col min="12297" max="12297" width="7.7109375" style="94" customWidth="1"/>
    <col min="12298" max="12298" width="6.42578125" style="94" customWidth="1"/>
    <col min="12299" max="12545" width="9.140625" style="94"/>
    <col min="12546" max="12546" width="7.5703125" style="94" customWidth="1"/>
    <col min="12547" max="12547" width="10.5703125" style="94" customWidth="1"/>
    <col min="12548" max="12549" width="9.140625" style="94"/>
    <col min="12550" max="12550" width="12.140625" style="94" customWidth="1"/>
    <col min="12551" max="12551" width="1.85546875" style="94" customWidth="1"/>
    <col min="12552" max="12552" width="12.85546875" style="94" customWidth="1"/>
    <col min="12553" max="12553" width="7.7109375" style="94" customWidth="1"/>
    <col min="12554" max="12554" width="6.42578125" style="94" customWidth="1"/>
    <col min="12555" max="12801" width="9.140625" style="94"/>
    <col min="12802" max="12802" width="7.5703125" style="94" customWidth="1"/>
    <col min="12803" max="12803" width="10.5703125" style="94" customWidth="1"/>
    <col min="12804" max="12805" width="9.140625" style="94"/>
    <col min="12806" max="12806" width="12.140625" style="94" customWidth="1"/>
    <col min="12807" max="12807" width="1.85546875" style="94" customWidth="1"/>
    <col min="12808" max="12808" width="12.85546875" style="94" customWidth="1"/>
    <col min="12809" max="12809" width="7.7109375" style="94" customWidth="1"/>
    <col min="12810" max="12810" width="6.42578125" style="94" customWidth="1"/>
    <col min="12811" max="13057" width="9.140625" style="94"/>
    <col min="13058" max="13058" width="7.5703125" style="94" customWidth="1"/>
    <col min="13059" max="13059" width="10.5703125" style="94" customWidth="1"/>
    <col min="13060" max="13061" width="9.140625" style="94"/>
    <col min="13062" max="13062" width="12.140625" style="94" customWidth="1"/>
    <col min="13063" max="13063" width="1.85546875" style="94" customWidth="1"/>
    <col min="13064" max="13064" width="12.85546875" style="94" customWidth="1"/>
    <col min="13065" max="13065" width="7.7109375" style="94" customWidth="1"/>
    <col min="13066" max="13066" width="6.42578125" style="94" customWidth="1"/>
    <col min="13067" max="13313" width="9.140625" style="94"/>
    <col min="13314" max="13314" width="7.5703125" style="94" customWidth="1"/>
    <col min="13315" max="13315" width="10.5703125" style="94" customWidth="1"/>
    <col min="13316" max="13317" width="9.140625" style="94"/>
    <col min="13318" max="13318" width="12.140625" style="94" customWidth="1"/>
    <col min="13319" max="13319" width="1.85546875" style="94" customWidth="1"/>
    <col min="13320" max="13320" width="12.85546875" style="94" customWidth="1"/>
    <col min="13321" max="13321" width="7.7109375" style="94" customWidth="1"/>
    <col min="13322" max="13322" width="6.42578125" style="94" customWidth="1"/>
    <col min="13323" max="13569" width="9.140625" style="94"/>
    <col min="13570" max="13570" width="7.5703125" style="94" customWidth="1"/>
    <col min="13571" max="13571" width="10.5703125" style="94" customWidth="1"/>
    <col min="13572" max="13573" width="9.140625" style="94"/>
    <col min="13574" max="13574" width="12.140625" style="94" customWidth="1"/>
    <col min="13575" max="13575" width="1.85546875" style="94" customWidth="1"/>
    <col min="13576" max="13576" width="12.85546875" style="94" customWidth="1"/>
    <col min="13577" max="13577" width="7.7109375" style="94" customWidth="1"/>
    <col min="13578" max="13578" width="6.42578125" style="94" customWidth="1"/>
    <col min="13579" max="13825" width="9.140625" style="94"/>
    <col min="13826" max="13826" width="7.5703125" style="94" customWidth="1"/>
    <col min="13827" max="13827" width="10.5703125" style="94" customWidth="1"/>
    <col min="13828" max="13829" width="9.140625" style="94"/>
    <col min="13830" max="13830" width="12.140625" style="94" customWidth="1"/>
    <col min="13831" max="13831" width="1.85546875" style="94" customWidth="1"/>
    <col min="13832" max="13832" width="12.85546875" style="94" customWidth="1"/>
    <col min="13833" max="13833" width="7.7109375" style="94" customWidth="1"/>
    <col min="13834" max="13834" width="6.42578125" style="94" customWidth="1"/>
    <col min="13835" max="14081" width="9.140625" style="94"/>
    <col min="14082" max="14082" width="7.5703125" style="94" customWidth="1"/>
    <col min="14083" max="14083" width="10.5703125" style="94" customWidth="1"/>
    <col min="14084" max="14085" width="9.140625" style="94"/>
    <col min="14086" max="14086" width="12.140625" style="94" customWidth="1"/>
    <col min="14087" max="14087" width="1.85546875" style="94" customWidth="1"/>
    <col min="14088" max="14088" width="12.85546875" style="94" customWidth="1"/>
    <col min="14089" max="14089" width="7.7109375" style="94" customWidth="1"/>
    <col min="14090" max="14090" width="6.42578125" style="94" customWidth="1"/>
    <col min="14091" max="14337" width="9.140625" style="94"/>
    <col min="14338" max="14338" width="7.5703125" style="94" customWidth="1"/>
    <col min="14339" max="14339" width="10.5703125" style="94" customWidth="1"/>
    <col min="14340" max="14341" width="9.140625" style="94"/>
    <col min="14342" max="14342" width="12.140625" style="94" customWidth="1"/>
    <col min="14343" max="14343" width="1.85546875" style="94" customWidth="1"/>
    <col min="14344" max="14344" width="12.85546875" style="94" customWidth="1"/>
    <col min="14345" max="14345" width="7.7109375" style="94" customWidth="1"/>
    <col min="14346" max="14346" width="6.42578125" style="94" customWidth="1"/>
    <col min="14347" max="14593" width="9.140625" style="94"/>
    <col min="14594" max="14594" width="7.5703125" style="94" customWidth="1"/>
    <col min="14595" max="14595" width="10.5703125" style="94" customWidth="1"/>
    <col min="14596" max="14597" width="9.140625" style="94"/>
    <col min="14598" max="14598" width="12.140625" style="94" customWidth="1"/>
    <col min="14599" max="14599" width="1.85546875" style="94" customWidth="1"/>
    <col min="14600" max="14600" width="12.85546875" style="94" customWidth="1"/>
    <col min="14601" max="14601" width="7.7109375" style="94" customWidth="1"/>
    <col min="14602" max="14602" width="6.42578125" style="94" customWidth="1"/>
    <col min="14603" max="14849" width="9.140625" style="94"/>
    <col min="14850" max="14850" width="7.5703125" style="94" customWidth="1"/>
    <col min="14851" max="14851" width="10.5703125" style="94" customWidth="1"/>
    <col min="14852" max="14853" width="9.140625" style="94"/>
    <col min="14854" max="14854" width="12.140625" style="94" customWidth="1"/>
    <col min="14855" max="14855" width="1.85546875" style="94" customWidth="1"/>
    <col min="14856" max="14856" width="12.85546875" style="94" customWidth="1"/>
    <col min="14857" max="14857" width="7.7109375" style="94" customWidth="1"/>
    <col min="14858" max="14858" width="6.42578125" style="94" customWidth="1"/>
    <col min="14859" max="15105" width="9.140625" style="94"/>
    <col min="15106" max="15106" width="7.5703125" style="94" customWidth="1"/>
    <col min="15107" max="15107" width="10.5703125" style="94" customWidth="1"/>
    <col min="15108" max="15109" width="9.140625" style="94"/>
    <col min="15110" max="15110" width="12.140625" style="94" customWidth="1"/>
    <col min="15111" max="15111" width="1.85546875" style="94" customWidth="1"/>
    <col min="15112" max="15112" width="12.85546875" style="94" customWidth="1"/>
    <col min="15113" max="15113" width="7.7109375" style="94" customWidth="1"/>
    <col min="15114" max="15114" width="6.42578125" style="94" customWidth="1"/>
    <col min="15115" max="15361" width="9.140625" style="94"/>
    <col min="15362" max="15362" width="7.5703125" style="94" customWidth="1"/>
    <col min="15363" max="15363" width="10.5703125" style="94" customWidth="1"/>
    <col min="15364" max="15365" width="9.140625" style="94"/>
    <col min="15366" max="15366" width="12.140625" style="94" customWidth="1"/>
    <col min="15367" max="15367" width="1.85546875" style="94" customWidth="1"/>
    <col min="15368" max="15368" width="12.85546875" style="94" customWidth="1"/>
    <col min="15369" max="15369" width="7.7109375" style="94" customWidth="1"/>
    <col min="15370" max="15370" width="6.42578125" style="94" customWidth="1"/>
    <col min="15371" max="15617" width="9.140625" style="94"/>
    <col min="15618" max="15618" width="7.5703125" style="94" customWidth="1"/>
    <col min="15619" max="15619" width="10.5703125" style="94" customWidth="1"/>
    <col min="15620" max="15621" width="9.140625" style="94"/>
    <col min="15622" max="15622" width="12.140625" style="94" customWidth="1"/>
    <col min="15623" max="15623" width="1.85546875" style="94" customWidth="1"/>
    <col min="15624" max="15624" width="12.85546875" style="94" customWidth="1"/>
    <col min="15625" max="15625" width="7.7109375" style="94" customWidth="1"/>
    <col min="15626" max="15626" width="6.42578125" style="94" customWidth="1"/>
    <col min="15627" max="15873" width="9.140625" style="94"/>
    <col min="15874" max="15874" width="7.5703125" style="94" customWidth="1"/>
    <col min="15875" max="15875" width="10.5703125" style="94" customWidth="1"/>
    <col min="15876" max="15877" width="9.140625" style="94"/>
    <col min="15878" max="15878" width="12.140625" style="94" customWidth="1"/>
    <col min="15879" max="15879" width="1.85546875" style="94" customWidth="1"/>
    <col min="15880" max="15880" width="12.85546875" style="94" customWidth="1"/>
    <col min="15881" max="15881" width="7.7109375" style="94" customWidth="1"/>
    <col min="15882" max="15882" width="6.42578125" style="94" customWidth="1"/>
    <col min="15883" max="16129" width="9.140625" style="94"/>
    <col min="16130" max="16130" width="7.5703125" style="94" customWidth="1"/>
    <col min="16131" max="16131" width="10.5703125" style="94" customWidth="1"/>
    <col min="16132" max="16133" width="9.140625" style="94"/>
    <col min="16134" max="16134" width="12.140625" style="94" customWidth="1"/>
    <col min="16135" max="16135" width="1.85546875" style="94" customWidth="1"/>
    <col min="16136" max="16136" width="12.85546875" style="94" customWidth="1"/>
    <col min="16137" max="16137" width="7.7109375" style="94" customWidth="1"/>
    <col min="16138" max="16138" width="6.42578125" style="94" customWidth="1"/>
    <col min="16139" max="16384" width="9.140625" style="94"/>
  </cols>
  <sheetData>
    <row r="2" spans="1:23" s="13" customFormat="1" x14ac:dyDescent="0.25">
      <c r="A2" s="14"/>
      <c r="B2" s="416" t="s">
        <v>258</v>
      </c>
      <c r="C2" s="416"/>
      <c r="D2" s="416"/>
      <c r="E2" s="416"/>
      <c r="F2" s="416"/>
      <c r="G2" s="416"/>
      <c r="H2" s="416"/>
      <c r="I2" s="416"/>
      <c r="J2" s="416"/>
      <c r="K2" s="416"/>
      <c r="L2" s="416"/>
      <c r="M2" s="416"/>
      <c r="N2" s="18"/>
      <c r="O2" s="18"/>
      <c r="P2" s="18"/>
      <c r="Q2" s="18"/>
      <c r="R2" s="18"/>
      <c r="S2" s="14"/>
      <c r="T2" s="14"/>
      <c r="U2" s="14"/>
      <c r="V2" s="14"/>
      <c r="W2" s="14"/>
    </row>
    <row r="3" spans="1:23" ht="15.75" thickBot="1" x14ac:dyDescent="0.3">
      <c r="C3" s="99"/>
      <c r="D3" s="99"/>
      <c r="E3" s="99"/>
      <c r="F3" s="99"/>
      <c r="G3" s="99"/>
      <c r="L3" s="99"/>
    </row>
    <row r="4" spans="1:23" x14ac:dyDescent="0.2">
      <c r="B4" s="417" t="s">
        <v>17</v>
      </c>
      <c r="C4" s="418"/>
      <c r="D4" s="418"/>
      <c r="E4" s="418"/>
      <c r="F4" s="419"/>
      <c r="G4" s="93"/>
      <c r="H4" s="433" t="s">
        <v>257</v>
      </c>
      <c r="I4" s="434"/>
      <c r="J4" s="434"/>
      <c r="K4" s="435"/>
      <c r="L4" s="93"/>
    </row>
    <row r="5" spans="1:23" x14ac:dyDescent="0.2">
      <c r="B5" s="238" t="s">
        <v>234</v>
      </c>
      <c r="C5" s="239" t="s">
        <v>44</v>
      </c>
      <c r="D5" s="246" t="s">
        <v>65</v>
      </c>
      <c r="E5" s="239" t="s">
        <v>66</v>
      </c>
      <c r="F5" s="240" t="s">
        <v>12</v>
      </c>
      <c r="G5" s="93"/>
      <c r="H5" s="257" t="s">
        <v>50</v>
      </c>
      <c r="I5" s="246" t="s">
        <v>7</v>
      </c>
      <c r="J5" s="246" t="s">
        <v>51</v>
      </c>
      <c r="K5" s="258" t="s">
        <v>27</v>
      </c>
      <c r="L5" s="93"/>
    </row>
    <row r="6" spans="1:23" x14ac:dyDescent="0.25">
      <c r="B6" s="235"/>
      <c r="C6" s="249">
        <v>1</v>
      </c>
      <c r="D6" s="249">
        <v>1</v>
      </c>
      <c r="E6" s="249">
        <v>0.05</v>
      </c>
      <c r="F6" s="250">
        <f t="shared" ref="F6:F18" si="0">((C6*D6)*E6+(D6*C6))</f>
        <v>1.05</v>
      </c>
      <c r="G6" s="93"/>
      <c r="H6" s="226" t="s">
        <v>17</v>
      </c>
      <c r="I6" s="220">
        <v>0.1</v>
      </c>
      <c r="J6" s="221" t="s">
        <v>4</v>
      </c>
      <c r="K6" s="222">
        <f>Conf.!E115</f>
        <v>1157</v>
      </c>
      <c r="L6" s="93"/>
    </row>
    <row r="7" spans="1:23" x14ac:dyDescent="0.25">
      <c r="B7" s="235"/>
      <c r="C7" s="252">
        <v>20</v>
      </c>
      <c r="D7" s="252">
        <v>50</v>
      </c>
      <c r="E7" s="252">
        <v>0.05</v>
      </c>
      <c r="F7" s="250">
        <f t="shared" si="0"/>
        <v>1050</v>
      </c>
      <c r="G7" s="93"/>
      <c r="H7" s="226" t="s">
        <v>69</v>
      </c>
      <c r="I7" s="220">
        <v>0.1</v>
      </c>
      <c r="J7" s="221" t="s">
        <v>119</v>
      </c>
      <c r="K7" s="222">
        <f>Conf.!E116</f>
        <v>6937</v>
      </c>
      <c r="L7" s="93"/>
    </row>
    <row r="8" spans="1:23" ht="15.75" thickBot="1" x14ac:dyDescent="0.3">
      <c r="B8" s="235"/>
      <c r="C8" s="252"/>
      <c r="D8" s="252"/>
      <c r="E8" s="252"/>
      <c r="F8" s="250">
        <f t="shared" si="0"/>
        <v>0</v>
      </c>
      <c r="G8" s="93"/>
      <c r="H8" s="227" t="s">
        <v>24</v>
      </c>
      <c r="I8" s="223">
        <v>0.1</v>
      </c>
      <c r="J8" s="224" t="s">
        <v>119</v>
      </c>
      <c r="K8" s="225">
        <f>Conf.!E117</f>
        <v>2313</v>
      </c>
      <c r="L8" s="93"/>
    </row>
    <row r="9" spans="1:23" x14ac:dyDescent="0.25">
      <c r="B9" s="235"/>
      <c r="C9" s="252"/>
      <c r="D9" s="252"/>
      <c r="E9" s="252"/>
      <c r="F9" s="250">
        <f t="shared" si="0"/>
        <v>0</v>
      </c>
      <c r="G9" s="93"/>
    </row>
    <row r="10" spans="1:23" x14ac:dyDescent="0.25">
      <c r="B10" s="235"/>
      <c r="C10" s="252"/>
      <c r="D10" s="252"/>
      <c r="E10" s="252"/>
      <c r="F10" s="250">
        <f t="shared" si="0"/>
        <v>0</v>
      </c>
      <c r="G10" s="93"/>
    </row>
    <row r="11" spans="1:23" x14ac:dyDescent="0.25">
      <c r="B11" s="235"/>
      <c r="C11" s="252"/>
      <c r="D11" s="252"/>
      <c r="E11" s="252"/>
      <c r="F11" s="250">
        <f t="shared" si="0"/>
        <v>0</v>
      </c>
      <c r="G11" s="93"/>
    </row>
    <row r="12" spans="1:23" x14ac:dyDescent="0.25">
      <c r="B12" s="235"/>
      <c r="C12" s="252"/>
      <c r="D12" s="252"/>
      <c r="E12" s="252"/>
      <c r="F12" s="250">
        <f t="shared" si="0"/>
        <v>0</v>
      </c>
      <c r="G12" s="93"/>
      <c r="H12" s="193"/>
      <c r="I12" s="93"/>
      <c r="J12" s="93"/>
      <c r="K12" s="93"/>
      <c r="L12" s="93"/>
    </row>
    <row r="13" spans="1:23" x14ac:dyDescent="0.25">
      <c r="B13" s="235"/>
      <c r="C13" s="252"/>
      <c r="D13" s="252"/>
      <c r="E13" s="252"/>
      <c r="F13" s="250">
        <f t="shared" si="0"/>
        <v>0</v>
      </c>
      <c r="G13" s="93"/>
      <c r="H13" s="193"/>
      <c r="I13" s="93"/>
      <c r="J13" s="93"/>
      <c r="K13" s="91"/>
      <c r="L13" s="93"/>
    </row>
    <row r="14" spans="1:23" x14ac:dyDescent="0.2">
      <c r="B14" s="259"/>
      <c r="C14" s="252"/>
      <c r="D14" s="252"/>
      <c r="E14" s="252"/>
      <c r="F14" s="250">
        <f t="shared" si="0"/>
        <v>0</v>
      </c>
      <c r="G14" s="93"/>
      <c r="L14" s="193"/>
    </row>
    <row r="15" spans="1:23" x14ac:dyDescent="0.25">
      <c r="B15" s="235"/>
      <c r="C15" s="252"/>
      <c r="D15" s="252"/>
      <c r="E15" s="252"/>
      <c r="F15" s="250">
        <f t="shared" si="0"/>
        <v>0</v>
      </c>
      <c r="G15" s="93"/>
      <c r="L15" s="193"/>
    </row>
    <row r="16" spans="1:23" x14ac:dyDescent="0.25">
      <c r="B16" s="235"/>
      <c r="C16" s="252"/>
      <c r="D16" s="252"/>
      <c r="E16" s="252"/>
      <c r="F16" s="250">
        <f t="shared" si="0"/>
        <v>0</v>
      </c>
      <c r="G16" s="93"/>
      <c r="H16" s="193"/>
      <c r="I16" s="193"/>
      <c r="J16" s="193"/>
      <c r="K16" s="193"/>
      <c r="L16" s="193"/>
    </row>
    <row r="17" spans="2:12" x14ac:dyDescent="0.25">
      <c r="B17" s="235"/>
      <c r="C17" s="252"/>
      <c r="D17" s="252"/>
      <c r="E17" s="252"/>
      <c r="F17" s="250">
        <f t="shared" si="0"/>
        <v>0</v>
      </c>
      <c r="G17" s="93"/>
      <c r="H17" s="441"/>
      <c r="I17" s="441"/>
      <c r="J17" s="441"/>
      <c r="K17" s="441"/>
      <c r="L17" s="193"/>
    </row>
    <row r="18" spans="2:12" x14ac:dyDescent="0.25">
      <c r="B18" s="235"/>
      <c r="C18" s="252"/>
      <c r="D18" s="252"/>
      <c r="E18" s="252"/>
      <c r="F18" s="250">
        <f t="shared" si="0"/>
        <v>0</v>
      </c>
      <c r="G18" s="93"/>
      <c r="H18" s="93"/>
      <c r="I18" s="93"/>
      <c r="J18" s="93"/>
      <c r="K18" s="93"/>
      <c r="L18" s="93"/>
    </row>
    <row r="19" spans="2:12" ht="15.75" thickBot="1" x14ac:dyDescent="0.25">
      <c r="B19" s="253"/>
      <c r="C19" s="254"/>
      <c r="D19" s="254"/>
      <c r="E19" s="254"/>
      <c r="F19" s="256">
        <v>1051.05</v>
      </c>
      <c r="G19" s="93"/>
      <c r="H19" s="93"/>
      <c r="I19" s="93"/>
      <c r="J19" s="93"/>
      <c r="K19" s="93"/>
      <c r="L19" s="93"/>
    </row>
    <row r="20" spans="2:12" ht="15.75" thickBot="1" x14ac:dyDescent="0.3">
      <c r="C20" s="91"/>
      <c r="D20" s="193"/>
      <c r="E20" s="203"/>
      <c r="F20" s="204"/>
      <c r="G20" s="93"/>
      <c r="H20" s="93"/>
      <c r="I20" s="93"/>
      <c r="J20" s="93"/>
      <c r="K20" s="93"/>
      <c r="L20" s="93"/>
    </row>
    <row r="21" spans="2:12" x14ac:dyDescent="0.2">
      <c r="B21" s="417" t="s">
        <v>256</v>
      </c>
      <c r="C21" s="418"/>
      <c r="D21" s="418"/>
      <c r="E21" s="418"/>
      <c r="F21" s="419"/>
      <c r="H21" s="433" t="s">
        <v>257</v>
      </c>
      <c r="I21" s="434"/>
      <c r="J21" s="434"/>
      <c r="K21" s="435"/>
    </row>
    <row r="22" spans="2:12" x14ac:dyDescent="0.2">
      <c r="B22" s="238" t="s">
        <v>234</v>
      </c>
      <c r="C22" s="239" t="s">
        <v>44</v>
      </c>
      <c r="D22" s="246" t="s">
        <v>65</v>
      </c>
      <c r="E22" s="239" t="s">
        <v>66</v>
      </c>
      <c r="F22" s="240" t="s">
        <v>12</v>
      </c>
      <c r="H22" s="257" t="s">
        <v>50</v>
      </c>
      <c r="I22" s="246" t="s">
        <v>7</v>
      </c>
      <c r="J22" s="246" t="s">
        <v>51</v>
      </c>
      <c r="K22" s="258" t="s">
        <v>27</v>
      </c>
    </row>
    <row r="23" spans="2:12" x14ac:dyDescent="0.25">
      <c r="B23" s="235"/>
      <c r="C23" s="249">
        <v>1</v>
      </c>
      <c r="D23" s="249">
        <v>1</v>
      </c>
      <c r="E23" s="249">
        <v>0.05</v>
      </c>
      <c r="F23" s="250">
        <f t="shared" ref="F23:F35" si="1">((C23*D23)*E23+(D23*C23))</f>
        <v>1.05</v>
      </c>
      <c r="H23" s="226" t="s">
        <v>256</v>
      </c>
      <c r="I23" s="220">
        <v>0.1</v>
      </c>
      <c r="J23" s="221" t="s">
        <v>4</v>
      </c>
      <c r="K23" s="222">
        <f>Conf.!E122</f>
        <v>1157</v>
      </c>
    </row>
    <row r="24" spans="2:12" x14ac:dyDescent="0.25">
      <c r="B24" s="235"/>
      <c r="C24" s="252">
        <v>20</v>
      </c>
      <c r="D24" s="252">
        <v>50</v>
      </c>
      <c r="E24" s="252">
        <v>0.05</v>
      </c>
      <c r="F24" s="250">
        <f t="shared" si="1"/>
        <v>1050</v>
      </c>
      <c r="H24" s="226" t="s">
        <v>69</v>
      </c>
      <c r="I24" s="220">
        <v>0.1</v>
      </c>
      <c r="J24" s="221" t="s">
        <v>119</v>
      </c>
      <c r="K24" s="222">
        <f>Conf.!E123</f>
        <v>4625</v>
      </c>
    </row>
    <row r="25" spans="2:12" ht="15.75" thickBot="1" x14ac:dyDescent="0.3">
      <c r="B25" s="235"/>
      <c r="C25" s="252"/>
      <c r="D25" s="252"/>
      <c r="E25" s="252"/>
      <c r="F25" s="250">
        <f t="shared" si="1"/>
        <v>0</v>
      </c>
      <c r="H25" s="227" t="s">
        <v>24</v>
      </c>
      <c r="I25" s="223">
        <v>0.1</v>
      </c>
      <c r="J25" s="224" t="s">
        <v>119</v>
      </c>
      <c r="K25" s="225">
        <f>Conf.!E124</f>
        <v>2313</v>
      </c>
    </row>
    <row r="26" spans="2:12" x14ac:dyDescent="0.25">
      <c r="B26" s="235"/>
      <c r="C26" s="252"/>
      <c r="D26" s="252"/>
      <c r="E26" s="252"/>
      <c r="F26" s="250">
        <f t="shared" si="1"/>
        <v>0</v>
      </c>
    </row>
    <row r="27" spans="2:12" x14ac:dyDescent="0.25">
      <c r="B27" s="235"/>
      <c r="C27" s="252"/>
      <c r="D27" s="252"/>
      <c r="E27" s="252"/>
      <c r="F27" s="250">
        <f t="shared" si="1"/>
        <v>0</v>
      </c>
    </row>
    <row r="28" spans="2:12" x14ac:dyDescent="0.25">
      <c r="B28" s="235"/>
      <c r="C28" s="252"/>
      <c r="D28" s="252"/>
      <c r="E28" s="252"/>
      <c r="F28" s="250">
        <f t="shared" si="1"/>
        <v>0</v>
      </c>
    </row>
    <row r="29" spans="2:12" x14ac:dyDescent="0.25">
      <c r="B29" s="235"/>
      <c r="C29" s="252"/>
      <c r="D29" s="252"/>
      <c r="E29" s="252"/>
      <c r="F29" s="250">
        <f t="shared" si="1"/>
        <v>0</v>
      </c>
    </row>
    <row r="30" spans="2:12" x14ac:dyDescent="0.25">
      <c r="B30" s="235"/>
      <c r="C30" s="252"/>
      <c r="D30" s="252"/>
      <c r="E30" s="252"/>
      <c r="F30" s="250">
        <f t="shared" si="1"/>
        <v>0</v>
      </c>
    </row>
    <row r="31" spans="2:12" x14ac:dyDescent="0.2">
      <c r="B31" s="259"/>
      <c r="C31" s="252"/>
      <c r="D31" s="252"/>
      <c r="E31" s="252"/>
      <c r="F31" s="250">
        <f t="shared" si="1"/>
        <v>0</v>
      </c>
    </row>
    <row r="32" spans="2:12" x14ac:dyDescent="0.25">
      <c r="B32" s="235"/>
      <c r="C32" s="252"/>
      <c r="D32" s="252"/>
      <c r="E32" s="252"/>
      <c r="F32" s="250">
        <f t="shared" si="1"/>
        <v>0</v>
      </c>
    </row>
    <row r="33" spans="2:6" x14ac:dyDescent="0.25">
      <c r="B33" s="235"/>
      <c r="C33" s="252"/>
      <c r="D33" s="252"/>
      <c r="E33" s="252"/>
      <c r="F33" s="250">
        <f t="shared" si="1"/>
        <v>0</v>
      </c>
    </row>
    <row r="34" spans="2:6" x14ac:dyDescent="0.25">
      <c r="B34" s="235"/>
      <c r="C34" s="252"/>
      <c r="D34" s="252"/>
      <c r="E34" s="252"/>
      <c r="F34" s="250">
        <f t="shared" si="1"/>
        <v>0</v>
      </c>
    </row>
    <row r="35" spans="2:6" x14ac:dyDescent="0.25">
      <c r="B35" s="235"/>
      <c r="C35" s="252"/>
      <c r="D35" s="252"/>
      <c r="E35" s="252"/>
      <c r="F35" s="250">
        <f t="shared" si="1"/>
        <v>0</v>
      </c>
    </row>
    <row r="36" spans="2:6" ht="15.75" thickBot="1" x14ac:dyDescent="0.25">
      <c r="B36" s="253"/>
      <c r="C36" s="254"/>
      <c r="D36" s="254"/>
      <c r="E36" s="254"/>
      <c r="F36" s="256">
        <f>SUM(F22:F35)</f>
        <v>1051.05</v>
      </c>
    </row>
  </sheetData>
  <mergeCells count="6">
    <mergeCell ref="B21:F21"/>
    <mergeCell ref="H4:K4"/>
    <mergeCell ref="H21:K21"/>
    <mergeCell ref="B2:M2"/>
    <mergeCell ref="H17:K17"/>
    <mergeCell ref="B4:F4"/>
  </mergeCells>
  <dataValidations count="4">
    <dataValidation allowBlank="1" showInputMessage="1" showErrorMessage="1" prompt="Quantidade de materiais para viga de cobertura." sqref="WVS983027:WVS983031 K65523:K65527 JG65523:JG65527 TC65523:TC65527 ACY65523:ACY65527 AMU65523:AMU65527 AWQ65523:AWQ65527 BGM65523:BGM65527 BQI65523:BQI65527 CAE65523:CAE65527 CKA65523:CKA65527 CTW65523:CTW65527 DDS65523:DDS65527 DNO65523:DNO65527 DXK65523:DXK65527 EHG65523:EHG65527 ERC65523:ERC65527 FAY65523:FAY65527 FKU65523:FKU65527 FUQ65523:FUQ65527 GEM65523:GEM65527 GOI65523:GOI65527 GYE65523:GYE65527 HIA65523:HIA65527 HRW65523:HRW65527 IBS65523:IBS65527 ILO65523:ILO65527 IVK65523:IVK65527 JFG65523:JFG65527 JPC65523:JPC65527 JYY65523:JYY65527 KIU65523:KIU65527 KSQ65523:KSQ65527 LCM65523:LCM65527 LMI65523:LMI65527 LWE65523:LWE65527 MGA65523:MGA65527 MPW65523:MPW65527 MZS65523:MZS65527 NJO65523:NJO65527 NTK65523:NTK65527 ODG65523:ODG65527 ONC65523:ONC65527 OWY65523:OWY65527 PGU65523:PGU65527 PQQ65523:PQQ65527 QAM65523:QAM65527 QKI65523:QKI65527 QUE65523:QUE65527 REA65523:REA65527 RNW65523:RNW65527 RXS65523:RXS65527 SHO65523:SHO65527 SRK65523:SRK65527 TBG65523:TBG65527 TLC65523:TLC65527 TUY65523:TUY65527 UEU65523:UEU65527 UOQ65523:UOQ65527 UYM65523:UYM65527 VII65523:VII65527 VSE65523:VSE65527 WCA65523:WCA65527 WLW65523:WLW65527 WVS65523:WVS65527 K131059:K131063 JG131059:JG131063 TC131059:TC131063 ACY131059:ACY131063 AMU131059:AMU131063 AWQ131059:AWQ131063 BGM131059:BGM131063 BQI131059:BQI131063 CAE131059:CAE131063 CKA131059:CKA131063 CTW131059:CTW131063 DDS131059:DDS131063 DNO131059:DNO131063 DXK131059:DXK131063 EHG131059:EHG131063 ERC131059:ERC131063 FAY131059:FAY131063 FKU131059:FKU131063 FUQ131059:FUQ131063 GEM131059:GEM131063 GOI131059:GOI131063 GYE131059:GYE131063 HIA131059:HIA131063 HRW131059:HRW131063 IBS131059:IBS131063 ILO131059:ILO131063 IVK131059:IVK131063 JFG131059:JFG131063 JPC131059:JPC131063 JYY131059:JYY131063 KIU131059:KIU131063 KSQ131059:KSQ131063 LCM131059:LCM131063 LMI131059:LMI131063 LWE131059:LWE131063 MGA131059:MGA131063 MPW131059:MPW131063 MZS131059:MZS131063 NJO131059:NJO131063 NTK131059:NTK131063 ODG131059:ODG131063 ONC131059:ONC131063 OWY131059:OWY131063 PGU131059:PGU131063 PQQ131059:PQQ131063 QAM131059:QAM131063 QKI131059:QKI131063 QUE131059:QUE131063 REA131059:REA131063 RNW131059:RNW131063 RXS131059:RXS131063 SHO131059:SHO131063 SRK131059:SRK131063 TBG131059:TBG131063 TLC131059:TLC131063 TUY131059:TUY131063 UEU131059:UEU131063 UOQ131059:UOQ131063 UYM131059:UYM131063 VII131059:VII131063 VSE131059:VSE131063 WCA131059:WCA131063 WLW131059:WLW131063 WVS131059:WVS131063 K196595:K196599 JG196595:JG196599 TC196595:TC196599 ACY196595:ACY196599 AMU196595:AMU196599 AWQ196595:AWQ196599 BGM196595:BGM196599 BQI196595:BQI196599 CAE196595:CAE196599 CKA196595:CKA196599 CTW196595:CTW196599 DDS196595:DDS196599 DNO196595:DNO196599 DXK196595:DXK196599 EHG196595:EHG196599 ERC196595:ERC196599 FAY196595:FAY196599 FKU196595:FKU196599 FUQ196595:FUQ196599 GEM196595:GEM196599 GOI196595:GOI196599 GYE196595:GYE196599 HIA196595:HIA196599 HRW196595:HRW196599 IBS196595:IBS196599 ILO196595:ILO196599 IVK196595:IVK196599 JFG196595:JFG196599 JPC196595:JPC196599 JYY196595:JYY196599 KIU196595:KIU196599 KSQ196595:KSQ196599 LCM196595:LCM196599 LMI196595:LMI196599 LWE196595:LWE196599 MGA196595:MGA196599 MPW196595:MPW196599 MZS196595:MZS196599 NJO196595:NJO196599 NTK196595:NTK196599 ODG196595:ODG196599 ONC196595:ONC196599 OWY196595:OWY196599 PGU196595:PGU196599 PQQ196595:PQQ196599 QAM196595:QAM196599 QKI196595:QKI196599 QUE196595:QUE196599 REA196595:REA196599 RNW196595:RNW196599 RXS196595:RXS196599 SHO196595:SHO196599 SRK196595:SRK196599 TBG196595:TBG196599 TLC196595:TLC196599 TUY196595:TUY196599 UEU196595:UEU196599 UOQ196595:UOQ196599 UYM196595:UYM196599 VII196595:VII196599 VSE196595:VSE196599 WCA196595:WCA196599 WLW196595:WLW196599 WVS196595:WVS196599 K262131:K262135 JG262131:JG262135 TC262131:TC262135 ACY262131:ACY262135 AMU262131:AMU262135 AWQ262131:AWQ262135 BGM262131:BGM262135 BQI262131:BQI262135 CAE262131:CAE262135 CKA262131:CKA262135 CTW262131:CTW262135 DDS262131:DDS262135 DNO262131:DNO262135 DXK262131:DXK262135 EHG262131:EHG262135 ERC262131:ERC262135 FAY262131:FAY262135 FKU262131:FKU262135 FUQ262131:FUQ262135 GEM262131:GEM262135 GOI262131:GOI262135 GYE262131:GYE262135 HIA262131:HIA262135 HRW262131:HRW262135 IBS262131:IBS262135 ILO262131:ILO262135 IVK262131:IVK262135 JFG262131:JFG262135 JPC262131:JPC262135 JYY262131:JYY262135 KIU262131:KIU262135 KSQ262131:KSQ262135 LCM262131:LCM262135 LMI262131:LMI262135 LWE262131:LWE262135 MGA262131:MGA262135 MPW262131:MPW262135 MZS262131:MZS262135 NJO262131:NJO262135 NTK262131:NTK262135 ODG262131:ODG262135 ONC262131:ONC262135 OWY262131:OWY262135 PGU262131:PGU262135 PQQ262131:PQQ262135 QAM262131:QAM262135 QKI262131:QKI262135 QUE262131:QUE262135 REA262131:REA262135 RNW262131:RNW262135 RXS262131:RXS262135 SHO262131:SHO262135 SRK262131:SRK262135 TBG262131:TBG262135 TLC262131:TLC262135 TUY262131:TUY262135 UEU262131:UEU262135 UOQ262131:UOQ262135 UYM262131:UYM262135 VII262131:VII262135 VSE262131:VSE262135 WCA262131:WCA262135 WLW262131:WLW262135 WVS262131:WVS262135 K327667:K327671 JG327667:JG327671 TC327667:TC327671 ACY327667:ACY327671 AMU327667:AMU327671 AWQ327667:AWQ327671 BGM327667:BGM327671 BQI327667:BQI327671 CAE327667:CAE327671 CKA327667:CKA327671 CTW327667:CTW327671 DDS327667:DDS327671 DNO327667:DNO327671 DXK327667:DXK327671 EHG327667:EHG327671 ERC327667:ERC327671 FAY327667:FAY327671 FKU327667:FKU327671 FUQ327667:FUQ327671 GEM327667:GEM327671 GOI327667:GOI327671 GYE327667:GYE327671 HIA327667:HIA327671 HRW327667:HRW327671 IBS327667:IBS327671 ILO327667:ILO327671 IVK327667:IVK327671 JFG327667:JFG327671 JPC327667:JPC327671 JYY327667:JYY327671 KIU327667:KIU327671 KSQ327667:KSQ327671 LCM327667:LCM327671 LMI327667:LMI327671 LWE327667:LWE327671 MGA327667:MGA327671 MPW327667:MPW327671 MZS327667:MZS327671 NJO327667:NJO327671 NTK327667:NTK327671 ODG327667:ODG327671 ONC327667:ONC327671 OWY327667:OWY327671 PGU327667:PGU327671 PQQ327667:PQQ327671 QAM327667:QAM327671 QKI327667:QKI327671 QUE327667:QUE327671 REA327667:REA327671 RNW327667:RNW327671 RXS327667:RXS327671 SHO327667:SHO327671 SRK327667:SRK327671 TBG327667:TBG327671 TLC327667:TLC327671 TUY327667:TUY327671 UEU327667:UEU327671 UOQ327667:UOQ327671 UYM327667:UYM327671 VII327667:VII327671 VSE327667:VSE327671 WCA327667:WCA327671 WLW327667:WLW327671 WVS327667:WVS327671 K393203:K393207 JG393203:JG393207 TC393203:TC393207 ACY393203:ACY393207 AMU393203:AMU393207 AWQ393203:AWQ393207 BGM393203:BGM393207 BQI393203:BQI393207 CAE393203:CAE393207 CKA393203:CKA393207 CTW393203:CTW393207 DDS393203:DDS393207 DNO393203:DNO393207 DXK393203:DXK393207 EHG393203:EHG393207 ERC393203:ERC393207 FAY393203:FAY393207 FKU393203:FKU393207 FUQ393203:FUQ393207 GEM393203:GEM393207 GOI393203:GOI393207 GYE393203:GYE393207 HIA393203:HIA393207 HRW393203:HRW393207 IBS393203:IBS393207 ILO393203:ILO393207 IVK393203:IVK393207 JFG393203:JFG393207 JPC393203:JPC393207 JYY393203:JYY393207 KIU393203:KIU393207 KSQ393203:KSQ393207 LCM393203:LCM393207 LMI393203:LMI393207 LWE393203:LWE393207 MGA393203:MGA393207 MPW393203:MPW393207 MZS393203:MZS393207 NJO393203:NJO393207 NTK393203:NTK393207 ODG393203:ODG393207 ONC393203:ONC393207 OWY393203:OWY393207 PGU393203:PGU393207 PQQ393203:PQQ393207 QAM393203:QAM393207 QKI393203:QKI393207 QUE393203:QUE393207 REA393203:REA393207 RNW393203:RNW393207 RXS393203:RXS393207 SHO393203:SHO393207 SRK393203:SRK393207 TBG393203:TBG393207 TLC393203:TLC393207 TUY393203:TUY393207 UEU393203:UEU393207 UOQ393203:UOQ393207 UYM393203:UYM393207 VII393203:VII393207 VSE393203:VSE393207 WCA393203:WCA393207 WLW393203:WLW393207 WVS393203:WVS393207 K458739:K458743 JG458739:JG458743 TC458739:TC458743 ACY458739:ACY458743 AMU458739:AMU458743 AWQ458739:AWQ458743 BGM458739:BGM458743 BQI458739:BQI458743 CAE458739:CAE458743 CKA458739:CKA458743 CTW458739:CTW458743 DDS458739:DDS458743 DNO458739:DNO458743 DXK458739:DXK458743 EHG458739:EHG458743 ERC458739:ERC458743 FAY458739:FAY458743 FKU458739:FKU458743 FUQ458739:FUQ458743 GEM458739:GEM458743 GOI458739:GOI458743 GYE458739:GYE458743 HIA458739:HIA458743 HRW458739:HRW458743 IBS458739:IBS458743 ILO458739:ILO458743 IVK458739:IVK458743 JFG458739:JFG458743 JPC458739:JPC458743 JYY458739:JYY458743 KIU458739:KIU458743 KSQ458739:KSQ458743 LCM458739:LCM458743 LMI458739:LMI458743 LWE458739:LWE458743 MGA458739:MGA458743 MPW458739:MPW458743 MZS458739:MZS458743 NJO458739:NJO458743 NTK458739:NTK458743 ODG458739:ODG458743 ONC458739:ONC458743 OWY458739:OWY458743 PGU458739:PGU458743 PQQ458739:PQQ458743 QAM458739:QAM458743 QKI458739:QKI458743 QUE458739:QUE458743 REA458739:REA458743 RNW458739:RNW458743 RXS458739:RXS458743 SHO458739:SHO458743 SRK458739:SRK458743 TBG458739:TBG458743 TLC458739:TLC458743 TUY458739:TUY458743 UEU458739:UEU458743 UOQ458739:UOQ458743 UYM458739:UYM458743 VII458739:VII458743 VSE458739:VSE458743 WCA458739:WCA458743 WLW458739:WLW458743 WVS458739:WVS458743 K524275:K524279 JG524275:JG524279 TC524275:TC524279 ACY524275:ACY524279 AMU524275:AMU524279 AWQ524275:AWQ524279 BGM524275:BGM524279 BQI524275:BQI524279 CAE524275:CAE524279 CKA524275:CKA524279 CTW524275:CTW524279 DDS524275:DDS524279 DNO524275:DNO524279 DXK524275:DXK524279 EHG524275:EHG524279 ERC524275:ERC524279 FAY524275:FAY524279 FKU524275:FKU524279 FUQ524275:FUQ524279 GEM524275:GEM524279 GOI524275:GOI524279 GYE524275:GYE524279 HIA524275:HIA524279 HRW524275:HRW524279 IBS524275:IBS524279 ILO524275:ILO524279 IVK524275:IVK524279 JFG524275:JFG524279 JPC524275:JPC524279 JYY524275:JYY524279 KIU524275:KIU524279 KSQ524275:KSQ524279 LCM524275:LCM524279 LMI524275:LMI524279 LWE524275:LWE524279 MGA524275:MGA524279 MPW524275:MPW524279 MZS524275:MZS524279 NJO524275:NJO524279 NTK524275:NTK524279 ODG524275:ODG524279 ONC524275:ONC524279 OWY524275:OWY524279 PGU524275:PGU524279 PQQ524275:PQQ524279 QAM524275:QAM524279 QKI524275:QKI524279 QUE524275:QUE524279 REA524275:REA524279 RNW524275:RNW524279 RXS524275:RXS524279 SHO524275:SHO524279 SRK524275:SRK524279 TBG524275:TBG524279 TLC524275:TLC524279 TUY524275:TUY524279 UEU524275:UEU524279 UOQ524275:UOQ524279 UYM524275:UYM524279 VII524275:VII524279 VSE524275:VSE524279 WCA524275:WCA524279 WLW524275:WLW524279 WVS524275:WVS524279 K589811:K589815 JG589811:JG589815 TC589811:TC589815 ACY589811:ACY589815 AMU589811:AMU589815 AWQ589811:AWQ589815 BGM589811:BGM589815 BQI589811:BQI589815 CAE589811:CAE589815 CKA589811:CKA589815 CTW589811:CTW589815 DDS589811:DDS589815 DNO589811:DNO589815 DXK589811:DXK589815 EHG589811:EHG589815 ERC589811:ERC589815 FAY589811:FAY589815 FKU589811:FKU589815 FUQ589811:FUQ589815 GEM589811:GEM589815 GOI589811:GOI589815 GYE589811:GYE589815 HIA589811:HIA589815 HRW589811:HRW589815 IBS589811:IBS589815 ILO589811:ILO589815 IVK589811:IVK589815 JFG589811:JFG589815 JPC589811:JPC589815 JYY589811:JYY589815 KIU589811:KIU589815 KSQ589811:KSQ589815 LCM589811:LCM589815 LMI589811:LMI589815 LWE589811:LWE589815 MGA589811:MGA589815 MPW589811:MPW589815 MZS589811:MZS589815 NJO589811:NJO589815 NTK589811:NTK589815 ODG589811:ODG589815 ONC589811:ONC589815 OWY589811:OWY589815 PGU589811:PGU589815 PQQ589811:PQQ589815 QAM589811:QAM589815 QKI589811:QKI589815 QUE589811:QUE589815 REA589811:REA589815 RNW589811:RNW589815 RXS589811:RXS589815 SHO589811:SHO589815 SRK589811:SRK589815 TBG589811:TBG589815 TLC589811:TLC589815 TUY589811:TUY589815 UEU589811:UEU589815 UOQ589811:UOQ589815 UYM589811:UYM589815 VII589811:VII589815 VSE589811:VSE589815 WCA589811:WCA589815 WLW589811:WLW589815 WVS589811:WVS589815 K655347:K655351 JG655347:JG655351 TC655347:TC655351 ACY655347:ACY655351 AMU655347:AMU655351 AWQ655347:AWQ655351 BGM655347:BGM655351 BQI655347:BQI655351 CAE655347:CAE655351 CKA655347:CKA655351 CTW655347:CTW655351 DDS655347:DDS655351 DNO655347:DNO655351 DXK655347:DXK655351 EHG655347:EHG655351 ERC655347:ERC655351 FAY655347:FAY655351 FKU655347:FKU655351 FUQ655347:FUQ655351 GEM655347:GEM655351 GOI655347:GOI655351 GYE655347:GYE655351 HIA655347:HIA655351 HRW655347:HRW655351 IBS655347:IBS655351 ILO655347:ILO655351 IVK655347:IVK655351 JFG655347:JFG655351 JPC655347:JPC655351 JYY655347:JYY655351 KIU655347:KIU655351 KSQ655347:KSQ655351 LCM655347:LCM655351 LMI655347:LMI655351 LWE655347:LWE655351 MGA655347:MGA655351 MPW655347:MPW655351 MZS655347:MZS655351 NJO655347:NJO655351 NTK655347:NTK655351 ODG655347:ODG655351 ONC655347:ONC655351 OWY655347:OWY655351 PGU655347:PGU655351 PQQ655347:PQQ655351 QAM655347:QAM655351 QKI655347:QKI655351 QUE655347:QUE655351 REA655347:REA655351 RNW655347:RNW655351 RXS655347:RXS655351 SHO655347:SHO655351 SRK655347:SRK655351 TBG655347:TBG655351 TLC655347:TLC655351 TUY655347:TUY655351 UEU655347:UEU655351 UOQ655347:UOQ655351 UYM655347:UYM655351 VII655347:VII655351 VSE655347:VSE655351 WCA655347:WCA655351 WLW655347:WLW655351 WVS655347:WVS655351 K720883:K720887 JG720883:JG720887 TC720883:TC720887 ACY720883:ACY720887 AMU720883:AMU720887 AWQ720883:AWQ720887 BGM720883:BGM720887 BQI720883:BQI720887 CAE720883:CAE720887 CKA720883:CKA720887 CTW720883:CTW720887 DDS720883:DDS720887 DNO720883:DNO720887 DXK720883:DXK720887 EHG720883:EHG720887 ERC720883:ERC720887 FAY720883:FAY720887 FKU720883:FKU720887 FUQ720883:FUQ720887 GEM720883:GEM720887 GOI720883:GOI720887 GYE720883:GYE720887 HIA720883:HIA720887 HRW720883:HRW720887 IBS720883:IBS720887 ILO720883:ILO720887 IVK720883:IVK720887 JFG720883:JFG720887 JPC720883:JPC720887 JYY720883:JYY720887 KIU720883:KIU720887 KSQ720883:KSQ720887 LCM720883:LCM720887 LMI720883:LMI720887 LWE720883:LWE720887 MGA720883:MGA720887 MPW720883:MPW720887 MZS720883:MZS720887 NJO720883:NJO720887 NTK720883:NTK720887 ODG720883:ODG720887 ONC720883:ONC720887 OWY720883:OWY720887 PGU720883:PGU720887 PQQ720883:PQQ720887 QAM720883:QAM720887 QKI720883:QKI720887 QUE720883:QUE720887 REA720883:REA720887 RNW720883:RNW720887 RXS720883:RXS720887 SHO720883:SHO720887 SRK720883:SRK720887 TBG720883:TBG720887 TLC720883:TLC720887 TUY720883:TUY720887 UEU720883:UEU720887 UOQ720883:UOQ720887 UYM720883:UYM720887 VII720883:VII720887 VSE720883:VSE720887 WCA720883:WCA720887 WLW720883:WLW720887 WVS720883:WVS720887 K786419:K786423 JG786419:JG786423 TC786419:TC786423 ACY786419:ACY786423 AMU786419:AMU786423 AWQ786419:AWQ786423 BGM786419:BGM786423 BQI786419:BQI786423 CAE786419:CAE786423 CKA786419:CKA786423 CTW786419:CTW786423 DDS786419:DDS786423 DNO786419:DNO786423 DXK786419:DXK786423 EHG786419:EHG786423 ERC786419:ERC786423 FAY786419:FAY786423 FKU786419:FKU786423 FUQ786419:FUQ786423 GEM786419:GEM786423 GOI786419:GOI786423 GYE786419:GYE786423 HIA786419:HIA786423 HRW786419:HRW786423 IBS786419:IBS786423 ILO786419:ILO786423 IVK786419:IVK786423 JFG786419:JFG786423 JPC786419:JPC786423 JYY786419:JYY786423 KIU786419:KIU786423 KSQ786419:KSQ786423 LCM786419:LCM786423 LMI786419:LMI786423 LWE786419:LWE786423 MGA786419:MGA786423 MPW786419:MPW786423 MZS786419:MZS786423 NJO786419:NJO786423 NTK786419:NTK786423 ODG786419:ODG786423 ONC786419:ONC786423 OWY786419:OWY786423 PGU786419:PGU786423 PQQ786419:PQQ786423 QAM786419:QAM786423 QKI786419:QKI786423 QUE786419:QUE786423 REA786419:REA786423 RNW786419:RNW786423 RXS786419:RXS786423 SHO786419:SHO786423 SRK786419:SRK786423 TBG786419:TBG786423 TLC786419:TLC786423 TUY786419:TUY786423 UEU786419:UEU786423 UOQ786419:UOQ786423 UYM786419:UYM786423 VII786419:VII786423 VSE786419:VSE786423 WCA786419:WCA786423 WLW786419:WLW786423 WVS786419:WVS786423 K851955:K851959 JG851955:JG851959 TC851955:TC851959 ACY851955:ACY851959 AMU851955:AMU851959 AWQ851955:AWQ851959 BGM851955:BGM851959 BQI851955:BQI851959 CAE851955:CAE851959 CKA851955:CKA851959 CTW851955:CTW851959 DDS851955:DDS851959 DNO851955:DNO851959 DXK851955:DXK851959 EHG851955:EHG851959 ERC851955:ERC851959 FAY851955:FAY851959 FKU851955:FKU851959 FUQ851955:FUQ851959 GEM851955:GEM851959 GOI851955:GOI851959 GYE851955:GYE851959 HIA851955:HIA851959 HRW851955:HRW851959 IBS851955:IBS851959 ILO851955:ILO851959 IVK851955:IVK851959 JFG851955:JFG851959 JPC851955:JPC851959 JYY851955:JYY851959 KIU851955:KIU851959 KSQ851955:KSQ851959 LCM851955:LCM851959 LMI851955:LMI851959 LWE851955:LWE851959 MGA851955:MGA851959 MPW851955:MPW851959 MZS851955:MZS851959 NJO851955:NJO851959 NTK851955:NTK851959 ODG851955:ODG851959 ONC851955:ONC851959 OWY851955:OWY851959 PGU851955:PGU851959 PQQ851955:PQQ851959 QAM851955:QAM851959 QKI851955:QKI851959 QUE851955:QUE851959 REA851955:REA851959 RNW851955:RNW851959 RXS851955:RXS851959 SHO851955:SHO851959 SRK851955:SRK851959 TBG851955:TBG851959 TLC851955:TLC851959 TUY851955:TUY851959 UEU851955:UEU851959 UOQ851955:UOQ851959 UYM851955:UYM851959 VII851955:VII851959 VSE851955:VSE851959 WCA851955:WCA851959 WLW851955:WLW851959 WVS851955:WVS851959 K917491:K917495 JG917491:JG917495 TC917491:TC917495 ACY917491:ACY917495 AMU917491:AMU917495 AWQ917491:AWQ917495 BGM917491:BGM917495 BQI917491:BQI917495 CAE917491:CAE917495 CKA917491:CKA917495 CTW917491:CTW917495 DDS917491:DDS917495 DNO917491:DNO917495 DXK917491:DXK917495 EHG917491:EHG917495 ERC917491:ERC917495 FAY917491:FAY917495 FKU917491:FKU917495 FUQ917491:FUQ917495 GEM917491:GEM917495 GOI917491:GOI917495 GYE917491:GYE917495 HIA917491:HIA917495 HRW917491:HRW917495 IBS917491:IBS917495 ILO917491:ILO917495 IVK917491:IVK917495 JFG917491:JFG917495 JPC917491:JPC917495 JYY917491:JYY917495 KIU917491:KIU917495 KSQ917491:KSQ917495 LCM917491:LCM917495 LMI917491:LMI917495 LWE917491:LWE917495 MGA917491:MGA917495 MPW917491:MPW917495 MZS917491:MZS917495 NJO917491:NJO917495 NTK917491:NTK917495 ODG917491:ODG917495 ONC917491:ONC917495 OWY917491:OWY917495 PGU917491:PGU917495 PQQ917491:PQQ917495 QAM917491:QAM917495 QKI917491:QKI917495 QUE917491:QUE917495 REA917491:REA917495 RNW917491:RNW917495 RXS917491:RXS917495 SHO917491:SHO917495 SRK917491:SRK917495 TBG917491:TBG917495 TLC917491:TLC917495 TUY917491:TUY917495 UEU917491:UEU917495 UOQ917491:UOQ917495 UYM917491:UYM917495 VII917491:VII917495 VSE917491:VSE917495 WCA917491:WCA917495 WLW917491:WLW917495 WVS917491:WVS917495 K983027:K983031 JG983027:JG983031 TC983027:TC983031 ACY983027:ACY983031 AMU983027:AMU983031 AWQ983027:AWQ983031 BGM983027:BGM983031 BQI983027:BQI983031 CAE983027:CAE983031 CKA983027:CKA983031 CTW983027:CTW983031 DDS983027:DDS983031 DNO983027:DNO983031 DXK983027:DXK983031 EHG983027:EHG983031 ERC983027:ERC983031 FAY983027:FAY983031 FKU983027:FKU983031 FUQ983027:FUQ983031 GEM983027:GEM983031 GOI983027:GOI983031 GYE983027:GYE983031 HIA983027:HIA983031 HRW983027:HRW983031 IBS983027:IBS983031 ILO983027:ILO983031 IVK983027:IVK983031 JFG983027:JFG983031 JPC983027:JPC983031 JYY983027:JYY983031 KIU983027:KIU983031 KSQ983027:KSQ983031 LCM983027:LCM983031 LMI983027:LMI983031 LWE983027:LWE983031 MGA983027:MGA983031 MPW983027:MPW983031 MZS983027:MZS983031 NJO983027:NJO983031 NTK983027:NTK983031 ODG983027:ODG983031 ONC983027:ONC983031 OWY983027:OWY983031 PGU983027:PGU983031 PQQ983027:PQQ983031 QAM983027:QAM983031 QKI983027:QKI983031 QUE983027:QUE983031 REA983027:REA983031 RNW983027:RNW983031 RXS983027:RXS983031 SHO983027:SHO983031 SRK983027:SRK983031 TBG983027:TBG983031 TLC983027:TLC983031 TUY983027:TUY983031 UEU983027:UEU983031 UOQ983027:UOQ983031 UYM983027:UYM983031 VII983027:VII983031 VSE983027:VSE983031 WCA983027:WCA983031 WLW983027:WLW983031 JG5:JG8 WVN9 WVS5:WVS8 WLR9 WLW5:WLW8 WBV9 WCA5:WCA8 VRZ9 VSE5:VSE8 VID9 VII5:VII8 UYH9 UYM5:UYM8 UOL9 UOQ5:UOQ8 UEP9 UEU5:UEU8 TUT9 TUY5:TUY8 TKX9 TLC5:TLC8 TBB9 TBG5:TBG8 SRF9 SRK5:SRK8 SHJ9 SHO5:SHO8 RXN9 RXS5:RXS8 RNR9 RNW5:RNW8 RDV9 REA5:REA8 QTZ9 QUE5:QUE8 QKD9 QKI5:QKI8 QAH9 QAM5:QAM8 PQL9 PQQ5:PQQ8 PGP9 PGU5:PGU8 OWT9 OWY5:OWY8 OMX9 ONC5:ONC8 ODB9 ODG5:ODG8 NTF9 NTK5:NTK8 NJJ9 NJO5:NJO8 MZN9 MZS5:MZS8 MPR9 MPW5:MPW8 MFV9 MGA5:MGA8 LVZ9 LWE5:LWE8 LMD9 LMI5:LMI8 LCH9 LCM5:LCM8 KSL9 KSQ5:KSQ8 KIP9 KIU5:KIU8 JYT9 JYY5:JYY8 JOX9 JPC5:JPC8 JFB9 JFG5:JFG8 IVF9 IVK5:IVK8 ILJ9 ILO5:ILO8 IBN9 IBS5:IBS8 HRR9 HRW5:HRW8 HHV9 HIA5:HIA8 GXZ9 GYE5:GYE8 GOD9 GOI5:GOI8 GEH9 GEM5:GEM8 FUL9 FUQ5:FUQ8 FKP9 FKU5:FKU8 FAT9 FAY5:FAY8 EQX9 ERC5:ERC8 EHB9 EHG5:EHG8 DXF9 DXK5:DXK8 DNJ9 DNO5:DNO8 DDN9 DDS5:DDS8 CTR9 CTW5:CTW8 CJV9 CKA5:CKA8 BZZ9 CAE5:CAE8 BQD9 BQI5:BQI8 BGH9 BGM5:BGM8 AWL9 AWQ5:AWQ8 AMP9 AMU5:AMU8 ACT9 ACY5:ACY8 SX9 TC5:TC8 JB9 K6:K8 K23:K25"/>
    <dataValidation allowBlank="1" showInputMessage="1" showErrorMessage="1" promptTitle="Informação" prompt="Digite a porcentagem de ganho ou perca sobre cada produto." sqref="WVM983028:WVM983041 I65523:I65527 JE65523:JE65527 TA65523:TA65527 ACW65523:ACW65527 AMS65523:AMS65527 AWO65523:AWO65527 BGK65523:BGK65527 BQG65523:BQG65527 CAC65523:CAC65527 CJY65523:CJY65527 CTU65523:CTU65527 DDQ65523:DDQ65527 DNM65523:DNM65527 DXI65523:DXI65527 EHE65523:EHE65527 ERA65523:ERA65527 FAW65523:FAW65527 FKS65523:FKS65527 FUO65523:FUO65527 GEK65523:GEK65527 GOG65523:GOG65527 GYC65523:GYC65527 HHY65523:HHY65527 HRU65523:HRU65527 IBQ65523:IBQ65527 ILM65523:ILM65527 IVI65523:IVI65527 JFE65523:JFE65527 JPA65523:JPA65527 JYW65523:JYW65527 KIS65523:KIS65527 KSO65523:KSO65527 LCK65523:LCK65527 LMG65523:LMG65527 LWC65523:LWC65527 MFY65523:MFY65527 MPU65523:MPU65527 MZQ65523:MZQ65527 NJM65523:NJM65527 NTI65523:NTI65527 ODE65523:ODE65527 ONA65523:ONA65527 OWW65523:OWW65527 PGS65523:PGS65527 PQO65523:PQO65527 QAK65523:QAK65527 QKG65523:QKG65527 QUC65523:QUC65527 RDY65523:RDY65527 RNU65523:RNU65527 RXQ65523:RXQ65527 SHM65523:SHM65527 SRI65523:SRI65527 TBE65523:TBE65527 TLA65523:TLA65527 TUW65523:TUW65527 UES65523:UES65527 UOO65523:UOO65527 UYK65523:UYK65527 VIG65523:VIG65527 VSC65523:VSC65527 WBY65523:WBY65527 WLU65523:WLU65527 WVQ65523:WVQ65527 I131059:I131063 JE131059:JE131063 TA131059:TA131063 ACW131059:ACW131063 AMS131059:AMS131063 AWO131059:AWO131063 BGK131059:BGK131063 BQG131059:BQG131063 CAC131059:CAC131063 CJY131059:CJY131063 CTU131059:CTU131063 DDQ131059:DDQ131063 DNM131059:DNM131063 DXI131059:DXI131063 EHE131059:EHE131063 ERA131059:ERA131063 FAW131059:FAW131063 FKS131059:FKS131063 FUO131059:FUO131063 GEK131059:GEK131063 GOG131059:GOG131063 GYC131059:GYC131063 HHY131059:HHY131063 HRU131059:HRU131063 IBQ131059:IBQ131063 ILM131059:ILM131063 IVI131059:IVI131063 JFE131059:JFE131063 JPA131059:JPA131063 JYW131059:JYW131063 KIS131059:KIS131063 KSO131059:KSO131063 LCK131059:LCK131063 LMG131059:LMG131063 LWC131059:LWC131063 MFY131059:MFY131063 MPU131059:MPU131063 MZQ131059:MZQ131063 NJM131059:NJM131063 NTI131059:NTI131063 ODE131059:ODE131063 ONA131059:ONA131063 OWW131059:OWW131063 PGS131059:PGS131063 PQO131059:PQO131063 QAK131059:QAK131063 QKG131059:QKG131063 QUC131059:QUC131063 RDY131059:RDY131063 RNU131059:RNU131063 RXQ131059:RXQ131063 SHM131059:SHM131063 SRI131059:SRI131063 TBE131059:TBE131063 TLA131059:TLA131063 TUW131059:TUW131063 UES131059:UES131063 UOO131059:UOO131063 UYK131059:UYK131063 VIG131059:VIG131063 VSC131059:VSC131063 WBY131059:WBY131063 WLU131059:WLU131063 WVQ131059:WVQ131063 I196595:I196599 JE196595:JE196599 TA196595:TA196599 ACW196595:ACW196599 AMS196595:AMS196599 AWO196595:AWO196599 BGK196595:BGK196599 BQG196595:BQG196599 CAC196595:CAC196599 CJY196595:CJY196599 CTU196595:CTU196599 DDQ196595:DDQ196599 DNM196595:DNM196599 DXI196595:DXI196599 EHE196595:EHE196599 ERA196595:ERA196599 FAW196595:FAW196599 FKS196595:FKS196599 FUO196595:FUO196599 GEK196595:GEK196599 GOG196595:GOG196599 GYC196595:GYC196599 HHY196595:HHY196599 HRU196595:HRU196599 IBQ196595:IBQ196599 ILM196595:ILM196599 IVI196595:IVI196599 JFE196595:JFE196599 JPA196595:JPA196599 JYW196595:JYW196599 KIS196595:KIS196599 KSO196595:KSO196599 LCK196595:LCK196599 LMG196595:LMG196599 LWC196595:LWC196599 MFY196595:MFY196599 MPU196595:MPU196599 MZQ196595:MZQ196599 NJM196595:NJM196599 NTI196595:NTI196599 ODE196595:ODE196599 ONA196595:ONA196599 OWW196595:OWW196599 PGS196595:PGS196599 PQO196595:PQO196599 QAK196595:QAK196599 QKG196595:QKG196599 QUC196595:QUC196599 RDY196595:RDY196599 RNU196595:RNU196599 RXQ196595:RXQ196599 SHM196595:SHM196599 SRI196595:SRI196599 TBE196595:TBE196599 TLA196595:TLA196599 TUW196595:TUW196599 UES196595:UES196599 UOO196595:UOO196599 UYK196595:UYK196599 VIG196595:VIG196599 VSC196595:VSC196599 WBY196595:WBY196599 WLU196595:WLU196599 WVQ196595:WVQ196599 I262131:I262135 JE262131:JE262135 TA262131:TA262135 ACW262131:ACW262135 AMS262131:AMS262135 AWO262131:AWO262135 BGK262131:BGK262135 BQG262131:BQG262135 CAC262131:CAC262135 CJY262131:CJY262135 CTU262131:CTU262135 DDQ262131:DDQ262135 DNM262131:DNM262135 DXI262131:DXI262135 EHE262131:EHE262135 ERA262131:ERA262135 FAW262131:FAW262135 FKS262131:FKS262135 FUO262131:FUO262135 GEK262131:GEK262135 GOG262131:GOG262135 GYC262131:GYC262135 HHY262131:HHY262135 HRU262131:HRU262135 IBQ262131:IBQ262135 ILM262131:ILM262135 IVI262131:IVI262135 JFE262131:JFE262135 JPA262131:JPA262135 JYW262131:JYW262135 KIS262131:KIS262135 KSO262131:KSO262135 LCK262131:LCK262135 LMG262131:LMG262135 LWC262131:LWC262135 MFY262131:MFY262135 MPU262131:MPU262135 MZQ262131:MZQ262135 NJM262131:NJM262135 NTI262131:NTI262135 ODE262131:ODE262135 ONA262131:ONA262135 OWW262131:OWW262135 PGS262131:PGS262135 PQO262131:PQO262135 QAK262131:QAK262135 QKG262131:QKG262135 QUC262131:QUC262135 RDY262131:RDY262135 RNU262131:RNU262135 RXQ262131:RXQ262135 SHM262131:SHM262135 SRI262131:SRI262135 TBE262131:TBE262135 TLA262131:TLA262135 TUW262131:TUW262135 UES262131:UES262135 UOO262131:UOO262135 UYK262131:UYK262135 VIG262131:VIG262135 VSC262131:VSC262135 WBY262131:WBY262135 WLU262131:WLU262135 WVQ262131:WVQ262135 I327667:I327671 JE327667:JE327671 TA327667:TA327671 ACW327667:ACW327671 AMS327667:AMS327671 AWO327667:AWO327671 BGK327667:BGK327671 BQG327667:BQG327671 CAC327667:CAC327671 CJY327667:CJY327671 CTU327667:CTU327671 DDQ327667:DDQ327671 DNM327667:DNM327671 DXI327667:DXI327671 EHE327667:EHE327671 ERA327667:ERA327671 FAW327667:FAW327671 FKS327667:FKS327671 FUO327667:FUO327671 GEK327667:GEK327671 GOG327667:GOG327671 GYC327667:GYC327671 HHY327667:HHY327671 HRU327667:HRU327671 IBQ327667:IBQ327671 ILM327667:ILM327671 IVI327667:IVI327671 JFE327667:JFE327671 JPA327667:JPA327671 JYW327667:JYW327671 KIS327667:KIS327671 KSO327667:KSO327671 LCK327667:LCK327671 LMG327667:LMG327671 LWC327667:LWC327671 MFY327667:MFY327671 MPU327667:MPU327671 MZQ327667:MZQ327671 NJM327667:NJM327671 NTI327667:NTI327671 ODE327667:ODE327671 ONA327667:ONA327671 OWW327667:OWW327671 PGS327667:PGS327671 PQO327667:PQO327671 QAK327667:QAK327671 QKG327667:QKG327671 QUC327667:QUC327671 RDY327667:RDY327671 RNU327667:RNU327671 RXQ327667:RXQ327671 SHM327667:SHM327671 SRI327667:SRI327671 TBE327667:TBE327671 TLA327667:TLA327671 TUW327667:TUW327671 UES327667:UES327671 UOO327667:UOO327671 UYK327667:UYK327671 VIG327667:VIG327671 VSC327667:VSC327671 WBY327667:WBY327671 WLU327667:WLU327671 WVQ327667:WVQ327671 I393203:I393207 JE393203:JE393207 TA393203:TA393207 ACW393203:ACW393207 AMS393203:AMS393207 AWO393203:AWO393207 BGK393203:BGK393207 BQG393203:BQG393207 CAC393203:CAC393207 CJY393203:CJY393207 CTU393203:CTU393207 DDQ393203:DDQ393207 DNM393203:DNM393207 DXI393203:DXI393207 EHE393203:EHE393207 ERA393203:ERA393207 FAW393203:FAW393207 FKS393203:FKS393207 FUO393203:FUO393207 GEK393203:GEK393207 GOG393203:GOG393207 GYC393203:GYC393207 HHY393203:HHY393207 HRU393203:HRU393207 IBQ393203:IBQ393207 ILM393203:ILM393207 IVI393203:IVI393207 JFE393203:JFE393207 JPA393203:JPA393207 JYW393203:JYW393207 KIS393203:KIS393207 KSO393203:KSO393207 LCK393203:LCK393207 LMG393203:LMG393207 LWC393203:LWC393207 MFY393203:MFY393207 MPU393203:MPU393207 MZQ393203:MZQ393207 NJM393203:NJM393207 NTI393203:NTI393207 ODE393203:ODE393207 ONA393203:ONA393207 OWW393203:OWW393207 PGS393203:PGS393207 PQO393203:PQO393207 QAK393203:QAK393207 QKG393203:QKG393207 QUC393203:QUC393207 RDY393203:RDY393207 RNU393203:RNU393207 RXQ393203:RXQ393207 SHM393203:SHM393207 SRI393203:SRI393207 TBE393203:TBE393207 TLA393203:TLA393207 TUW393203:TUW393207 UES393203:UES393207 UOO393203:UOO393207 UYK393203:UYK393207 VIG393203:VIG393207 VSC393203:VSC393207 WBY393203:WBY393207 WLU393203:WLU393207 WVQ393203:WVQ393207 I458739:I458743 JE458739:JE458743 TA458739:TA458743 ACW458739:ACW458743 AMS458739:AMS458743 AWO458739:AWO458743 BGK458739:BGK458743 BQG458739:BQG458743 CAC458739:CAC458743 CJY458739:CJY458743 CTU458739:CTU458743 DDQ458739:DDQ458743 DNM458739:DNM458743 DXI458739:DXI458743 EHE458739:EHE458743 ERA458739:ERA458743 FAW458739:FAW458743 FKS458739:FKS458743 FUO458739:FUO458743 GEK458739:GEK458743 GOG458739:GOG458743 GYC458739:GYC458743 HHY458739:HHY458743 HRU458739:HRU458743 IBQ458739:IBQ458743 ILM458739:ILM458743 IVI458739:IVI458743 JFE458739:JFE458743 JPA458739:JPA458743 JYW458739:JYW458743 KIS458739:KIS458743 KSO458739:KSO458743 LCK458739:LCK458743 LMG458739:LMG458743 LWC458739:LWC458743 MFY458739:MFY458743 MPU458739:MPU458743 MZQ458739:MZQ458743 NJM458739:NJM458743 NTI458739:NTI458743 ODE458739:ODE458743 ONA458739:ONA458743 OWW458739:OWW458743 PGS458739:PGS458743 PQO458739:PQO458743 QAK458739:QAK458743 QKG458739:QKG458743 QUC458739:QUC458743 RDY458739:RDY458743 RNU458739:RNU458743 RXQ458739:RXQ458743 SHM458739:SHM458743 SRI458739:SRI458743 TBE458739:TBE458743 TLA458739:TLA458743 TUW458739:TUW458743 UES458739:UES458743 UOO458739:UOO458743 UYK458739:UYK458743 VIG458739:VIG458743 VSC458739:VSC458743 WBY458739:WBY458743 WLU458739:WLU458743 WVQ458739:WVQ458743 I524275:I524279 JE524275:JE524279 TA524275:TA524279 ACW524275:ACW524279 AMS524275:AMS524279 AWO524275:AWO524279 BGK524275:BGK524279 BQG524275:BQG524279 CAC524275:CAC524279 CJY524275:CJY524279 CTU524275:CTU524279 DDQ524275:DDQ524279 DNM524275:DNM524279 DXI524275:DXI524279 EHE524275:EHE524279 ERA524275:ERA524279 FAW524275:FAW524279 FKS524275:FKS524279 FUO524275:FUO524279 GEK524275:GEK524279 GOG524275:GOG524279 GYC524275:GYC524279 HHY524275:HHY524279 HRU524275:HRU524279 IBQ524275:IBQ524279 ILM524275:ILM524279 IVI524275:IVI524279 JFE524275:JFE524279 JPA524275:JPA524279 JYW524275:JYW524279 KIS524275:KIS524279 KSO524275:KSO524279 LCK524275:LCK524279 LMG524275:LMG524279 LWC524275:LWC524279 MFY524275:MFY524279 MPU524275:MPU524279 MZQ524275:MZQ524279 NJM524275:NJM524279 NTI524275:NTI524279 ODE524275:ODE524279 ONA524275:ONA524279 OWW524275:OWW524279 PGS524275:PGS524279 PQO524275:PQO524279 QAK524275:QAK524279 QKG524275:QKG524279 QUC524275:QUC524279 RDY524275:RDY524279 RNU524275:RNU524279 RXQ524275:RXQ524279 SHM524275:SHM524279 SRI524275:SRI524279 TBE524275:TBE524279 TLA524275:TLA524279 TUW524275:TUW524279 UES524275:UES524279 UOO524275:UOO524279 UYK524275:UYK524279 VIG524275:VIG524279 VSC524275:VSC524279 WBY524275:WBY524279 WLU524275:WLU524279 WVQ524275:WVQ524279 I589811:I589815 JE589811:JE589815 TA589811:TA589815 ACW589811:ACW589815 AMS589811:AMS589815 AWO589811:AWO589815 BGK589811:BGK589815 BQG589811:BQG589815 CAC589811:CAC589815 CJY589811:CJY589815 CTU589811:CTU589815 DDQ589811:DDQ589815 DNM589811:DNM589815 DXI589811:DXI589815 EHE589811:EHE589815 ERA589811:ERA589815 FAW589811:FAW589815 FKS589811:FKS589815 FUO589811:FUO589815 GEK589811:GEK589815 GOG589811:GOG589815 GYC589811:GYC589815 HHY589811:HHY589815 HRU589811:HRU589815 IBQ589811:IBQ589815 ILM589811:ILM589815 IVI589811:IVI589815 JFE589811:JFE589815 JPA589811:JPA589815 JYW589811:JYW589815 KIS589811:KIS589815 KSO589811:KSO589815 LCK589811:LCK589815 LMG589811:LMG589815 LWC589811:LWC589815 MFY589811:MFY589815 MPU589811:MPU589815 MZQ589811:MZQ589815 NJM589811:NJM589815 NTI589811:NTI589815 ODE589811:ODE589815 ONA589811:ONA589815 OWW589811:OWW589815 PGS589811:PGS589815 PQO589811:PQO589815 QAK589811:QAK589815 QKG589811:QKG589815 QUC589811:QUC589815 RDY589811:RDY589815 RNU589811:RNU589815 RXQ589811:RXQ589815 SHM589811:SHM589815 SRI589811:SRI589815 TBE589811:TBE589815 TLA589811:TLA589815 TUW589811:TUW589815 UES589811:UES589815 UOO589811:UOO589815 UYK589811:UYK589815 VIG589811:VIG589815 VSC589811:VSC589815 WBY589811:WBY589815 WLU589811:WLU589815 WVQ589811:WVQ589815 I655347:I655351 JE655347:JE655351 TA655347:TA655351 ACW655347:ACW655351 AMS655347:AMS655351 AWO655347:AWO655351 BGK655347:BGK655351 BQG655347:BQG655351 CAC655347:CAC655351 CJY655347:CJY655351 CTU655347:CTU655351 DDQ655347:DDQ655351 DNM655347:DNM655351 DXI655347:DXI655351 EHE655347:EHE655351 ERA655347:ERA655351 FAW655347:FAW655351 FKS655347:FKS655351 FUO655347:FUO655351 GEK655347:GEK655351 GOG655347:GOG655351 GYC655347:GYC655351 HHY655347:HHY655351 HRU655347:HRU655351 IBQ655347:IBQ655351 ILM655347:ILM655351 IVI655347:IVI655351 JFE655347:JFE655351 JPA655347:JPA655351 JYW655347:JYW655351 KIS655347:KIS655351 KSO655347:KSO655351 LCK655347:LCK655351 LMG655347:LMG655351 LWC655347:LWC655351 MFY655347:MFY655351 MPU655347:MPU655351 MZQ655347:MZQ655351 NJM655347:NJM655351 NTI655347:NTI655351 ODE655347:ODE655351 ONA655347:ONA655351 OWW655347:OWW655351 PGS655347:PGS655351 PQO655347:PQO655351 QAK655347:QAK655351 QKG655347:QKG655351 QUC655347:QUC655351 RDY655347:RDY655351 RNU655347:RNU655351 RXQ655347:RXQ655351 SHM655347:SHM655351 SRI655347:SRI655351 TBE655347:TBE655351 TLA655347:TLA655351 TUW655347:TUW655351 UES655347:UES655351 UOO655347:UOO655351 UYK655347:UYK655351 VIG655347:VIG655351 VSC655347:VSC655351 WBY655347:WBY655351 WLU655347:WLU655351 WVQ655347:WVQ655351 I720883:I720887 JE720883:JE720887 TA720883:TA720887 ACW720883:ACW720887 AMS720883:AMS720887 AWO720883:AWO720887 BGK720883:BGK720887 BQG720883:BQG720887 CAC720883:CAC720887 CJY720883:CJY720887 CTU720883:CTU720887 DDQ720883:DDQ720887 DNM720883:DNM720887 DXI720883:DXI720887 EHE720883:EHE720887 ERA720883:ERA720887 FAW720883:FAW720887 FKS720883:FKS720887 FUO720883:FUO720887 GEK720883:GEK720887 GOG720883:GOG720887 GYC720883:GYC720887 HHY720883:HHY720887 HRU720883:HRU720887 IBQ720883:IBQ720887 ILM720883:ILM720887 IVI720883:IVI720887 JFE720883:JFE720887 JPA720883:JPA720887 JYW720883:JYW720887 KIS720883:KIS720887 KSO720883:KSO720887 LCK720883:LCK720887 LMG720883:LMG720887 LWC720883:LWC720887 MFY720883:MFY720887 MPU720883:MPU720887 MZQ720883:MZQ720887 NJM720883:NJM720887 NTI720883:NTI720887 ODE720883:ODE720887 ONA720883:ONA720887 OWW720883:OWW720887 PGS720883:PGS720887 PQO720883:PQO720887 QAK720883:QAK720887 QKG720883:QKG720887 QUC720883:QUC720887 RDY720883:RDY720887 RNU720883:RNU720887 RXQ720883:RXQ720887 SHM720883:SHM720887 SRI720883:SRI720887 TBE720883:TBE720887 TLA720883:TLA720887 TUW720883:TUW720887 UES720883:UES720887 UOO720883:UOO720887 UYK720883:UYK720887 VIG720883:VIG720887 VSC720883:VSC720887 WBY720883:WBY720887 WLU720883:WLU720887 WVQ720883:WVQ720887 I786419:I786423 JE786419:JE786423 TA786419:TA786423 ACW786419:ACW786423 AMS786419:AMS786423 AWO786419:AWO786423 BGK786419:BGK786423 BQG786419:BQG786423 CAC786419:CAC786423 CJY786419:CJY786423 CTU786419:CTU786423 DDQ786419:DDQ786423 DNM786419:DNM786423 DXI786419:DXI786423 EHE786419:EHE786423 ERA786419:ERA786423 FAW786419:FAW786423 FKS786419:FKS786423 FUO786419:FUO786423 GEK786419:GEK786423 GOG786419:GOG786423 GYC786419:GYC786423 HHY786419:HHY786423 HRU786419:HRU786423 IBQ786419:IBQ786423 ILM786419:ILM786423 IVI786419:IVI786423 JFE786419:JFE786423 JPA786419:JPA786423 JYW786419:JYW786423 KIS786419:KIS786423 KSO786419:KSO786423 LCK786419:LCK786423 LMG786419:LMG786423 LWC786419:LWC786423 MFY786419:MFY786423 MPU786419:MPU786423 MZQ786419:MZQ786423 NJM786419:NJM786423 NTI786419:NTI786423 ODE786419:ODE786423 ONA786419:ONA786423 OWW786419:OWW786423 PGS786419:PGS786423 PQO786419:PQO786423 QAK786419:QAK786423 QKG786419:QKG786423 QUC786419:QUC786423 RDY786419:RDY786423 RNU786419:RNU786423 RXQ786419:RXQ786423 SHM786419:SHM786423 SRI786419:SRI786423 TBE786419:TBE786423 TLA786419:TLA786423 TUW786419:TUW786423 UES786419:UES786423 UOO786419:UOO786423 UYK786419:UYK786423 VIG786419:VIG786423 VSC786419:VSC786423 WBY786419:WBY786423 WLU786419:WLU786423 WVQ786419:WVQ786423 I851955:I851959 JE851955:JE851959 TA851955:TA851959 ACW851955:ACW851959 AMS851955:AMS851959 AWO851955:AWO851959 BGK851955:BGK851959 BQG851955:BQG851959 CAC851955:CAC851959 CJY851955:CJY851959 CTU851955:CTU851959 DDQ851955:DDQ851959 DNM851955:DNM851959 DXI851955:DXI851959 EHE851955:EHE851959 ERA851955:ERA851959 FAW851955:FAW851959 FKS851955:FKS851959 FUO851955:FUO851959 GEK851955:GEK851959 GOG851955:GOG851959 GYC851955:GYC851959 HHY851955:HHY851959 HRU851955:HRU851959 IBQ851955:IBQ851959 ILM851955:ILM851959 IVI851955:IVI851959 JFE851955:JFE851959 JPA851955:JPA851959 JYW851955:JYW851959 KIS851955:KIS851959 KSO851955:KSO851959 LCK851955:LCK851959 LMG851955:LMG851959 LWC851955:LWC851959 MFY851955:MFY851959 MPU851955:MPU851959 MZQ851955:MZQ851959 NJM851955:NJM851959 NTI851955:NTI851959 ODE851955:ODE851959 ONA851955:ONA851959 OWW851955:OWW851959 PGS851955:PGS851959 PQO851955:PQO851959 QAK851955:QAK851959 QKG851955:QKG851959 QUC851955:QUC851959 RDY851955:RDY851959 RNU851955:RNU851959 RXQ851955:RXQ851959 SHM851955:SHM851959 SRI851955:SRI851959 TBE851955:TBE851959 TLA851955:TLA851959 TUW851955:TUW851959 UES851955:UES851959 UOO851955:UOO851959 UYK851955:UYK851959 VIG851955:VIG851959 VSC851955:VSC851959 WBY851955:WBY851959 WLU851955:WLU851959 WVQ851955:WVQ851959 I917491:I917495 JE917491:JE917495 TA917491:TA917495 ACW917491:ACW917495 AMS917491:AMS917495 AWO917491:AWO917495 BGK917491:BGK917495 BQG917491:BQG917495 CAC917491:CAC917495 CJY917491:CJY917495 CTU917491:CTU917495 DDQ917491:DDQ917495 DNM917491:DNM917495 DXI917491:DXI917495 EHE917491:EHE917495 ERA917491:ERA917495 FAW917491:FAW917495 FKS917491:FKS917495 FUO917491:FUO917495 GEK917491:GEK917495 GOG917491:GOG917495 GYC917491:GYC917495 HHY917491:HHY917495 HRU917491:HRU917495 IBQ917491:IBQ917495 ILM917491:ILM917495 IVI917491:IVI917495 JFE917491:JFE917495 JPA917491:JPA917495 JYW917491:JYW917495 KIS917491:KIS917495 KSO917491:KSO917495 LCK917491:LCK917495 LMG917491:LMG917495 LWC917491:LWC917495 MFY917491:MFY917495 MPU917491:MPU917495 MZQ917491:MZQ917495 NJM917491:NJM917495 NTI917491:NTI917495 ODE917491:ODE917495 ONA917491:ONA917495 OWW917491:OWW917495 PGS917491:PGS917495 PQO917491:PQO917495 QAK917491:QAK917495 QKG917491:QKG917495 QUC917491:QUC917495 RDY917491:RDY917495 RNU917491:RNU917495 RXQ917491:RXQ917495 SHM917491:SHM917495 SRI917491:SRI917495 TBE917491:TBE917495 TLA917491:TLA917495 TUW917491:TUW917495 UES917491:UES917495 UOO917491:UOO917495 UYK917491:UYK917495 VIG917491:VIG917495 VSC917491:VSC917495 WBY917491:WBY917495 WLU917491:WLU917495 WVQ917491:WVQ917495 I983027:I983031 JE983027:JE983031 TA983027:TA983031 ACW983027:ACW983031 AMS983027:AMS983031 AWO983027:AWO983031 BGK983027:BGK983031 BQG983027:BQG983031 CAC983027:CAC983031 CJY983027:CJY983031 CTU983027:CTU983031 DDQ983027:DDQ983031 DNM983027:DNM983031 DXI983027:DXI983031 EHE983027:EHE983031 ERA983027:ERA983031 FAW983027:FAW983031 FKS983027:FKS983031 FUO983027:FUO983031 GEK983027:GEK983031 GOG983027:GOG983031 GYC983027:GYC983031 HHY983027:HHY983031 HRU983027:HRU983031 IBQ983027:IBQ983031 ILM983027:ILM983031 IVI983027:IVI983031 JFE983027:JFE983031 JPA983027:JPA983031 JYW983027:JYW983031 KIS983027:KIS983031 KSO983027:KSO983031 LCK983027:LCK983031 LMG983027:LMG983031 LWC983027:LWC983031 MFY983027:MFY983031 MPU983027:MPU983031 MZQ983027:MZQ983031 NJM983027:NJM983031 NTI983027:NTI983031 ODE983027:ODE983031 ONA983027:ONA983031 OWW983027:OWW983031 PGS983027:PGS983031 PQO983027:PQO983031 QAK983027:QAK983031 QKG983027:QKG983031 QUC983027:QUC983031 RDY983027:RDY983031 RNU983027:RNU983031 RXQ983027:RXQ983031 SHM983027:SHM983031 SRI983027:SRI983031 TBE983027:TBE983031 TLA983027:TLA983031 TUW983027:TUW983031 UES983027:UES983031 UOO983027:UOO983031 UYK983027:UYK983031 VIG983027:VIG983031 VSC983027:VSC983031 WBY983027:WBY983031 WLU983027:WLU983031 WVQ983027:WVQ983031 E6:E19 E65524:E65537 JA65524:JA65537 SW65524:SW65537 ACS65524:ACS65537 AMO65524:AMO65537 AWK65524:AWK65537 BGG65524:BGG65537 BQC65524:BQC65537 BZY65524:BZY65537 CJU65524:CJU65537 CTQ65524:CTQ65537 DDM65524:DDM65537 DNI65524:DNI65537 DXE65524:DXE65537 EHA65524:EHA65537 EQW65524:EQW65537 FAS65524:FAS65537 FKO65524:FKO65537 FUK65524:FUK65537 GEG65524:GEG65537 GOC65524:GOC65537 GXY65524:GXY65537 HHU65524:HHU65537 HRQ65524:HRQ65537 IBM65524:IBM65537 ILI65524:ILI65537 IVE65524:IVE65537 JFA65524:JFA65537 JOW65524:JOW65537 JYS65524:JYS65537 KIO65524:KIO65537 KSK65524:KSK65537 LCG65524:LCG65537 LMC65524:LMC65537 LVY65524:LVY65537 MFU65524:MFU65537 MPQ65524:MPQ65537 MZM65524:MZM65537 NJI65524:NJI65537 NTE65524:NTE65537 ODA65524:ODA65537 OMW65524:OMW65537 OWS65524:OWS65537 PGO65524:PGO65537 PQK65524:PQK65537 QAG65524:QAG65537 QKC65524:QKC65537 QTY65524:QTY65537 RDU65524:RDU65537 RNQ65524:RNQ65537 RXM65524:RXM65537 SHI65524:SHI65537 SRE65524:SRE65537 TBA65524:TBA65537 TKW65524:TKW65537 TUS65524:TUS65537 UEO65524:UEO65537 UOK65524:UOK65537 UYG65524:UYG65537 VIC65524:VIC65537 VRY65524:VRY65537 WBU65524:WBU65537 WLQ65524:WLQ65537 WVM65524:WVM65537 E131060:E131073 JA131060:JA131073 SW131060:SW131073 ACS131060:ACS131073 AMO131060:AMO131073 AWK131060:AWK131073 BGG131060:BGG131073 BQC131060:BQC131073 BZY131060:BZY131073 CJU131060:CJU131073 CTQ131060:CTQ131073 DDM131060:DDM131073 DNI131060:DNI131073 DXE131060:DXE131073 EHA131060:EHA131073 EQW131060:EQW131073 FAS131060:FAS131073 FKO131060:FKO131073 FUK131060:FUK131073 GEG131060:GEG131073 GOC131060:GOC131073 GXY131060:GXY131073 HHU131060:HHU131073 HRQ131060:HRQ131073 IBM131060:IBM131073 ILI131060:ILI131073 IVE131060:IVE131073 JFA131060:JFA131073 JOW131060:JOW131073 JYS131060:JYS131073 KIO131060:KIO131073 KSK131060:KSK131073 LCG131060:LCG131073 LMC131060:LMC131073 LVY131060:LVY131073 MFU131060:MFU131073 MPQ131060:MPQ131073 MZM131060:MZM131073 NJI131060:NJI131073 NTE131060:NTE131073 ODA131060:ODA131073 OMW131060:OMW131073 OWS131060:OWS131073 PGO131060:PGO131073 PQK131060:PQK131073 QAG131060:QAG131073 QKC131060:QKC131073 QTY131060:QTY131073 RDU131060:RDU131073 RNQ131060:RNQ131073 RXM131060:RXM131073 SHI131060:SHI131073 SRE131060:SRE131073 TBA131060:TBA131073 TKW131060:TKW131073 TUS131060:TUS131073 UEO131060:UEO131073 UOK131060:UOK131073 UYG131060:UYG131073 VIC131060:VIC131073 VRY131060:VRY131073 WBU131060:WBU131073 WLQ131060:WLQ131073 WVM131060:WVM131073 E196596:E196609 JA196596:JA196609 SW196596:SW196609 ACS196596:ACS196609 AMO196596:AMO196609 AWK196596:AWK196609 BGG196596:BGG196609 BQC196596:BQC196609 BZY196596:BZY196609 CJU196596:CJU196609 CTQ196596:CTQ196609 DDM196596:DDM196609 DNI196596:DNI196609 DXE196596:DXE196609 EHA196596:EHA196609 EQW196596:EQW196609 FAS196596:FAS196609 FKO196596:FKO196609 FUK196596:FUK196609 GEG196596:GEG196609 GOC196596:GOC196609 GXY196596:GXY196609 HHU196596:HHU196609 HRQ196596:HRQ196609 IBM196596:IBM196609 ILI196596:ILI196609 IVE196596:IVE196609 JFA196596:JFA196609 JOW196596:JOW196609 JYS196596:JYS196609 KIO196596:KIO196609 KSK196596:KSK196609 LCG196596:LCG196609 LMC196596:LMC196609 LVY196596:LVY196609 MFU196596:MFU196609 MPQ196596:MPQ196609 MZM196596:MZM196609 NJI196596:NJI196609 NTE196596:NTE196609 ODA196596:ODA196609 OMW196596:OMW196609 OWS196596:OWS196609 PGO196596:PGO196609 PQK196596:PQK196609 QAG196596:QAG196609 QKC196596:QKC196609 QTY196596:QTY196609 RDU196596:RDU196609 RNQ196596:RNQ196609 RXM196596:RXM196609 SHI196596:SHI196609 SRE196596:SRE196609 TBA196596:TBA196609 TKW196596:TKW196609 TUS196596:TUS196609 UEO196596:UEO196609 UOK196596:UOK196609 UYG196596:UYG196609 VIC196596:VIC196609 VRY196596:VRY196609 WBU196596:WBU196609 WLQ196596:WLQ196609 WVM196596:WVM196609 E262132:E262145 JA262132:JA262145 SW262132:SW262145 ACS262132:ACS262145 AMO262132:AMO262145 AWK262132:AWK262145 BGG262132:BGG262145 BQC262132:BQC262145 BZY262132:BZY262145 CJU262132:CJU262145 CTQ262132:CTQ262145 DDM262132:DDM262145 DNI262132:DNI262145 DXE262132:DXE262145 EHA262132:EHA262145 EQW262132:EQW262145 FAS262132:FAS262145 FKO262132:FKO262145 FUK262132:FUK262145 GEG262132:GEG262145 GOC262132:GOC262145 GXY262132:GXY262145 HHU262132:HHU262145 HRQ262132:HRQ262145 IBM262132:IBM262145 ILI262132:ILI262145 IVE262132:IVE262145 JFA262132:JFA262145 JOW262132:JOW262145 JYS262132:JYS262145 KIO262132:KIO262145 KSK262132:KSK262145 LCG262132:LCG262145 LMC262132:LMC262145 LVY262132:LVY262145 MFU262132:MFU262145 MPQ262132:MPQ262145 MZM262132:MZM262145 NJI262132:NJI262145 NTE262132:NTE262145 ODA262132:ODA262145 OMW262132:OMW262145 OWS262132:OWS262145 PGO262132:PGO262145 PQK262132:PQK262145 QAG262132:QAG262145 QKC262132:QKC262145 QTY262132:QTY262145 RDU262132:RDU262145 RNQ262132:RNQ262145 RXM262132:RXM262145 SHI262132:SHI262145 SRE262132:SRE262145 TBA262132:TBA262145 TKW262132:TKW262145 TUS262132:TUS262145 UEO262132:UEO262145 UOK262132:UOK262145 UYG262132:UYG262145 VIC262132:VIC262145 VRY262132:VRY262145 WBU262132:WBU262145 WLQ262132:WLQ262145 WVM262132:WVM262145 E327668:E327681 JA327668:JA327681 SW327668:SW327681 ACS327668:ACS327681 AMO327668:AMO327681 AWK327668:AWK327681 BGG327668:BGG327681 BQC327668:BQC327681 BZY327668:BZY327681 CJU327668:CJU327681 CTQ327668:CTQ327681 DDM327668:DDM327681 DNI327668:DNI327681 DXE327668:DXE327681 EHA327668:EHA327681 EQW327668:EQW327681 FAS327668:FAS327681 FKO327668:FKO327681 FUK327668:FUK327681 GEG327668:GEG327681 GOC327668:GOC327681 GXY327668:GXY327681 HHU327668:HHU327681 HRQ327668:HRQ327681 IBM327668:IBM327681 ILI327668:ILI327681 IVE327668:IVE327681 JFA327668:JFA327681 JOW327668:JOW327681 JYS327668:JYS327681 KIO327668:KIO327681 KSK327668:KSK327681 LCG327668:LCG327681 LMC327668:LMC327681 LVY327668:LVY327681 MFU327668:MFU327681 MPQ327668:MPQ327681 MZM327668:MZM327681 NJI327668:NJI327681 NTE327668:NTE327681 ODA327668:ODA327681 OMW327668:OMW327681 OWS327668:OWS327681 PGO327668:PGO327681 PQK327668:PQK327681 QAG327668:QAG327681 QKC327668:QKC327681 QTY327668:QTY327681 RDU327668:RDU327681 RNQ327668:RNQ327681 RXM327668:RXM327681 SHI327668:SHI327681 SRE327668:SRE327681 TBA327668:TBA327681 TKW327668:TKW327681 TUS327668:TUS327681 UEO327668:UEO327681 UOK327668:UOK327681 UYG327668:UYG327681 VIC327668:VIC327681 VRY327668:VRY327681 WBU327668:WBU327681 WLQ327668:WLQ327681 WVM327668:WVM327681 E393204:E393217 JA393204:JA393217 SW393204:SW393217 ACS393204:ACS393217 AMO393204:AMO393217 AWK393204:AWK393217 BGG393204:BGG393217 BQC393204:BQC393217 BZY393204:BZY393217 CJU393204:CJU393217 CTQ393204:CTQ393217 DDM393204:DDM393217 DNI393204:DNI393217 DXE393204:DXE393217 EHA393204:EHA393217 EQW393204:EQW393217 FAS393204:FAS393217 FKO393204:FKO393217 FUK393204:FUK393217 GEG393204:GEG393217 GOC393204:GOC393217 GXY393204:GXY393217 HHU393204:HHU393217 HRQ393204:HRQ393217 IBM393204:IBM393217 ILI393204:ILI393217 IVE393204:IVE393217 JFA393204:JFA393217 JOW393204:JOW393217 JYS393204:JYS393217 KIO393204:KIO393217 KSK393204:KSK393217 LCG393204:LCG393217 LMC393204:LMC393217 LVY393204:LVY393217 MFU393204:MFU393217 MPQ393204:MPQ393217 MZM393204:MZM393217 NJI393204:NJI393217 NTE393204:NTE393217 ODA393204:ODA393217 OMW393204:OMW393217 OWS393204:OWS393217 PGO393204:PGO393217 PQK393204:PQK393217 QAG393204:QAG393217 QKC393204:QKC393217 QTY393204:QTY393217 RDU393204:RDU393217 RNQ393204:RNQ393217 RXM393204:RXM393217 SHI393204:SHI393217 SRE393204:SRE393217 TBA393204:TBA393217 TKW393204:TKW393217 TUS393204:TUS393217 UEO393204:UEO393217 UOK393204:UOK393217 UYG393204:UYG393217 VIC393204:VIC393217 VRY393204:VRY393217 WBU393204:WBU393217 WLQ393204:WLQ393217 WVM393204:WVM393217 E458740:E458753 JA458740:JA458753 SW458740:SW458753 ACS458740:ACS458753 AMO458740:AMO458753 AWK458740:AWK458753 BGG458740:BGG458753 BQC458740:BQC458753 BZY458740:BZY458753 CJU458740:CJU458753 CTQ458740:CTQ458753 DDM458740:DDM458753 DNI458740:DNI458753 DXE458740:DXE458753 EHA458740:EHA458753 EQW458740:EQW458753 FAS458740:FAS458753 FKO458740:FKO458753 FUK458740:FUK458753 GEG458740:GEG458753 GOC458740:GOC458753 GXY458740:GXY458753 HHU458740:HHU458753 HRQ458740:HRQ458753 IBM458740:IBM458753 ILI458740:ILI458753 IVE458740:IVE458753 JFA458740:JFA458753 JOW458740:JOW458753 JYS458740:JYS458753 KIO458740:KIO458753 KSK458740:KSK458753 LCG458740:LCG458753 LMC458740:LMC458753 LVY458740:LVY458753 MFU458740:MFU458753 MPQ458740:MPQ458753 MZM458740:MZM458753 NJI458740:NJI458753 NTE458740:NTE458753 ODA458740:ODA458753 OMW458740:OMW458753 OWS458740:OWS458753 PGO458740:PGO458753 PQK458740:PQK458753 QAG458740:QAG458753 QKC458740:QKC458753 QTY458740:QTY458753 RDU458740:RDU458753 RNQ458740:RNQ458753 RXM458740:RXM458753 SHI458740:SHI458753 SRE458740:SRE458753 TBA458740:TBA458753 TKW458740:TKW458753 TUS458740:TUS458753 UEO458740:UEO458753 UOK458740:UOK458753 UYG458740:UYG458753 VIC458740:VIC458753 VRY458740:VRY458753 WBU458740:WBU458753 WLQ458740:WLQ458753 WVM458740:WVM458753 E524276:E524289 JA524276:JA524289 SW524276:SW524289 ACS524276:ACS524289 AMO524276:AMO524289 AWK524276:AWK524289 BGG524276:BGG524289 BQC524276:BQC524289 BZY524276:BZY524289 CJU524276:CJU524289 CTQ524276:CTQ524289 DDM524276:DDM524289 DNI524276:DNI524289 DXE524276:DXE524289 EHA524276:EHA524289 EQW524276:EQW524289 FAS524276:FAS524289 FKO524276:FKO524289 FUK524276:FUK524289 GEG524276:GEG524289 GOC524276:GOC524289 GXY524276:GXY524289 HHU524276:HHU524289 HRQ524276:HRQ524289 IBM524276:IBM524289 ILI524276:ILI524289 IVE524276:IVE524289 JFA524276:JFA524289 JOW524276:JOW524289 JYS524276:JYS524289 KIO524276:KIO524289 KSK524276:KSK524289 LCG524276:LCG524289 LMC524276:LMC524289 LVY524276:LVY524289 MFU524276:MFU524289 MPQ524276:MPQ524289 MZM524276:MZM524289 NJI524276:NJI524289 NTE524276:NTE524289 ODA524276:ODA524289 OMW524276:OMW524289 OWS524276:OWS524289 PGO524276:PGO524289 PQK524276:PQK524289 QAG524276:QAG524289 QKC524276:QKC524289 QTY524276:QTY524289 RDU524276:RDU524289 RNQ524276:RNQ524289 RXM524276:RXM524289 SHI524276:SHI524289 SRE524276:SRE524289 TBA524276:TBA524289 TKW524276:TKW524289 TUS524276:TUS524289 UEO524276:UEO524289 UOK524276:UOK524289 UYG524276:UYG524289 VIC524276:VIC524289 VRY524276:VRY524289 WBU524276:WBU524289 WLQ524276:WLQ524289 WVM524276:WVM524289 E589812:E589825 JA589812:JA589825 SW589812:SW589825 ACS589812:ACS589825 AMO589812:AMO589825 AWK589812:AWK589825 BGG589812:BGG589825 BQC589812:BQC589825 BZY589812:BZY589825 CJU589812:CJU589825 CTQ589812:CTQ589825 DDM589812:DDM589825 DNI589812:DNI589825 DXE589812:DXE589825 EHA589812:EHA589825 EQW589812:EQW589825 FAS589812:FAS589825 FKO589812:FKO589825 FUK589812:FUK589825 GEG589812:GEG589825 GOC589812:GOC589825 GXY589812:GXY589825 HHU589812:HHU589825 HRQ589812:HRQ589825 IBM589812:IBM589825 ILI589812:ILI589825 IVE589812:IVE589825 JFA589812:JFA589825 JOW589812:JOW589825 JYS589812:JYS589825 KIO589812:KIO589825 KSK589812:KSK589825 LCG589812:LCG589825 LMC589812:LMC589825 LVY589812:LVY589825 MFU589812:MFU589825 MPQ589812:MPQ589825 MZM589812:MZM589825 NJI589812:NJI589825 NTE589812:NTE589825 ODA589812:ODA589825 OMW589812:OMW589825 OWS589812:OWS589825 PGO589812:PGO589825 PQK589812:PQK589825 QAG589812:QAG589825 QKC589812:QKC589825 QTY589812:QTY589825 RDU589812:RDU589825 RNQ589812:RNQ589825 RXM589812:RXM589825 SHI589812:SHI589825 SRE589812:SRE589825 TBA589812:TBA589825 TKW589812:TKW589825 TUS589812:TUS589825 UEO589812:UEO589825 UOK589812:UOK589825 UYG589812:UYG589825 VIC589812:VIC589825 VRY589812:VRY589825 WBU589812:WBU589825 WLQ589812:WLQ589825 WVM589812:WVM589825 E655348:E655361 JA655348:JA655361 SW655348:SW655361 ACS655348:ACS655361 AMO655348:AMO655361 AWK655348:AWK655361 BGG655348:BGG655361 BQC655348:BQC655361 BZY655348:BZY655361 CJU655348:CJU655361 CTQ655348:CTQ655361 DDM655348:DDM655361 DNI655348:DNI655361 DXE655348:DXE655361 EHA655348:EHA655361 EQW655348:EQW655361 FAS655348:FAS655361 FKO655348:FKO655361 FUK655348:FUK655361 GEG655348:GEG655361 GOC655348:GOC655361 GXY655348:GXY655361 HHU655348:HHU655361 HRQ655348:HRQ655361 IBM655348:IBM655361 ILI655348:ILI655361 IVE655348:IVE655361 JFA655348:JFA655361 JOW655348:JOW655361 JYS655348:JYS655361 KIO655348:KIO655361 KSK655348:KSK655361 LCG655348:LCG655361 LMC655348:LMC655361 LVY655348:LVY655361 MFU655348:MFU655361 MPQ655348:MPQ655361 MZM655348:MZM655361 NJI655348:NJI655361 NTE655348:NTE655361 ODA655348:ODA655361 OMW655348:OMW655361 OWS655348:OWS655361 PGO655348:PGO655361 PQK655348:PQK655361 QAG655348:QAG655361 QKC655348:QKC655361 QTY655348:QTY655361 RDU655348:RDU655361 RNQ655348:RNQ655361 RXM655348:RXM655361 SHI655348:SHI655361 SRE655348:SRE655361 TBA655348:TBA655361 TKW655348:TKW655361 TUS655348:TUS655361 UEO655348:UEO655361 UOK655348:UOK655361 UYG655348:UYG655361 VIC655348:VIC655361 VRY655348:VRY655361 WBU655348:WBU655361 WLQ655348:WLQ655361 WVM655348:WVM655361 E720884:E720897 JA720884:JA720897 SW720884:SW720897 ACS720884:ACS720897 AMO720884:AMO720897 AWK720884:AWK720897 BGG720884:BGG720897 BQC720884:BQC720897 BZY720884:BZY720897 CJU720884:CJU720897 CTQ720884:CTQ720897 DDM720884:DDM720897 DNI720884:DNI720897 DXE720884:DXE720897 EHA720884:EHA720897 EQW720884:EQW720897 FAS720884:FAS720897 FKO720884:FKO720897 FUK720884:FUK720897 GEG720884:GEG720897 GOC720884:GOC720897 GXY720884:GXY720897 HHU720884:HHU720897 HRQ720884:HRQ720897 IBM720884:IBM720897 ILI720884:ILI720897 IVE720884:IVE720897 JFA720884:JFA720897 JOW720884:JOW720897 JYS720884:JYS720897 KIO720884:KIO720897 KSK720884:KSK720897 LCG720884:LCG720897 LMC720884:LMC720897 LVY720884:LVY720897 MFU720884:MFU720897 MPQ720884:MPQ720897 MZM720884:MZM720897 NJI720884:NJI720897 NTE720884:NTE720897 ODA720884:ODA720897 OMW720884:OMW720897 OWS720884:OWS720897 PGO720884:PGO720897 PQK720884:PQK720897 QAG720884:QAG720897 QKC720884:QKC720897 QTY720884:QTY720897 RDU720884:RDU720897 RNQ720884:RNQ720897 RXM720884:RXM720897 SHI720884:SHI720897 SRE720884:SRE720897 TBA720884:TBA720897 TKW720884:TKW720897 TUS720884:TUS720897 UEO720884:UEO720897 UOK720884:UOK720897 UYG720884:UYG720897 VIC720884:VIC720897 VRY720884:VRY720897 WBU720884:WBU720897 WLQ720884:WLQ720897 WVM720884:WVM720897 E786420:E786433 JA786420:JA786433 SW786420:SW786433 ACS786420:ACS786433 AMO786420:AMO786433 AWK786420:AWK786433 BGG786420:BGG786433 BQC786420:BQC786433 BZY786420:BZY786433 CJU786420:CJU786433 CTQ786420:CTQ786433 DDM786420:DDM786433 DNI786420:DNI786433 DXE786420:DXE786433 EHA786420:EHA786433 EQW786420:EQW786433 FAS786420:FAS786433 FKO786420:FKO786433 FUK786420:FUK786433 GEG786420:GEG786433 GOC786420:GOC786433 GXY786420:GXY786433 HHU786420:HHU786433 HRQ786420:HRQ786433 IBM786420:IBM786433 ILI786420:ILI786433 IVE786420:IVE786433 JFA786420:JFA786433 JOW786420:JOW786433 JYS786420:JYS786433 KIO786420:KIO786433 KSK786420:KSK786433 LCG786420:LCG786433 LMC786420:LMC786433 LVY786420:LVY786433 MFU786420:MFU786433 MPQ786420:MPQ786433 MZM786420:MZM786433 NJI786420:NJI786433 NTE786420:NTE786433 ODA786420:ODA786433 OMW786420:OMW786433 OWS786420:OWS786433 PGO786420:PGO786433 PQK786420:PQK786433 QAG786420:QAG786433 QKC786420:QKC786433 QTY786420:QTY786433 RDU786420:RDU786433 RNQ786420:RNQ786433 RXM786420:RXM786433 SHI786420:SHI786433 SRE786420:SRE786433 TBA786420:TBA786433 TKW786420:TKW786433 TUS786420:TUS786433 UEO786420:UEO786433 UOK786420:UOK786433 UYG786420:UYG786433 VIC786420:VIC786433 VRY786420:VRY786433 WBU786420:WBU786433 WLQ786420:WLQ786433 WVM786420:WVM786433 E851956:E851969 JA851956:JA851969 SW851956:SW851969 ACS851956:ACS851969 AMO851956:AMO851969 AWK851956:AWK851969 BGG851956:BGG851969 BQC851956:BQC851969 BZY851956:BZY851969 CJU851956:CJU851969 CTQ851956:CTQ851969 DDM851956:DDM851969 DNI851956:DNI851969 DXE851956:DXE851969 EHA851956:EHA851969 EQW851956:EQW851969 FAS851956:FAS851969 FKO851956:FKO851969 FUK851956:FUK851969 GEG851956:GEG851969 GOC851956:GOC851969 GXY851956:GXY851969 HHU851956:HHU851969 HRQ851956:HRQ851969 IBM851956:IBM851969 ILI851956:ILI851969 IVE851956:IVE851969 JFA851956:JFA851969 JOW851956:JOW851969 JYS851956:JYS851969 KIO851956:KIO851969 KSK851956:KSK851969 LCG851956:LCG851969 LMC851956:LMC851969 LVY851956:LVY851969 MFU851956:MFU851969 MPQ851956:MPQ851969 MZM851956:MZM851969 NJI851956:NJI851969 NTE851956:NTE851969 ODA851956:ODA851969 OMW851956:OMW851969 OWS851956:OWS851969 PGO851956:PGO851969 PQK851956:PQK851969 QAG851956:QAG851969 QKC851956:QKC851969 QTY851956:QTY851969 RDU851956:RDU851969 RNQ851956:RNQ851969 RXM851956:RXM851969 SHI851956:SHI851969 SRE851956:SRE851969 TBA851956:TBA851969 TKW851956:TKW851969 TUS851956:TUS851969 UEO851956:UEO851969 UOK851956:UOK851969 UYG851956:UYG851969 VIC851956:VIC851969 VRY851956:VRY851969 WBU851956:WBU851969 WLQ851956:WLQ851969 WVM851956:WVM851969 E917492:E917505 JA917492:JA917505 SW917492:SW917505 ACS917492:ACS917505 AMO917492:AMO917505 AWK917492:AWK917505 BGG917492:BGG917505 BQC917492:BQC917505 BZY917492:BZY917505 CJU917492:CJU917505 CTQ917492:CTQ917505 DDM917492:DDM917505 DNI917492:DNI917505 DXE917492:DXE917505 EHA917492:EHA917505 EQW917492:EQW917505 FAS917492:FAS917505 FKO917492:FKO917505 FUK917492:FUK917505 GEG917492:GEG917505 GOC917492:GOC917505 GXY917492:GXY917505 HHU917492:HHU917505 HRQ917492:HRQ917505 IBM917492:IBM917505 ILI917492:ILI917505 IVE917492:IVE917505 JFA917492:JFA917505 JOW917492:JOW917505 JYS917492:JYS917505 KIO917492:KIO917505 KSK917492:KSK917505 LCG917492:LCG917505 LMC917492:LMC917505 LVY917492:LVY917505 MFU917492:MFU917505 MPQ917492:MPQ917505 MZM917492:MZM917505 NJI917492:NJI917505 NTE917492:NTE917505 ODA917492:ODA917505 OMW917492:OMW917505 OWS917492:OWS917505 PGO917492:PGO917505 PQK917492:PQK917505 QAG917492:QAG917505 QKC917492:QKC917505 QTY917492:QTY917505 RDU917492:RDU917505 RNQ917492:RNQ917505 RXM917492:RXM917505 SHI917492:SHI917505 SRE917492:SRE917505 TBA917492:TBA917505 TKW917492:TKW917505 TUS917492:TUS917505 UEO917492:UEO917505 UOK917492:UOK917505 UYG917492:UYG917505 VIC917492:VIC917505 VRY917492:VRY917505 WBU917492:WBU917505 WLQ917492:WLQ917505 WVM917492:WVM917505 E983028:E983041 JA983028:JA983041 SW983028:SW983041 ACS983028:ACS983041 AMO983028:AMO983041 AWK983028:AWK983041 BGG983028:BGG983041 BQC983028:BQC983041 BZY983028:BZY983041 CJU983028:CJU983041 CTQ983028:CTQ983041 DDM983028:DDM983041 DNI983028:DNI983041 DXE983028:DXE983041 EHA983028:EHA983041 EQW983028:EQW983041 FAS983028:FAS983041 FKO983028:FKO983041 FUK983028:FUK983041 GEG983028:GEG983041 GOC983028:GOC983041 GXY983028:GXY983041 HHU983028:HHU983041 HRQ983028:HRQ983041 IBM983028:IBM983041 ILI983028:ILI983041 IVE983028:IVE983041 JFA983028:JFA983041 JOW983028:JOW983041 JYS983028:JYS983041 KIO983028:KIO983041 KSK983028:KSK983041 LCG983028:LCG983041 LMC983028:LMC983041 LVY983028:LVY983041 MFU983028:MFU983041 MPQ983028:MPQ983041 MZM983028:MZM983041 NJI983028:NJI983041 NTE983028:NTE983041 ODA983028:ODA983041 OMW983028:OMW983041 OWS983028:OWS983041 PGO983028:PGO983041 PQK983028:PQK983041 QAG983028:QAG983041 QKC983028:QKC983041 QTY983028:QTY983041 RDU983028:RDU983041 RNQ983028:RNQ983041 RXM983028:RXM983041 SHI983028:SHI983041 SRE983028:SRE983041 TBA983028:TBA983041 TKW983028:TKW983041 TUS983028:TUS983041 UEO983028:UEO983041 UOK983028:UOK983041 UYG983028:UYG983041 VIC983028:VIC983041 VRY983028:VRY983041 WBU983028:WBU983041 WLQ983028:WLQ983041 JE5:JE8 E23:E36 WVH9:WVH11 WVM6:WVM8 WVM12:WVM19 WLL9:WLL11 WLQ6:WLQ8 WLQ12:WLQ19 WBP9:WBP11 WBU6:WBU8 WBU12:WBU19 VRT9:VRT11 VRY6:VRY8 VRY12:VRY19 VHX9:VHX11 VIC6:VIC8 VIC12:VIC19 UYB9:UYB11 UYG6:UYG8 UYG12:UYG19 UOF9:UOF11 UOK6:UOK8 UOK12:UOK19 UEJ9:UEJ11 UEO6:UEO8 UEO12:UEO19 TUN9:TUN11 TUS6:TUS8 TUS12:TUS19 TKR9:TKR11 TKW6:TKW8 TKW12:TKW19 TAV9:TAV11 TBA6:TBA8 TBA12:TBA19 SQZ9:SQZ11 SRE6:SRE8 SRE12:SRE19 SHD9:SHD11 SHI6:SHI8 SHI12:SHI19 RXH9:RXH11 RXM6:RXM8 RXM12:RXM19 RNL9:RNL11 RNQ6:RNQ8 RNQ12:RNQ19 RDP9:RDP11 RDU6:RDU8 RDU12:RDU19 QTT9:QTT11 QTY6:QTY8 QTY12:QTY19 QJX9:QJX11 QKC6:QKC8 QKC12:QKC19 QAB9:QAB11 QAG6:QAG8 QAG12:QAG19 PQF9:PQF11 PQK6:PQK8 PQK12:PQK19 PGJ9:PGJ11 PGO6:PGO8 PGO12:PGO19 OWN9:OWN11 OWS6:OWS8 OWS12:OWS19 OMR9:OMR11 OMW6:OMW8 OMW12:OMW19 OCV9:OCV11 ODA6:ODA8 ODA12:ODA19 NSZ9:NSZ11 NTE6:NTE8 NTE12:NTE19 NJD9:NJD11 NJI6:NJI8 NJI12:NJI19 MZH9:MZH11 MZM6:MZM8 MZM12:MZM19 MPL9:MPL11 MPQ6:MPQ8 MPQ12:MPQ19 MFP9:MFP11 MFU6:MFU8 MFU12:MFU19 LVT9:LVT11 LVY6:LVY8 LVY12:LVY19 LLX9:LLX11 LMC6:LMC8 LMC12:LMC19 LCB9:LCB11 LCG6:LCG8 LCG12:LCG19 KSF9:KSF11 KSK6:KSK8 KSK12:KSK19 KIJ9:KIJ11 KIO6:KIO8 KIO12:KIO19 JYN9:JYN11 JYS6:JYS8 JYS12:JYS19 JOR9:JOR11 JOW6:JOW8 JOW12:JOW19 JEV9:JEV11 JFA6:JFA8 JFA12:JFA19 IUZ9:IUZ11 IVE6:IVE8 IVE12:IVE19 ILD9:ILD11 ILI6:ILI8 ILI12:ILI19 IBH9:IBH11 IBM6:IBM8 IBM12:IBM19 HRL9:HRL11 HRQ6:HRQ8 HRQ12:HRQ19 HHP9:HHP11 HHU6:HHU8 HHU12:HHU19 GXT9:GXT11 GXY6:GXY8 GXY12:GXY19 GNX9:GNX11 GOC6:GOC8 GOC12:GOC19 GEB9:GEB11 GEG6:GEG8 GEG12:GEG19 FUF9:FUF11 FUK6:FUK8 FUK12:FUK19 FKJ9:FKJ11 FKO6:FKO8 FKO12:FKO19 FAN9:FAN11 FAS6:FAS8 FAS12:FAS19 EQR9:EQR11 EQW6:EQW8 EQW12:EQW19 EGV9:EGV11 EHA6:EHA8 EHA12:EHA19 DWZ9:DWZ11 DXE6:DXE8 DXE12:DXE19 DND9:DND11 DNI6:DNI8 DNI12:DNI19 DDH9:DDH11 DDM6:DDM8 DDM12:DDM19 CTL9:CTL11 CTQ6:CTQ8 CTQ12:CTQ19 CJP9:CJP11 CJU6:CJU8 CJU12:CJU19 BZT9:BZT11 BZY6:BZY8 BZY12:BZY19 BPX9:BPX11 BQC6:BQC8 BQC12:BQC19 BGB9:BGB11 BGG6:BGG8 BGG12:BGG19 AWF9:AWF11 AWK6:AWK8 AWK12:AWK19 AMJ9:AMJ11 AMO6:AMO8 AMO12:AMO19 ACN9:ACN11 ACS6:ACS8 ACS12:ACS19 SR9:SR11 SW6:SW8 SW12:SW19 IV9:IV11 JA6:JA8 JA12:JA19 WVL9 WVQ5:WVQ8 WLP9 WLU5:WLU8 WBT9 WBY5:WBY8 VRX9 VSC5:VSC8 VIB9 VIG5:VIG8 UYF9 UYK5:UYK8 UOJ9 UOO5:UOO8 UEN9 UES5:UES8 TUR9 TUW5:TUW8 TKV9 TLA5:TLA8 TAZ9 TBE5:TBE8 SRD9 SRI5:SRI8 SHH9 SHM5:SHM8 RXL9 RXQ5:RXQ8 RNP9 RNU5:RNU8 RDT9 RDY5:RDY8 QTX9 QUC5:QUC8 QKB9 QKG5:QKG8 QAF9 QAK5:QAK8 PQJ9 PQO5:PQO8 PGN9 PGS5:PGS8 OWR9 OWW5:OWW8 OMV9 ONA5:ONA8 OCZ9 ODE5:ODE8 NTD9 NTI5:NTI8 NJH9 NJM5:NJM8 MZL9 MZQ5:MZQ8 MPP9 MPU5:MPU8 MFT9 MFY5:MFY8 LVX9 LWC5:LWC8 LMB9 LMG5:LMG8 LCF9 LCK5:LCK8 KSJ9 KSO5:KSO8 KIN9 KIS5:KIS8 JYR9 JYW5:JYW8 JOV9 JPA5:JPA8 JEZ9 JFE5:JFE8 IVD9 IVI5:IVI8 ILH9 ILM5:ILM8 IBL9 IBQ5:IBQ8 HRP9 HRU5:HRU8 HHT9 HHY5:HHY8 GXX9 GYC5:GYC8 GOB9 GOG5:GOG8 GEF9 GEK5:GEK8 FUJ9 FUO5:FUO8 FKN9 FKS5:FKS8 FAR9 FAW5:FAW8 EQV9 ERA5:ERA8 EGZ9 EHE5:EHE8 DXD9 DXI5:DXI8 DNH9 DNM5:DNM8 DDL9 DDQ5:DDQ8 CTP9 CTU5:CTU8 CJT9 CJY5:CJY8 BZX9 CAC5:CAC8 BQB9 BQG5:BQG8 BGF9 BGK5:BGK8 AWJ9 AWO5:AWO8 AMN9 AMS5:AMS8 ACR9 ACW5:ACW8 SV9 TA5:TA8 IZ9 I6:I8 I23:I25"/>
    <dataValidation type="decimal" operator="notBetween" allowBlank="1" showInputMessage="1" showErrorMessage="1" error="NÃO DIGITAR VALORES NESTES CAMPOS" sqref="F6:F19 F65524:F65537 JB65524:JB65537 SX65524:SX65537 ACT65524:ACT65537 AMP65524:AMP65537 AWL65524:AWL65537 BGH65524:BGH65537 BQD65524:BQD65537 BZZ65524:BZZ65537 CJV65524:CJV65537 CTR65524:CTR65537 DDN65524:DDN65537 DNJ65524:DNJ65537 DXF65524:DXF65537 EHB65524:EHB65537 EQX65524:EQX65537 FAT65524:FAT65537 FKP65524:FKP65537 FUL65524:FUL65537 GEH65524:GEH65537 GOD65524:GOD65537 GXZ65524:GXZ65537 HHV65524:HHV65537 HRR65524:HRR65537 IBN65524:IBN65537 ILJ65524:ILJ65537 IVF65524:IVF65537 JFB65524:JFB65537 JOX65524:JOX65537 JYT65524:JYT65537 KIP65524:KIP65537 KSL65524:KSL65537 LCH65524:LCH65537 LMD65524:LMD65537 LVZ65524:LVZ65537 MFV65524:MFV65537 MPR65524:MPR65537 MZN65524:MZN65537 NJJ65524:NJJ65537 NTF65524:NTF65537 ODB65524:ODB65537 OMX65524:OMX65537 OWT65524:OWT65537 PGP65524:PGP65537 PQL65524:PQL65537 QAH65524:QAH65537 QKD65524:QKD65537 QTZ65524:QTZ65537 RDV65524:RDV65537 RNR65524:RNR65537 RXN65524:RXN65537 SHJ65524:SHJ65537 SRF65524:SRF65537 TBB65524:TBB65537 TKX65524:TKX65537 TUT65524:TUT65537 UEP65524:UEP65537 UOL65524:UOL65537 UYH65524:UYH65537 VID65524:VID65537 VRZ65524:VRZ65537 WBV65524:WBV65537 WLR65524:WLR65537 WVN65524:WVN65537 F131060:F131073 JB131060:JB131073 SX131060:SX131073 ACT131060:ACT131073 AMP131060:AMP131073 AWL131060:AWL131073 BGH131060:BGH131073 BQD131060:BQD131073 BZZ131060:BZZ131073 CJV131060:CJV131073 CTR131060:CTR131073 DDN131060:DDN131073 DNJ131060:DNJ131073 DXF131060:DXF131073 EHB131060:EHB131073 EQX131060:EQX131073 FAT131060:FAT131073 FKP131060:FKP131073 FUL131060:FUL131073 GEH131060:GEH131073 GOD131060:GOD131073 GXZ131060:GXZ131073 HHV131060:HHV131073 HRR131060:HRR131073 IBN131060:IBN131073 ILJ131060:ILJ131073 IVF131060:IVF131073 JFB131060:JFB131073 JOX131060:JOX131073 JYT131060:JYT131073 KIP131060:KIP131073 KSL131060:KSL131073 LCH131060:LCH131073 LMD131060:LMD131073 LVZ131060:LVZ131073 MFV131060:MFV131073 MPR131060:MPR131073 MZN131060:MZN131073 NJJ131060:NJJ131073 NTF131060:NTF131073 ODB131060:ODB131073 OMX131060:OMX131073 OWT131060:OWT131073 PGP131060:PGP131073 PQL131060:PQL131073 QAH131060:QAH131073 QKD131060:QKD131073 QTZ131060:QTZ131073 RDV131060:RDV131073 RNR131060:RNR131073 RXN131060:RXN131073 SHJ131060:SHJ131073 SRF131060:SRF131073 TBB131060:TBB131073 TKX131060:TKX131073 TUT131060:TUT131073 UEP131060:UEP131073 UOL131060:UOL131073 UYH131060:UYH131073 VID131060:VID131073 VRZ131060:VRZ131073 WBV131060:WBV131073 WLR131060:WLR131073 WVN131060:WVN131073 F196596:F196609 JB196596:JB196609 SX196596:SX196609 ACT196596:ACT196609 AMP196596:AMP196609 AWL196596:AWL196609 BGH196596:BGH196609 BQD196596:BQD196609 BZZ196596:BZZ196609 CJV196596:CJV196609 CTR196596:CTR196609 DDN196596:DDN196609 DNJ196596:DNJ196609 DXF196596:DXF196609 EHB196596:EHB196609 EQX196596:EQX196609 FAT196596:FAT196609 FKP196596:FKP196609 FUL196596:FUL196609 GEH196596:GEH196609 GOD196596:GOD196609 GXZ196596:GXZ196609 HHV196596:HHV196609 HRR196596:HRR196609 IBN196596:IBN196609 ILJ196596:ILJ196609 IVF196596:IVF196609 JFB196596:JFB196609 JOX196596:JOX196609 JYT196596:JYT196609 KIP196596:KIP196609 KSL196596:KSL196609 LCH196596:LCH196609 LMD196596:LMD196609 LVZ196596:LVZ196609 MFV196596:MFV196609 MPR196596:MPR196609 MZN196596:MZN196609 NJJ196596:NJJ196609 NTF196596:NTF196609 ODB196596:ODB196609 OMX196596:OMX196609 OWT196596:OWT196609 PGP196596:PGP196609 PQL196596:PQL196609 QAH196596:QAH196609 QKD196596:QKD196609 QTZ196596:QTZ196609 RDV196596:RDV196609 RNR196596:RNR196609 RXN196596:RXN196609 SHJ196596:SHJ196609 SRF196596:SRF196609 TBB196596:TBB196609 TKX196596:TKX196609 TUT196596:TUT196609 UEP196596:UEP196609 UOL196596:UOL196609 UYH196596:UYH196609 VID196596:VID196609 VRZ196596:VRZ196609 WBV196596:WBV196609 WLR196596:WLR196609 WVN196596:WVN196609 F262132:F262145 JB262132:JB262145 SX262132:SX262145 ACT262132:ACT262145 AMP262132:AMP262145 AWL262132:AWL262145 BGH262132:BGH262145 BQD262132:BQD262145 BZZ262132:BZZ262145 CJV262132:CJV262145 CTR262132:CTR262145 DDN262132:DDN262145 DNJ262132:DNJ262145 DXF262132:DXF262145 EHB262132:EHB262145 EQX262132:EQX262145 FAT262132:FAT262145 FKP262132:FKP262145 FUL262132:FUL262145 GEH262132:GEH262145 GOD262132:GOD262145 GXZ262132:GXZ262145 HHV262132:HHV262145 HRR262132:HRR262145 IBN262132:IBN262145 ILJ262132:ILJ262145 IVF262132:IVF262145 JFB262132:JFB262145 JOX262132:JOX262145 JYT262132:JYT262145 KIP262132:KIP262145 KSL262132:KSL262145 LCH262132:LCH262145 LMD262132:LMD262145 LVZ262132:LVZ262145 MFV262132:MFV262145 MPR262132:MPR262145 MZN262132:MZN262145 NJJ262132:NJJ262145 NTF262132:NTF262145 ODB262132:ODB262145 OMX262132:OMX262145 OWT262132:OWT262145 PGP262132:PGP262145 PQL262132:PQL262145 QAH262132:QAH262145 QKD262132:QKD262145 QTZ262132:QTZ262145 RDV262132:RDV262145 RNR262132:RNR262145 RXN262132:RXN262145 SHJ262132:SHJ262145 SRF262132:SRF262145 TBB262132:TBB262145 TKX262132:TKX262145 TUT262132:TUT262145 UEP262132:UEP262145 UOL262132:UOL262145 UYH262132:UYH262145 VID262132:VID262145 VRZ262132:VRZ262145 WBV262132:WBV262145 WLR262132:WLR262145 WVN262132:WVN262145 F327668:F327681 JB327668:JB327681 SX327668:SX327681 ACT327668:ACT327681 AMP327668:AMP327681 AWL327668:AWL327681 BGH327668:BGH327681 BQD327668:BQD327681 BZZ327668:BZZ327681 CJV327668:CJV327681 CTR327668:CTR327681 DDN327668:DDN327681 DNJ327668:DNJ327681 DXF327668:DXF327681 EHB327668:EHB327681 EQX327668:EQX327681 FAT327668:FAT327681 FKP327668:FKP327681 FUL327668:FUL327681 GEH327668:GEH327681 GOD327668:GOD327681 GXZ327668:GXZ327681 HHV327668:HHV327681 HRR327668:HRR327681 IBN327668:IBN327681 ILJ327668:ILJ327681 IVF327668:IVF327681 JFB327668:JFB327681 JOX327668:JOX327681 JYT327668:JYT327681 KIP327668:KIP327681 KSL327668:KSL327681 LCH327668:LCH327681 LMD327668:LMD327681 LVZ327668:LVZ327681 MFV327668:MFV327681 MPR327668:MPR327681 MZN327668:MZN327681 NJJ327668:NJJ327681 NTF327668:NTF327681 ODB327668:ODB327681 OMX327668:OMX327681 OWT327668:OWT327681 PGP327668:PGP327681 PQL327668:PQL327681 QAH327668:QAH327681 QKD327668:QKD327681 QTZ327668:QTZ327681 RDV327668:RDV327681 RNR327668:RNR327681 RXN327668:RXN327681 SHJ327668:SHJ327681 SRF327668:SRF327681 TBB327668:TBB327681 TKX327668:TKX327681 TUT327668:TUT327681 UEP327668:UEP327681 UOL327668:UOL327681 UYH327668:UYH327681 VID327668:VID327681 VRZ327668:VRZ327681 WBV327668:WBV327681 WLR327668:WLR327681 WVN327668:WVN327681 F393204:F393217 JB393204:JB393217 SX393204:SX393217 ACT393204:ACT393217 AMP393204:AMP393217 AWL393204:AWL393217 BGH393204:BGH393217 BQD393204:BQD393217 BZZ393204:BZZ393217 CJV393204:CJV393217 CTR393204:CTR393217 DDN393204:DDN393217 DNJ393204:DNJ393217 DXF393204:DXF393217 EHB393204:EHB393217 EQX393204:EQX393217 FAT393204:FAT393217 FKP393204:FKP393217 FUL393204:FUL393217 GEH393204:GEH393217 GOD393204:GOD393217 GXZ393204:GXZ393217 HHV393204:HHV393217 HRR393204:HRR393217 IBN393204:IBN393217 ILJ393204:ILJ393217 IVF393204:IVF393217 JFB393204:JFB393217 JOX393204:JOX393217 JYT393204:JYT393217 KIP393204:KIP393217 KSL393204:KSL393217 LCH393204:LCH393217 LMD393204:LMD393217 LVZ393204:LVZ393217 MFV393204:MFV393217 MPR393204:MPR393217 MZN393204:MZN393217 NJJ393204:NJJ393217 NTF393204:NTF393217 ODB393204:ODB393217 OMX393204:OMX393217 OWT393204:OWT393217 PGP393204:PGP393217 PQL393204:PQL393217 QAH393204:QAH393217 QKD393204:QKD393217 QTZ393204:QTZ393217 RDV393204:RDV393217 RNR393204:RNR393217 RXN393204:RXN393217 SHJ393204:SHJ393217 SRF393204:SRF393217 TBB393204:TBB393217 TKX393204:TKX393217 TUT393204:TUT393217 UEP393204:UEP393217 UOL393204:UOL393217 UYH393204:UYH393217 VID393204:VID393217 VRZ393204:VRZ393217 WBV393204:WBV393217 WLR393204:WLR393217 WVN393204:WVN393217 F458740:F458753 JB458740:JB458753 SX458740:SX458753 ACT458740:ACT458753 AMP458740:AMP458753 AWL458740:AWL458753 BGH458740:BGH458753 BQD458740:BQD458753 BZZ458740:BZZ458753 CJV458740:CJV458753 CTR458740:CTR458753 DDN458740:DDN458753 DNJ458740:DNJ458753 DXF458740:DXF458753 EHB458740:EHB458753 EQX458740:EQX458753 FAT458740:FAT458753 FKP458740:FKP458753 FUL458740:FUL458753 GEH458740:GEH458753 GOD458740:GOD458753 GXZ458740:GXZ458753 HHV458740:HHV458753 HRR458740:HRR458753 IBN458740:IBN458753 ILJ458740:ILJ458753 IVF458740:IVF458753 JFB458740:JFB458753 JOX458740:JOX458753 JYT458740:JYT458753 KIP458740:KIP458753 KSL458740:KSL458753 LCH458740:LCH458753 LMD458740:LMD458753 LVZ458740:LVZ458753 MFV458740:MFV458753 MPR458740:MPR458753 MZN458740:MZN458753 NJJ458740:NJJ458753 NTF458740:NTF458753 ODB458740:ODB458753 OMX458740:OMX458753 OWT458740:OWT458753 PGP458740:PGP458753 PQL458740:PQL458753 QAH458740:QAH458753 QKD458740:QKD458753 QTZ458740:QTZ458753 RDV458740:RDV458753 RNR458740:RNR458753 RXN458740:RXN458753 SHJ458740:SHJ458753 SRF458740:SRF458753 TBB458740:TBB458753 TKX458740:TKX458753 TUT458740:TUT458753 UEP458740:UEP458753 UOL458740:UOL458753 UYH458740:UYH458753 VID458740:VID458753 VRZ458740:VRZ458753 WBV458740:WBV458753 WLR458740:WLR458753 WVN458740:WVN458753 F524276:F524289 JB524276:JB524289 SX524276:SX524289 ACT524276:ACT524289 AMP524276:AMP524289 AWL524276:AWL524289 BGH524276:BGH524289 BQD524276:BQD524289 BZZ524276:BZZ524289 CJV524276:CJV524289 CTR524276:CTR524289 DDN524276:DDN524289 DNJ524276:DNJ524289 DXF524276:DXF524289 EHB524276:EHB524289 EQX524276:EQX524289 FAT524276:FAT524289 FKP524276:FKP524289 FUL524276:FUL524289 GEH524276:GEH524289 GOD524276:GOD524289 GXZ524276:GXZ524289 HHV524276:HHV524289 HRR524276:HRR524289 IBN524276:IBN524289 ILJ524276:ILJ524289 IVF524276:IVF524289 JFB524276:JFB524289 JOX524276:JOX524289 JYT524276:JYT524289 KIP524276:KIP524289 KSL524276:KSL524289 LCH524276:LCH524289 LMD524276:LMD524289 LVZ524276:LVZ524289 MFV524276:MFV524289 MPR524276:MPR524289 MZN524276:MZN524289 NJJ524276:NJJ524289 NTF524276:NTF524289 ODB524276:ODB524289 OMX524276:OMX524289 OWT524276:OWT524289 PGP524276:PGP524289 PQL524276:PQL524289 QAH524276:QAH524289 QKD524276:QKD524289 QTZ524276:QTZ524289 RDV524276:RDV524289 RNR524276:RNR524289 RXN524276:RXN524289 SHJ524276:SHJ524289 SRF524276:SRF524289 TBB524276:TBB524289 TKX524276:TKX524289 TUT524276:TUT524289 UEP524276:UEP524289 UOL524276:UOL524289 UYH524276:UYH524289 VID524276:VID524289 VRZ524276:VRZ524289 WBV524276:WBV524289 WLR524276:WLR524289 WVN524276:WVN524289 F589812:F589825 JB589812:JB589825 SX589812:SX589825 ACT589812:ACT589825 AMP589812:AMP589825 AWL589812:AWL589825 BGH589812:BGH589825 BQD589812:BQD589825 BZZ589812:BZZ589825 CJV589812:CJV589825 CTR589812:CTR589825 DDN589812:DDN589825 DNJ589812:DNJ589825 DXF589812:DXF589825 EHB589812:EHB589825 EQX589812:EQX589825 FAT589812:FAT589825 FKP589812:FKP589825 FUL589812:FUL589825 GEH589812:GEH589825 GOD589812:GOD589825 GXZ589812:GXZ589825 HHV589812:HHV589825 HRR589812:HRR589825 IBN589812:IBN589825 ILJ589812:ILJ589825 IVF589812:IVF589825 JFB589812:JFB589825 JOX589812:JOX589825 JYT589812:JYT589825 KIP589812:KIP589825 KSL589812:KSL589825 LCH589812:LCH589825 LMD589812:LMD589825 LVZ589812:LVZ589825 MFV589812:MFV589825 MPR589812:MPR589825 MZN589812:MZN589825 NJJ589812:NJJ589825 NTF589812:NTF589825 ODB589812:ODB589825 OMX589812:OMX589825 OWT589812:OWT589825 PGP589812:PGP589825 PQL589812:PQL589825 QAH589812:QAH589825 QKD589812:QKD589825 QTZ589812:QTZ589825 RDV589812:RDV589825 RNR589812:RNR589825 RXN589812:RXN589825 SHJ589812:SHJ589825 SRF589812:SRF589825 TBB589812:TBB589825 TKX589812:TKX589825 TUT589812:TUT589825 UEP589812:UEP589825 UOL589812:UOL589825 UYH589812:UYH589825 VID589812:VID589825 VRZ589812:VRZ589825 WBV589812:WBV589825 WLR589812:WLR589825 WVN589812:WVN589825 F655348:F655361 JB655348:JB655361 SX655348:SX655361 ACT655348:ACT655361 AMP655348:AMP655361 AWL655348:AWL655361 BGH655348:BGH655361 BQD655348:BQD655361 BZZ655348:BZZ655361 CJV655348:CJV655361 CTR655348:CTR655361 DDN655348:DDN655361 DNJ655348:DNJ655361 DXF655348:DXF655361 EHB655348:EHB655361 EQX655348:EQX655361 FAT655348:FAT655361 FKP655348:FKP655361 FUL655348:FUL655361 GEH655348:GEH655361 GOD655348:GOD655361 GXZ655348:GXZ655361 HHV655348:HHV655361 HRR655348:HRR655361 IBN655348:IBN655361 ILJ655348:ILJ655361 IVF655348:IVF655361 JFB655348:JFB655361 JOX655348:JOX655361 JYT655348:JYT655361 KIP655348:KIP655361 KSL655348:KSL655361 LCH655348:LCH655361 LMD655348:LMD655361 LVZ655348:LVZ655361 MFV655348:MFV655361 MPR655348:MPR655361 MZN655348:MZN655361 NJJ655348:NJJ655361 NTF655348:NTF655361 ODB655348:ODB655361 OMX655348:OMX655361 OWT655348:OWT655361 PGP655348:PGP655361 PQL655348:PQL655361 QAH655348:QAH655361 QKD655348:QKD655361 QTZ655348:QTZ655361 RDV655348:RDV655361 RNR655348:RNR655361 RXN655348:RXN655361 SHJ655348:SHJ655361 SRF655348:SRF655361 TBB655348:TBB655361 TKX655348:TKX655361 TUT655348:TUT655361 UEP655348:UEP655361 UOL655348:UOL655361 UYH655348:UYH655361 VID655348:VID655361 VRZ655348:VRZ655361 WBV655348:WBV655361 WLR655348:WLR655361 WVN655348:WVN655361 F720884:F720897 JB720884:JB720897 SX720884:SX720897 ACT720884:ACT720897 AMP720884:AMP720897 AWL720884:AWL720897 BGH720884:BGH720897 BQD720884:BQD720897 BZZ720884:BZZ720897 CJV720884:CJV720897 CTR720884:CTR720897 DDN720884:DDN720897 DNJ720884:DNJ720897 DXF720884:DXF720897 EHB720884:EHB720897 EQX720884:EQX720897 FAT720884:FAT720897 FKP720884:FKP720897 FUL720884:FUL720897 GEH720884:GEH720897 GOD720884:GOD720897 GXZ720884:GXZ720897 HHV720884:HHV720897 HRR720884:HRR720897 IBN720884:IBN720897 ILJ720884:ILJ720897 IVF720884:IVF720897 JFB720884:JFB720897 JOX720884:JOX720897 JYT720884:JYT720897 KIP720884:KIP720897 KSL720884:KSL720897 LCH720884:LCH720897 LMD720884:LMD720897 LVZ720884:LVZ720897 MFV720884:MFV720897 MPR720884:MPR720897 MZN720884:MZN720897 NJJ720884:NJJ720897 NTF720884:NTF720897 ODB720884:ODB720897 OMX720884:OMX720897 OWT720884:OWT720897 PGP720884:PGP720897 PQL720884:PQL720897 QAH720884:QAH720897 QKD720884:QKD720897 QTZ720884:QTZ720897 RDV720884:RDV720897 RNR720884:RNR720897 RXN720884:RXN720897 SHJ720884:SHJ720897 SRF720884:SRF720897 TBB720884:TBB720897 TKX720884:TKX720897 TUT720884:TUT720897 UEP720884:UEP720897 UOL720884:UOL720897 UYH720884:UYH720897 VID720884:VID720897 VRZ720884:VRZ720897 WBV720884:WBV720897 WLR720884:WLR720897 WVN720884:WVN720897 F786420:F786433 JB786420:JB786433 SX786420:SX786433 ACT786420:ACT786433 AMP786420:AMP786433 AWL786420:AWL786433 BGH786420:BGH786433 BQD786420:BQD786433 BZZ786420:BZZ786433 CJV786420:CJV786433 CTR786420:CTR786433 DDN786420:DDN786433 DNJ786420:DNJ786433 DXF786420:DXF786433 EHB786420:EHB786433 EQX786420:EQX786433 FAT786420:FAT786433 FKP786420:FKP786433 FUL786420:FUL786433 GEH786420:GEH786433 GOD786420:GOD786433 GXZ786420:GXZ786433 HHV786420:HHV786433 HRR786420:HRR786433 IBN786420:IBN786433 ILJ786420:ILJ786433 IVF786420:IVF786433 JFB786420:JFB786433 JOX786420:JOX786433 JYT786420:JYT786433 KIP786420:KIP786433 KSL786420:KSL786433 LCH786420:LCH786433 LMD786420:LMD786433 LVZ786420:LVZ786433 MFV786420:MFV786433 MPR786420:MPR786433 MZN786420:MZN786433 NJJ786420:NJJ786433 NTF786420:NTF786433 ODB786420:ODB786433 OMX786420:OMX786433 OWT786420:OWT786433 PGP786420:PGP786433 PQL786420:PQL786433 QAH786420:QAH786433 QKD786420:QKD786433 QTZ786420:QTZ786433 RDV786420:RDV786433 RNR786420:RNR786433 RXN786420:RXN786433 SHJ786420:SHJ786433 SRF786420:SRF786433 TBB786420:TBB786433 TKX786420:TKX786433 TUT786420:TUT786433 UEP786420:UEP786433 UOL786420:UOL786433 UYH786420:UYH786433 VID786420:VID786433 VRZ786420:VRZ786433 WBV786420:WBV786433 WLR786420:WLR786433 WVN786420:WVN786433 F851956:F851969 JB851956:JB851969 SX851956:SX851969 ACT851956:ACT851969 AMP851956:AMP851969 AWL851956:AWL851969 BGH851956:BGH851969 BQD851956:BQD851969 BZZ851956:BZZ851969 CJV851956:CJV851969 CTR851956:CTR851969 DDN851956:DDN851969 DNJ851956:DNJ851969 DXF851956:DXF851969 EHB851956:EHB851969 EQX851956:EQX851969 FAT851956:FAT851969 FKP851956:FKP851969 FUL851956:FUL851969 GEH851956:GEH851969 GOD851956:GOD851969 GXZ851956:GXZ851969 HHV851956:HHV851969 HRR851956:HRR851969 IBN851956:IBN851969 ILJ851956:ILJ851969 IVF851956:IVF851969 JFB851956:JFB851969 JOX851956:JOX851969 JYT851956:JYT851969 KIP851956:KIP851969 KSL851956:KSL851969 LCH851956:LCH851969 LMD851956:LMD851969 LVZ851956:LVZ851969 MFV851956:MFV851969 MPR851956:MPR851969 MZN851956:MZN851969 NJJ851956:NJJ851969 NTF851956:NTF851969 ODB851956:ODB851969 OMX851956:OMX851969 OWT851956:OWT851969 PGP851956:PGP851969 PQL851956:PQL851969 QAH851956:QAH851969 QKD851956:QKD851969 QTZ851956:QTZ851969 RDV851956:RDV851969 RNR851956:RNR851969 RXN851956:RXN851969 SHJ851956:SHJ851969 SRF851956:SRF851969 TBB851956:TBB851969 TKX851956:TKX851969 TUT851956:TUT851969 UEP851956:UEP851969 UOL851956:UOL851969 UYH851956:UYH851969 VID851956:VID851969 VRZ851956:VRZ851969 WBV851956:WBV851969 WLR851956:WLR851969 WVN851956:WVN851969 F917492:F917505 JB917492:JB917505 SX917492:SX917505 ACT917492:ACT917505 AMP917492:AMP917505 AWL917492:AWL917505 BGH917492:BGH917505 BQD917492:BQD917505 BZZ917492:BZZ917505 CJV917492:CJV917505 CTR917492:CTR917505 DDN917492:DDN917505 DNJ917492:DNJ917505 DXF917492:DXF917505 EHB917492:EHB917505 EQX917492:EQX917505 FAT917492:FAT917505 FKP917492:FKP917505 FUL917492:FUL917505 GEH917492:GEH917505 GOD917492:GOD917505 GXZ917492:GXZ917505 HHV917492:HHV917505 HRR917492:HRR917505 IBN917492:IBN917505 ILJ917492:ILJ917505 IVF917492:IVF917505 JFB917492:JFB917505 JOX917492:JOX917505 JYT917492:JYT917505 KIP917492:KIP917505 KSL917492:KSL917505 LCH917492:LCH917505 LMD917492:LMD917505 LVZ917492:LVZ917505 MFV917492:MFV917505 MPR917492:MPR917505 MZN917492:MZN917505 NJJ917492:NJJ917505 NTF917492:NTF917505 ODB917492:ODB917505 OMX917492:OMX917505 OWT917492:OWT917505 PGP917492:PGP917505 PQL917492:PQL917505 QAH917492:QAH917505 QKD917492:QKD917505 QTZ917492:QTZ917505 RDV917492:RDV917505 RNR917492:RNR917505 RXN917492:RXN917505 SHJ917492:SHJ917505 SRF917492:SRF917505 TBB917492:TBB917505 TKX917492:TKX917505 TUT917492:TUT917505 UEP917492:UEP917505 UOL917492:UOL917505 UYH917492:UYH917505 VID917492:VID917505 VRZ917492:VRZ917505 WBV917492:WBV917505 WLR917492:WLR917505 WVN917492:WVN917505 F983028:F983041 JB983028:JB983041 SX983028:SX983041 ACT983028:ACT983041 AMP983028:AMP983041 AWL983028:AWL983041 BGH983028:BGH983041 BQD983028:BQD983041 BZZ983028:BZZ983041 CJV983028:CJV983041 CTR983028:CTR983041 DDN983028:DDN983041 DNJ983028:DNJ983041 DXF983028:DXF983041 EHB983028:EHB983041 EQX983028:EQX983041 FAT983028:FAT983041 FKP983028:FKP983041 FUL983028:FUL983041 GEH983028:GEH983041 GOD983028:GOD983041 GXZ983028:GXZ983041 HHV983028:HHV983041 HRR983028:HRR983041 IBN983028:IBN983041 ILJ983028:ILJ983041 IVF983028:IVF983041 JFB983028:JFB983041 JOX983028:JOX983041 JYT983028:JYT983041 KIP983028:KIP983041 KSL983028:KSL983041 LCH983028:LCH983041 LMD983028:LMD983041 LVZ983028:LVZ983041 MFV983028:MFV983041 MPR983028:MPR983041 MZN983028:MZN983041 NJJ983028:NJJ983041 NTF983028:NTF983041 ODB983028:ODB983041 OMX983028:OMX983041 OWT983028:OWT983041 PGP983028:PGP983041 PQL983028:PQL983041 QAH983028:QAH983041 QKD983028:QKD983041 QTZ983028:QTZ983041 RDV983028:RDV983041 RNR983028:RNR983041 RXN983028:RXN983041 SHJ983028:SHJ983041 SRF983028:SRF983041 TBB983028:TBB983041 TKX983028:TKX983041 TUT983028:TUT983041 UEP983028:UEP983041 UOL983028:UOL983041 UYH983028:UYH983041 VID983028:VID983041 VRZ983028:VRZ983041 WBV983028:WBV983041 WLR983028:WLR983041 WVN983028:WVN983041 F23:F36 WVI9:WVI11 WVN6:WVN8 WVN12:WVN19 WLM9:WLM11 WLR6:WLR8 WLR12:WLR19 WBQ9:WBQ11 WBV6:WBV8 WBV12:WBV19 VRU9:VRU11 VRZ6:VRZ8 VRZ12:VRZ19 VHY9:VHY11 VID6:VID8 VID12:VID19 UYC9:UYC11 UYH6:UYH8 UYH12:UYH19 UOG9:UOG11 UOL6:UOL8 UOL12:UOL19 UEK9:UEK11 UEP6:UEP8 UEP12:UEP19 TUO9:TUO11 TUT6:TUT8 TUT12:TUT19 TKS9:TKS11 TKX6:TKX8 TKX12:TKX19 TAW9:TAW11 TBB6:TBB8 TBB12:TBB19 SRA9:SRA11 SRF6:SRF8 SRF12:SRF19 SHE9:SHE11 SHJ6:SHJ8 SHJ12:SHJ19 RXI9:RXI11 RXN6:RXN8 RXN12:RXN19 RNM9:RNM11 RNR6:RNR8 RNR12:RNR19 RDQ9:RDQ11 RDV6:RDV8 RDV12:RDV19 QTU9:QTU11 QTZ6:QTZ8 QTZ12:QTZ19 QJY9:QJY11 QKD6:QKD8 QKD12:QKD19 QAC9:QAC11 QAH6:QAH8 QAH12:QAH19 PQG9:PQG11 PQL6:PQL8 PQL12:PQL19 PGK9:PGK11 PGP6:PGP8 PGP12:PGP19 OWO9:OWO11 OWT6:OWT8 OWT12:OWT19 OMS9:OMS11 OMX6:OMX8 OMX12:OMX19 OCW9:OCW11 ODB6:ODB8 ODB12:ODB19 NTA9:NTA11 NTF6:NTF8 NTF12:NTF19 NJE9:NJE11 NJJ6:NJJ8 NJJ12:NJJ19 MZI9:MZI11 MZN6:MZN8 MZN12:MZN19 MPM9:MPM11 MPR6:MPR8 MPR12:MPR19 MFQ9:MFQ11 MFV6:MFV8 MFV12:MFV19 LVU9:LVU11 LVZ6:LVZ8 LVZ12:LVZ19 LLY9:LLY11 LMD6:LMD8 LMD12:LMD19 LCC9:LCC11 LCH6:LCH8 LCH12:LCH19 KSG9:KSG11 KSL6:KSL8 KSL12:KSL19 KIK9:KIK11 KIP6:KIP8 KIP12:KIP19 JYO9:JYO11 JYT6:JYT8 JYT12:JYT19 JOS9:JOS11 JOX6:JOX8 JOX12:JOX19 JEW9:JEW11 JFB6:JFB8 JFB12:JFB19 IVA9:IVA11 IVF6:IVF8 IVF12:IVF19 ILE9:ILE11 ILJ6:ILJ8 ILJ12:ILJ19 IBI9:IBI11 IBN6:IBN8 IBN12:IBN19 HRM9:HRM11 HRR6:HRR8 HRR12:HRR19 HHQ9:HHQ11 HHV6:HHV8 HHV12:HHV19 GXU9:GXU11 GXZ6:GXZ8 GXZ12:GXZ19 GNY9:GNY11 GOD6:GOD8 GOD12:GOD19 GEC9:GEC11 GEH6:GEH8 GEH12:GEH19 FUG9:FUG11 FUL6:FUL8 FUL12:FUL19 FKK9:FKK11 FKP6:FKP8 FKP12:FKP19 FAO9:FAO11 FAT6:FAT8 FAT12:FAT19 EQS9:EQS11 EQX6:EQX8 EQX12:EQX19 EGW9:EGW11 EHB6:EHB8 EHB12:EHB19 DXA9:DXA11 DXF6:DXF8 DXF12:DXF19 DNE9:DNE11 DNJ6:DNJ8 DNJ12:DNJ19 DDI9:DDI11 DDN6:DDN8 DDN12:DDN19 CTM9:CTM11 CTR6:CTR8 CTR12:CTR19 CJQ9:CJQ11 CJV6:CJV8 CJV12:CJV19 BZU9:BZU11 BZZ6:BZZ8 BZZ12:BZZ19 BPY9:BPY11 BQD6:BQD8 BQD12:BQD19 BGC9:BGC11 BGH6:BGH8 BGH12:BGH19 AWG9:AWG11 AWL6:AWL8 AWL12:AWL19 AMK9:AMK11 AMP6:AMP8 AMP12:AMP19 ACO9:ACO11 ACT6:ACT8 ACT12:ACT19 SS9:SS11 SX6:SX8 SX12:SX19 IW9:IW11 JB6:JB8 JB12:JB19">
      <formula1>0.0001</formula1>
      <formula2>10000000</formula2>
    </dataValidation>
    <dataValidation type="list" allowBlank="1" showInputMessage="1" showErrorMessage="1" sqref="WVP983037:WVS983037 SZ15:TC15 ACV15:ACY15 AMR15:AMU15 AWN15:AWQ15 BGJ15:BGM15 BQF15:BQI15 CAB15:CAE15 CJX15:CKA15 CTT15:CTW15 DDP15:DDS15 DNL15:DNO15 DXH15:DXK15 EHD15:EHG15 EQZ15:ERC15 FAV15:FAY15 FKR15:FKU15 FUN15:FUQ15 GEJ15:GEM15 GOF15:GOI15 GYB15:GYE15 HHX15:HIA15 HRT15:HRW15 IBP15:IBS15 ILL15:ILO15 IVH15:IVK15 JFD15:JFG15 JOZ15:JPC15 JYV15:JYY15 KIR15:KIU15 KSN15:KSQ15 LCJ15:LCM15 LMF15:LMI15 LWB15:LWE15 MFX15:MGA15 MPT15:MPW15 MZP15:MZS15 NJL15:NJO15 NTH15:NTK15 ODD15:ODG15 OMZ15:ONC15 OWV15:OWY15 PGR15:PGU15 PQN15:PQQ15 QAJ15:QAM15 QKF15:QKI15 QUB15:QUE15 RDX15:REA15 RNT15:RNW15 RXP15:RXS15 SHL15:SHO15 SRH15:SRK15 TBD15:TBG15 TKZ15:TLC15 TUV15:TUY15 UER15:UEU15 UON15:UOQ15 UYJ15:UYM15 VIF15:VII15 VSB15:VSE15 WBX15:WCA15 WLT15:WLW15 WVP15:WVS15 H65533:K65533 JD65533:JG65533 SZ65533:TC65533 ACV65533:ACY65533 AMR65533:AMU65533 AWN65533:AWQ65533 BGJ65533:BGM65533 BQF65533:BQI65533 CAB65533:CAE65533 CJX65533:CKA65533 CTT65533:CTW65533 DDP65533:DDS65533 DNL65533:DNO65533 DXH65533:DXK65533 EHD65533:EHG65533 EQZ65533:ERC65533 FAV65533:FAY65533 FKR65533:FKU65533 FUN65533:FUQ65533 GEJ65533:GEM65533 GOF65533:GOI65533 GYB65533:GYE65533 HHX65533:HIA65533 HRT65533:HRW65533 IBP65533:IBS65533 ILL65533:ILO65533 IVH65533:IVK65533 JFD65533:JFG65533 JOZ65533:JPC65533 JYV65533:JYY65533 KIR65533:KIU65533 KSN65533:KSQ65533 LCJ65533:LCM65533 LMF65533:LMI65533 LWB65533:LWE65533 MFX65533:MGA65533 MPT65533:MPW65533 MZP65533:MZS65533 NJL65533:NJO65533 NTH65533:NTK65533 ODD65533:ODG65533 OMZ65533:ONC65533 OWV65533:OWY65533 PGR65533:PGU65533 PQN65533:PQQ65533 QAJ65533:QAM65533 QKF65533:QKI65533 QUB65533:QUE65533 RDX65533:REA65533 RNT65533:RNW65533 RXP65533:RXS65533 SHL65533:SHO65533 SRH65533:SRK65533 TBD65533:TBG65533 TKZ65533:TLC65533 TUV65533:TUY65533 UER65533:UEU65533 UON65533:UOQ65533 UYJ65533:UYM65533 VIF65533:VII65533 VSB65533:VSE65533 WBX65533:WCA65533 WLT65533:WLW65533 WVP65533:WVS65533 H131069:K131069 JD131069:JG131069 SZ131069:TC131069 ACV131069:ACY131069 AMR131069:AMU131069 AWN131069:AWQ131069 BGJ131069:BGM131069 BQF131069:BQI131069 CAB131069:CAE131069 CJX131069:CKA131069 CTT131069:CTW131069 DDP131069:DDS131069 DNL131069:DNO131069 DXH131069:DXK131069 EHD131069:EHG131069 EQZ131069:ERC131069 FAV131069:FAY131069 FKR131069:FKU131069 FUN131069:FUQ131069 GEJ131069:GEM131069 GOF131069:GOI131069 GYB131069:GYE131069 HHX131069:HIA131069 HRT131069:HRW131069 IBP131069:IBS131069 ILL131069:ILO131069 IVH131069:IVK131069 JFD131069:JFG131069 JOZ131069:JPC131069 JYV131069:JYY131069 KIR131069:KIU131069 KSN131069:KSQ131069 LCJ131069:LCM131069 LMF131069:LMI131069 LWB131069:LWE131069 MFX131069:MGA131069 MPT131069:MPW131069 MZP131069:MZS131069 NJL131069:NJO131069 NTH131069:NTK131069 ODD131069:ODG131069 OMZ131069:ONC131069 OWV131069:OWY131069 PGR131069:PGU131069 PQN131069:PQQ131069 QAJ131069:QAM131069 QKF131069:QKI131069 QUB131069:QUE131069 RDX131069:REA131069 RNT131069:RNW131069 RXP131069:RXS131069 SHL131069:SHO131069 SRH131069:SRK131069 TBD131069:TBG131069 TKZ131069:TLC131069 TUV131069:TUY131069 UER131069:UEU131069 UON131069:UOQ131069 UYJ131069:UYM131069 VIF131069:VII131069 VSB131069:VSE131069 WBX131069:WCA131069 WLT131069:WLW131069 WVP131069:WVS131069 H196605:K196605 JD196605:JG196605 SZ196605:TC196605 ACV196605:ACY196605 AMR196605:AMU196605 AWN196605:AWQ196605 BGJ196605:BGM196605 BQF196605:BQI196605 CAB196605:CAE196605 CJX196605:CKA196605 CTT196605:CTW196605 DDP196605:DDS196605 DNL196605:DNO196605 DXH196605:DXK196605 EHD196605:EHG196605 EQZ196605:ERC196605 FAV196605:FAY196605 FKR196605:FKU196605 FUN196605:FUQ196605 GEJ196605:GEM196605 GOF196605:GOI196605 GYB196605:GYE196605 HHX196605:HIA196605 HRT196605:HRW196605 IBP196605:IBS196605 ILL196605:ILO196605 IVH196605:IVK196605 JFD196605:JFG196605 JOZ196605:JPC196605 JYV196605:JYY196605 KIR196605:KIU196605 KSN196605:KSQ196605 LCJ196605:LCM196605 LMF196605:LMI196605 LWB196605:LWE196605 MFX196605:MGA196605 MPT196605:MPW196605 MZP196605:MZS196605 NJL196605:NJO196605 NTH196605:NTK196605 ODD196605:ODG196605 OMZ196605:ONC196605 OWV196605:OWY196605 PGR196605:PGU196605 PQN196605:PQQ196605 QAJ196605:QAM196605 QKF196605:QKI196605 QUB196605:QUE196605 RDX196605:REA196605 RNT196605:RNW196605 RXP196605:RXS196605 SHL196605:SHO196605 SRH196605:SRK196605 TBD196605:TBG196605 TKZ196605:TLC196605 TUV196605:TUY196605 UER196605:UEU196605 UON196605:UOQ196605 UYJ196605:UYM196605 VIF196605:VII196605 VSB196605:VSE196605 WBX196605:WCA196605 WLT196605:WLW196605 WVP196605:WVS196605 H262141:K262141 JD262141:JG262141 SZ262141:TC262141 ACV262141:ACY262141 AMR262141:AMU262141 AWN262141:AWQ262141 BGJ262141:BGM262141 BQF262141:BQI262141 CAB262141:CAE262141 CJX262141:CKA262141 CTT262141:CTW262141 DDP262141:DDS262141 DNL262141:DNO262141 DXH262141:DXK262141 EHD262141:EHG262141 EQZ262141:ERC262141 FAV262141:FAY262141 FKR262141:FKU262141 FUN262141:FUQ262141 GEJ262141:GEM262141 GOF262141:GOI262141 GYB262141:GYE262141 HHX262141:HIA262141 HRT262141:HRW262141 IBP262141:IBS262141 ILL262141:ILO262141 IVH262141:IVK262141 JFD262141:JFG262141 JOZ262141:JPC262141 JYV262141:JYY262141 KIR262141:KIU262141 KSN262141:KSQ262141 LCJ262141:LCM262141 LMF262141:LMI262141 LWB262141:LWE262141 MFX262141:MGA262141 MPT262141:MPW262141 MZP262141:MZS262141 NJL262141:NJO262141 NTH262141:NTK262141 ODD262141:ODG262141 OMZ262141:ONC262141 OWV262141:OWY262141 PGR262141:PGU262141 PQN262141:PQQ262141 QAJ262141:QAM262141 QKF262141:QKI262141 QUB262141:QUE262141 RDX262141:REA262141 RNT262141:RNW262141 RXP262141:RXS262141 SHL262141:SHO262141 SRH262141:SRK262141 TBD262141:TBG262141 TKZ262141:TLC262141 TUV262141:TUY262141 UER262141:UEU262141 UON262141:UOQ262141 UYJ262141:UYM262141 VIF262141:VII262141 VSB262141:VSE262141 WBX262141:WCA262141 WLT262141:WLW262141 WVP262141:WVS262141 H327677:K327677 JD327677:JG327677 SZ327677:TC327677 ACV327677:ACY327677 AMR327677:AMU327677 AWN327677:AWQ327677 BGJ327677:BGM327677 BQF327677:BQI327677 CAB327677:CAE327677 CJX327677:CKA327677 CTT327677:CTW327677 DDP327677:DDS327677 DNL327677:DNO327677 DXH327677:DXK327677 EHD327677:EHG327677 EQZ327677:ERC327677 FAV327677:FAY327677 FKR327677:FKU327677 FUN327677:FUQ327677 GEJ327677:GEM327677 GOF327677:GOI327677 GYB327677:GYE327677 HHX327677:HIA327677 HRT327677:HRW327677 IBP327677:IBS327677 ILL327677:ILO327677 IVH327677:IVK327677 JFD327677:JFG327677 JOZ327677:JPC327677 JYV327677:JYY327677 KIR327677:KIU327677 KSN327677:KSQ327677 LCJ327677:LCM327677 LMF327677:LMI327677 LWB327677:LWE327677 MFX327677:MGA327677 MPT327677:MPW327677 MZP327677:MZS327677 NJL327677:NJO327677 NTH327677:NTK327677 ODD327677:ODG327677 OMZ327677:ONC327677 OWV327677:OWY327677 PGR327677:PGU327677 PQN327677:PQQ327677 QAJ327677:QAM327677 QKF327677:QKI327677 QUB327677:QUE327677 RDX327677:REA327677 RNT327677:RNW327677 RXP327677:RXS327677 SHL327677:SHO327677 SRH327677:SRK327677 TBD327677:TBG327677 TKZ327677:TLC327677 TUV327677:TUY327677 UER327677:UEU327677 UON327677:UOQ327677 UYJ327677:UYM327677 VIF327677:VII327677 VSB327677:VSE327677 WBX327677:WCA327677 WLT327677:WLW327677 WVP327677:WVS327677 H393213:K393213 JD393213:JG393213 SZ393213:TC393213 ACV393213:ACY393213 AMR393213:AMU393213 AWN393213:AWQ393213 BGJ393213:BGM393213 BQF393213:BQI393213 CAB393213:CAE393213 CJX393213:CKA393213 CTT393213:CTW393213 DDP393213:DDS393213 DNL393213:DNO393213 DXH393213:DXK393213 EHD393213:EHG393213 EQZ393213:ERC393213 FAV393213:FAY393213 FKR393213:FKU393213 FUN393213:FUQ393213 GEJ393213:GEM393213 GOF393213:GOI393213 GYB393213:GYE393213 HHX393213:HIA393213 HRT393213:HRW393213 IBP393213:IBS393213 ILL393213:ILO393213 IVH393213:IVK393213 JFD393213:JFG393213 JOZ393213:JPC393213 JYV393213:JYY393213 KIR393213:KIU393213 KSN393213:KSQ393213 LCJ393213:LCM393213 LMF393213:LMI393213 LWB393213:LWE393213 MFX393213:MGA393213 MPT393213:MPW393213 MZP393213:MZS393213 NJL393213:NJO393213 NTH393213:NTK393213 ODD393213:ODG393213 OMZ393213:ONC393213 OWV393213:OWY393213 PGR393213:PGU393213 PQN393213:PQQ393213 QAJ393213:QAM393213 QKF393213:QKI393213 QUB393213:QUE393213 RDX393213:REA393213 RNT393213:RNW393213 RXP393213:RXS393213 SHL393213:SHO393213 SRH393213:SRK393213 TBD393213:TBG393213 TKZ393213:TLC393213 TUV393213:TUY393213 UER393213:UEU393213 UON393213:UOQ393213 UYJ393213:UYM393213 VIF393213:VII393213 VSB393213:VSE393213 WBX393213:WCA393213 WLT393213:WLW393213 WVP393213:WVS393213 H458749:K458749 JD458749:JG458749 SZ458749:TC458749 ACV458749:ACY458749 AMR458749:AMU458749 AWN458749:AWQ458749 BGJ458749:BGM458749 BQF458749:BQI458749 CAB458749:CAE458749 CJX458749:CKA458749 CTT458749:CTW458749 DDP458749:DDS458749 DNL458749:DNO458749 DXH458749:DXK458749 EHD458749:EHG458749 EQZ458749:ERC458749 FAV458749:FAY458749 FKR458749:FKU458749 FUN458749:FUQ458749 GEJ458749:GEM458749 GOF458749:GOI458749 GYB458749:GYE458749 HHX458749:HIA458749 HRT458749:HRW458749 IBP458749:IBS458749 ILL458749:ILO458749 IVH458749:IVK458749 JFD458749:JFG458749 JOZ458749:JPC458749 JYV458749:JYY458749 KIR458749:KIU458749 KSN458749:KSQ458749 LCJ458749:LCM458749 LMF458749:LMI458749 LWB458749:LWE458749 MFX458749:MGA458749 MPT458749:MPW458749 MZP458749:MZS458749 NJL458749:NJO458749 NTH458749:NTK458749 ODD458749:ODG458749 OMZ458749:ONC458749 OWV458749:OWY458749 PGR458749:PGU458749 PQN458749:PQQ458749 QAJ458749:QAM458749 QKF458749:QKI458749 QUB458749:QUE458749 RDX458749:REA458749 RNT458749:RNW458749 RXP458749:RXS458749 SHL458749:SHO458749 SRH458749:SRK458749 TBD458749:TBG458749 TKZ458749:TLC458749 TUV458749:TUY458749 UER458749:UEU458749 UON458749:UOQ458749 UYJ458749:UYM458749 VIF458749:VII458749 VSB458749:VSE458749 WBX458749:WCA458749 WLT458749:WLW458749 WVP458749:WVS458749 H524285:K524285 JD524285:JG524285 SZ524285:TC524285 ACV524285:ACY524285 AMR524285:AMU524285 AWN524285:AWQ524285 BGJ524285:BGM524285 BQF524285:BQI524285 CAB524285:CAE524285 CJX524285:CKA524285 CTT524285:CTW524285 DDP524285:DDS524285 DNL524285:DNO524285 DXH524285:DXK524285 EHD524285:EHG524285 EQZ524285:ERC524285 FAV524285:FAY524285 FKR524285:FKU524285 FUN524285:FUQ524285 GEJ524285:GEM524285 GOF524285:GOI524285 GYB524285:GYE524285 HHX524285:HIA524285 HRT524285:HRW524285 IBP524285:IBS524285 ILL524285:ILO524285 IVH524285:IVK524285 JFD524285:JFG524285 JOZ524285:JPC524285 JYV524285:JYY524285 KIR524285:KIU524285 KSN524285:KSQ524285 LCJ524285:LCM524285 LMF524285:LMI524285 LWB524285:LWE524285 MFX524285:MGA524285 MPT524285:MPW524285 MZP524285:MZS524285 NJL524285:NJO524285 NTH524285:NTK524285 ODD524285:ODG524285 OMZ524285:ONC524285 OWV524285:OWY524285 PGR524285:PGU524285 PQN524285:PQQ524285 QAJ524285:QAM524285 QKF524285:QKI524285 QUB524285:QUE524285 RDX524285:REA524285 RNT524285:RNW524285 RXP524285:RXS524285 SHL524285:SHO524285 SRH524285:SRK524285 TBD524285:TBG524285 TKZ524285:TLC524285 TUV524285:TUY524285 UER524285:UEU524285 UON524285:UOQ524285 UYJ524285:UYM524285 VIF524285:VII524285 VSB524285:VSE524285 WBX524285:WCA524285 WLT524285:WLW524285 WVP524285:WVS524285 H589821:K589821 JD589821:JG589821 SZ589821:TC589821 ACV589821:ACY589821 AMR589821:AMU589821 AWN589821:AWQ589821 BGJ589821:BGM589821 BQF589821:BQI589821 CAB589821:CAE589821 CJX589821:CKA589821 CTT589821:CTW589821 DDP589821:DDS589821 DNL589821:DNO589821 DXH589821:DXK589821 EHD589821:EHG589821 EQZ589821:ERC589821 FAV589821:FAY589821 FKR589821:FKU589821 FUN589821:FUQ589821 GEJ589821:GEM589821 GOF589821:GOI589821 GYB589821:GYE589821 HHX589821:HIA589821 HRT589821:HRW589821 IBP589821:IBS589821 ILL589821:ILO589821 IVH589821:IVK589821 JFD589821:JFG589821 JOZ589821:JPC589821 JYV589821:JYY589821 KIR589821:KIU589821 KSN589821:KSQ589821 LCJ589821:LCM589821 LMF589821:LMI589821 LWB589821:LWE589821 MFX589821:MGA589821 MPT589821:MPW589821 MZP589821:MZS589821 NJL589821:NJO589821 NTH589821:NTK589821 ODD589821:ODG589821 OMZ589821:ONC589821 OWV589821:OWY589821 PGR589821:PGU589821 PQN589821:PQQ589821 QAJ589821:QAM589821 QKF589821:QKI589821 QUB589821:QUE589821 RDX589821:REA589821 RNT589821:RNW589821 RXP589821:RXS589821 SHL589821:SHO589821 SRH589821:SRK589821 TBD589821:TBG589821 TKZ589821:TLC589821 TUV589821:TUY589821 UER589821:UEU589821 UON589821:UOQ589821 UYJ589821:UYM589821 VIF589821:VII589821 VSB589821:VSE589821 WBX589821:WCA589821 WLT589821:WLW589821 WVP589821:WVS589821 H655357:K655357 JD655357:JG655357 SZ655357:TC655357 ACV655357:ACY655357 AMR655357:AMU655357 AWN655357:AWQ655357 BGJ655357:BGM655357 BQF655357:BQI655357 CAB655357:CAE655357 CJX655357:CKA655357 CTT655357:CTW655357 DDP655357:DDS655357 DNL655357:DNO655357 DXH655357:DXK655357 EHD655357:EHG655357 EQZ655357:ERC655357 FAV655357:FAY655357 FKR655357:FKU655357 FUN655357:FUQ655357 GEJ655357:GEM655357 GOF655357:GOI655357 GYB655357:GYE655357 HHX655357:HIA655357 HRT655357:HRW655357 IBP655357:IBS655357 ILL655357:ILO655357 IVH655357:IVK655357 JFD655357:JFG655357 JOZ655357:JPC655357 JYV655357:JYY655357 KIR655357:KIU655357 KSN655357:KSQ655357 LCJ655357:LCM655357 LMF655357:LMI655357 LWB655357:LWE655357 MFX655357:MGA655357 MPT655357:MPW655357 MZP655357:MZS655357 NJL655357:NJO655357 NTH655357:NTK655357 ODD655357:ODG655357 OMZ655357:ONC655357 OWV655357:OWY655357 PGR655357:PGU655357 PQN655357:PQQ655357 QAJ655357:QAM655357 QKF655357:QKI655357 QUB655357:QUE655357 RDX655357:REA655357 RNT655357:RNW655357 RXP655357:RXS655357 SHL655357:SHO655357 SRH655357:SRK655357 TBD655357:TBG655357 TKZ655357:TLC655357 TUV655357:TUY655357 UER655357:UEU655357 UON655357:UOQ655357 UYJ655357:UYM655357 VIF655357:VII655357 VSB655357:VSE655357 WBX655357:WCA655357 WLT655357:WLW655357 WVP655357:WVS655357 H720893:K720893 JD720893:JG720893 SZ720893:TC720893 ACV720893:ACY720893 AMR720893:AMU720893 AWN720893:AWQ720893 BGJ720893:BGM720893 BQF720893:BQI720893 CAB720893:CAE720893 CJX720893:CKA720893 CTT720893:CTW720893 DDP720893:DDS720893 DNL720893:DNO720893 DXH720893:DXK720893 EHD720893:EHG720893 EQZ720893:ERC720893 FAV720893:FAY720893 FKR720893:FKU720893 FUN720893:FUQ720893 GEJ720893:GEM720893 GOF720893:GOI720893 GYB720893:GYE720893 HHX720893:HIA720893 HRT720893:HRW720893 IBP720893:IBS720893 ILL720893:ILO720893 IVH720893:IVK720893 JFD720893:JFG720893 JOZ720893:JPC720893 JYV720893:JYY720893 KIR720893:KIU720893 KSN720893:KSQ720893 LCJ720893:LCM720893 LMF720893:LMI720893 LWB720893:LWE720893 MFX720893:MGA720893 MPT720893:MPW720893 MZP720893:MZS720893 NJL720893:NJO720893 NTH720893:NTK720893 ODD720893:ODG720893 OMZ720893:ONC720893 OWV720893:OWY720893 PGR720893:PGU720893 PQN720893:PQQ720893 QAJ720893:QAM720893 QKF720893:QKI720893 QUB720893:QUE720893 RDX720893:REA720893 RNT720893:RNW720893 RXP720893:RXS720893 SHL720893:SHO720893 SRH720893:SRK720893 TBD720893:TBG720893 TKZ720893:TLC720893 TUV720893:TUY720893 UER720893:UEU720893 UON720893:UOQ720893 UYJ720893:UYM720893 VIF720893:VII720893 VSB720893:VSE720893 WBX720893:WCA720893 WLT720893:WLW720893 WVP720893:WVS720893 H786429:K786429 JD786429:JG786429 SZ786429:TC786429 ACV786429:ACY786429 AMR786429:AMU786429 AWN786429:AWQ786429 BGJ786429:BGM786429 BQF786429:BQI786429 CAB786429:CAE786429 CJX786429:CKA786429 CTT786429:CTW786429 DDP786429:DDS786429 DNL786429:DNO786429 DXH786429:DXK786429 EHD786429:EHG786429 EQZ786429:ERC786429 FAV786429:FAY786429 FKR786429:FKU786429 FUN786429:FUQ786429 GEJ786429:GEM786429 GOF786429:GOI786429 GYB786429:GYE786429 HHX786429:HIA786429 HRT786429:HRW786429 IBP786429:IBS786429 ILL786429:ILO786429 IVH786429:IVK786429 JFD786429:JFG786429 JOZ786429:JPC786429 JYV786429:JYY786429 KIR786429:KIU786429 KSN786429:KSQ786429 LCJ786429:LCM786429 LMF786429:LMI786429 LWB786429:LWE786429 MFX786429:MGA786429 MPT786429:MPW786429 MZP786429:MZS786429 NJL786429:NJO786429 NTH786429:NTK786429 ODD786429:ODG786429 OMZ786429:ONC786429 OWV786429:OWY786429 PGR786429:PGU786429 PQN786429:PQQ786429 QAJ786429:QAM786429 QKF786429:QKI786429 QUB786429:QUE786429 RDX786429:REA786429 RNT786429:RNW786429 RXP786429:RXS786429 SHL786429:SHO786429 SRH786429:SRK786429 TBD786429:TBG786429 TKZ786429:TLC786429 TUV786429:TUY786429 UER786429:UEU786429 UON786429:UOQ786429 UYJ786429:UYM786429 VIF786429:VII786429 VSB786429:VSE786429 WBX786429:WCA786429 WLT786429:WLW786429 WVP786429:WVS786429 H851965:K851965 JD851965:JG851965 SZ851965:TC851965 ACV851965:ACY851965 AMR851965:AMU851965 AWN851965:AWQ851965 BGJ851965:BGM851965 BQF851965:BQI851965 CAB851965:CAE851965 CJX851965:CKA851965 CTT851965:CTW851965 DDP851965:DDS851965 DNL851965:DNO851965 DXH851965:DXK851965 EHD851965:EHG851965 EQZ851965:ERC851965 FAV851965:FAY851965 FKR851965:FKU851965 FUN851965:FUQ851965 GEJ851965:GEM851965 GOF851965:GOI851965 GYB851965:GYE851965 HHX851965:HIA851965 HRT851965:HRW851965 IBP851965:IBS851965 ILL851965:ILO851965 IVH851965:IVK851965 JFD851965:JFG851965 JOZ851965:JPC851965 JYV851965:JYY851965 KIR851965:KIU851965 KSN851965:KSQ851965 LCJ851965:LCM851965 LMF851965:LMI851965 LWB851965:LWE851965 MFX851965:MGA851965 MPT851965:MPW851965 MZP851965:MZS851965 NJL851965:NJO851965 NTH851965:NTK851965 ODD851965:ODG851965 OMZ851965:ONC851965 OWV851965:OWY851965 PGR851965:PGU851965 PQN851965:PQQ851965 QAJ851965:QAM851965 QKF851965:QKI851965 QUB851965:QUE851965 RDX851965:REA851965 RNT851965:RNW851965 RXP851965:RXS851965 SHL851965:SHO851965 SRH851965:SRK851965 TBD851965:TBG851965 TKZ851965:TLC851965 TUV851965:TUY851965 UER851965:UEU851965 UON851965:UOQ851965 UYJ851965:UYM851965 VIF851965:VII851965 VSB851965:VSE851965 WBX851965:WCA851965 WLT851965:WLW851965 WVP851965:WVS851965 H917501:K917501 JD917501:JG917501 SZ917501:TC917501 ACV917501:ACY917501 AMR917501:AMU917501 AWN917501:AWQ917501 BGJ917501:BGM917501 BQF917501:BQI917501 CAB917501:CAE917501 CJX917501:CKA917501 CTT917501:CTW917501 DDP917501:DDS917501 DNL917501:DNO917501 DXH917501:DXK917501 EHD917501:EHG917501 EQZ917501:ERC917501 FAV917501:FAY917501 FKR917501:FKU917501 FUN917501:FUQ917501 GEJ917501:GEM917501 GOF917501:GOI917501 GYB917501:GYE917501 HHX917501:HIA917501 HRT917501:HRW917501 IBP917501:IBS917501 ILL917501:ILO917501 IVH917501:IVK917501 JFD917501:JFG917501 JOZ917501:JPC917501 JYV917501:JYY917501 KIR917501:KIU917501 KSN917501:KSQ917501 LCJ917501:LCM917501 LMF917501:LMI917501 LWB917501:LWE917501 MFX917501:MGA917501 MPT917501:MPW917501 MZP917501:MZS917501 NJL917501:NJO917501 NTH917501:NTK917501 ODD917501:ODG917501 OMZ917501:ONC917501 OWV917501:OWY917501 PGR917501:PGU917501 PQN917501:PQQ917501 QAJ917501:QAM917501 QKF917501:QKI917501 QUB917501:QUE917501 RDX917501:REA917501 RNT917501:RNW917501 RXP917501:RXS917501 SHL917501:SHO917501 SRH917501:SRK917501 TBD917501:TBG917501 TKZ917501:TLC917501 TUV917501:TUY917501 UER917501:UEU917501 UON917501:UOQ917501 UYJ917501:UYM917501 VIF917501:VII917501 VSB917501:VSE917501 WBX917501:WCA917501 WLT917501:WLW917501 WVP917501:WVS917501 H983037:K983037 JD983037:JG983037 SZ983037:TC983037 ACV983037:ACY983037 AMR983037:AMU983037 AWN983037:AWQ983037 BGJ983037:BGM983037 BQF983037:BQI983037 CAB983037:CAE983037 CJX983037:CKA983037 CTT983037:CTW983037 DDP983037:DDS983037 DNL983037:DNO983037 DXH983037:DXK983037 EHD983037:EHG983037 EQZ983037:ERC983037 FAV983037:FAY983037 FKR983037:FKU983037 FUN983037:FUQ983037 GEJ983037:GEM983037 GOF983037:GOI983037 GYB983037:GYE983037 HHX983037:HIA983037 HRT983037:HRW983037 IBP983037:IBS983037 ILL983037:ILO983037 IVH983037:IVK983037 JFD983037:JFG983037 JOZ983037:JPC983037 JYV983037:JYY983037 KIR983037:KIU983037 KSN983037:KSQ983037 LCJ983037:LCM983037 LMF983037:LMI983037 LWB983037:LWE983037 MFX983037:MGA983037 MPT983037:MPW983037 MZP983037:MZS983037 NJL983037:NJO983037 NTH983037:NTK983037 ODD983037:ODG983037 OMZ983037:ONC983037 OWV983037:OWY983037 PGR983037:PGU983037 PQN983037:PQQ983037 QAJ983037:QAM983037 QKF983037:QKI983037 QUB983037:QUE983037 RDX983037:REA983037 RNT983037:RNW983037 RXP983037:RXS983037 SHL983037:SHO983037 SRH983037:SRK983037 TBD983037:TBG983037 TKZ983037:TLC983037 TUV983037:TUY983037 UER983037:UEU983037 UON983037:UOQ983037 UYJ983037:UYM983037 VIF983037:VII983037 VSB983037:VSE983037 WBX983037:WCA983037 WLT983037:WLW983037 JD15:JG15">
      <formula1>#REF!</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Conf.</vt:lpstr>
      <vt:lpstr>Calculo</vt:lpstr>
      <vt:lpstr>Calculo Antigo</vt:lpstr>
      <vt:lpstr>Demolição</vt:lpstr>
      <vt:lpstr>Fundação</vt:lpstr>
      <vt:lpstr>Estrutura</vt:lpstr>
      <vt:lpstr>Alvenaria</vt:lpstr>
      <vt:lpstr>Regularização</vt:lpstr>
      <vt:lpstr>Revestimentos</vt:lpstr>
      <vt:lpstr>Esquadrilhas</vt:lpstr>
      <vt:lpstr>Pinturas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da Silva Saraiva Justino</dc:creator>
  <cp:lastModifiedBy>Alfredo da Silva Saraiva Justino</cp:lastModifiedBy>
  <dcterms:created xsi:type="dcterms:W3CDTF">2011-12-13T16:37:18Z</dcterms:created>
  <dcterms:modified xsi:type="dcterms:W3CDTF">2012-04-12T20:46:10Z</dcterms:modified>
</cp:coreProperties>
</file>