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</sheets>
  <definedNames/>
  <calcPr/>
</workbook>
</file>

<file path=xl/sharedStrings.xml><?xml version="1.0" encoding="utf-8"?>
<sst xmlns="http://schemas.openxmlformats.org/spreadsheetml/2006/main" count="355" uniqueCount="194">
  <si>
    <t>ACTOR</t>
  </si>
  <si>
    <t>COMPLEXITAT</t>
  </si>
  <si>
    <t>PES</t>
  </si>
  <si>
    <t>CAS D'ÚS</t>
  </si>
  <si>
    <t>COMPLEXITAT TÈCNICA</t>
  </si>
  <si>
    <t>PRIORITAT</t>
  </si>
  <si>
    <t>PES*PRIORITAT/100</t>
  </si>
  <si>
    <t>FACTOR D'ENTORN</t>
  </si>
  <si>
    <t>AVALUACIÓ</t>
  </si>
  <si>
    <t>PES * AVALUACIÓ</t>
  </si>
  <si>
    <t>BANC ALIMENTS</t>
  </si>
  <si>
    <t>COMPLEX</t>
  </si>
  <si>
    <t>INICIAR SESSIÓ</t>
  </si>
  <si>
    <t>SIMPLE</t>
  </si>
  <si>
    <t>DISTRIBUTED SYSTEM</t>
  </si>
  <si>
    <t>FAMILIARITY WITH UP</t>
  </si>
  <si>
    <t>CASOS D'ÚS</t>
  </si>
  <si>
    <t>ROL</t>
  </si>
  <si>
    <t>ADMINISTRADOR</t>
  </si>
  <si>
    <t>REGISTRAR-SE</t>
  </si>
  <si>
    <t>PERFORMANCE</t>
  </si>
  <si>
    <t>INCEPTION</t>
  </si>
  <si>
    <t>ELABORATION</t>
  </si>
  <si>
    <t>CONSTRUCTION</t>
  </si>
  <si>
    <t>TRANSITION</t>
  </si>
  <si>
    <t>PERCENTATGE DE TREBALL</t>
  </si>
  <si>
    <t>PART-TIME WORKERS</t>
  </si>
  <si>
    <t>Cap de projecte</t>
  </si>
  <si>
    <t>SUPERMERCAT</t>
  </si>
  <si>
    <t>ELIMINAR COMPTE</t>
  </si>
  <si>
    <t>END USER EFFICIENCY</t>
  </si>
  <si>
    <t>ANALYST CAPABILITY</t>
  </si>
  <si>
    <t>GOOGLE MAPS</t>
  </si>
  <si>
    <t>MIG</t>
  </si>
  <si>
    <t>CREAR DEMANDA</t>
  </si>
  <si>
    <t>COMPLEX INTERNAL PROCESSING</t>
  </si>
  <si>
    <t>Inception</t>
  </si>
  <si>
    <t>Enginyer de requisits</t>
  </si>
  <si>
    <t>Elaboration</t>
  </si>
  <si>
    <t>APPLICATION EXPERIENCE</t>
  </si>
  <si>
    <t>Construction</t>
  </si>
  <si>
    <t>Trensition</t>
  </si>
  <si>
    <t>Arquitecte</t>
  </si>
  <si>
    <t>Analista programador</t>
  </si>
  <si>
    <t>Programador Júnior</t>
  </si>
  <si>
    <t>Dissenyador gràfic</t>
  </si>
  <si>
    <t>SERVIDORS</t>
  </si>
  <si>
    <t>Identificat</t>
  </si>
  <si>
    <t>Tester</t>
  </si>
  <si>
    <t>Esbossat</t>
  </si>
  <si>
    <t>Complet</t>
  </si>
  <si>
    <t>ELIMINAR DEMANDA</t>
  </si>
  <si>
    <t>Dies Laborables</t>
  </si>
  <si>
    <t>REUSABILITY</t>
  </si>
  <si>
    <t>OBJECT-ORIENTED EXPERIENCE</t>
  </si>
  <si>
    <t>LECTOR EAN</t>
  </si>
  <si>
    <t>ACCEDIR DEMANDA</t>
  </si>
  <si>
    <t>Preu/Hora</t>
  </si>
  <si>
    <t>EASY TO INSTALL</t>
  </si>
  <si>
    <t>Data Límit</t>
  </si>
  <si>
    <t>21 febrer</t>
  </si>
  <si>
    <t>Persones</t>
  </si>
  <si>
    <t>Esforç</t>
  </si>
  <si>
    <t>Hores/Carrec</t>
  </si>
  <si>
    <t>MOTIVATION</t>
  </si>
  <si>
    <t>Hores/Persona</t>
  </si>
  <si>
    <t>Cost/Carrec</t>
  </si>
  <si>
    <t>10 juny</t>
  </si>
  <si>
    <t>Cost/Persona</t>
  </si>
  <si>
    <t>26 juny</t>
  </si>
  <si>
    <t>SS</t>
  </si>
  <si>
    <t>Euros fixes</t>
  </si>
  <si>
    <t>UAW</t>
  </si>
  <si>
    <t>Cost/Persona + SS + Euros fixes</t>
  </si>
  <si>
    <t>Despeses estructurals(15%)</t>
  </si>
  <si>
    <t>Total brut/persona</t>
  </si>
  <si>
    <t>Total brut/carrec</t>
  </si>
  <si>
    <t>Effort (%)</t>
  </si>
  <si>
    <t>Refinat</t>
  </si>
  <si>
    <t>Effort (Hores)</t>
  </si>
  <si>
    <t>Schedule (%)</t>
  </si>
  <si>
    <t>CONFIRMAR RECOLLIDA</t>
  </si>
  <si>
    <t>Schedule (Hores)</t>
  </si>
  <si>
    <t>EASY TO USE</t>
  </si>
  <si>
    <t>DIFFICULT PROGRAMMING LANGUAGE</t>
  </si>
  <si>
    <t>INVENTARI DE PRODUCTES</t>
  </si>
  <si>
    <t>PORTABILITY</t>
  </si>
  <si>
    <t>STABLE REQUIREMENTS</t>
  </si>
  <si>
    <t>REPARTIMENT D’ESTOC</t>
  </si>
  <si>
    <t>EASY TO CHANGE</t>
  </si>
  <si>
    <t>ECF</t>
  </si>
  <si>
    <t>PUBLICAR HORARI DE RECOLLIDA</t>
  </si>
  <si>
    <t>CONCURRENCY</t>
  </si>
  <si>
    <t>ESTIMACIÓ TEMPS</t>
  </si>
  <si>
    <t>CONFIRMAR SORTIDA</t>
  </si>
  <si>
    <t>SPECIAL SECURITY FEATURES</t>
  </si>
  <si>
    <t>ASSIGNAR PRODUCTES SOBRANTS</t>
  </si>
  <si>
    <t>Fase</t>
  </si>
  <si>
    <t>PROVIDES DIRECT ACCESS FOR THIRD PARTIES</t>
  </si>
  <si>
    <t>REGISTRAR-SE (SUPERMERCAT)</t>
  </si>
  <si>
    <t>SPECIAL USER TRAINING FACILITIES ARE REQUIRED</t>
  </si>
  <si>
    <t>Iteració</t>
  </si>
  <si>
    <t>Objectius principals</t>
  </si>
  <si>
    <t>Dates</t>
  </si>
  <si>
    <t>UCP</t>
  </si>
  <si>
    <t>Staff</t>
  </si>
  <si>
    <t>I1</t>
  </si>
  <si>
    <t>NOTIFICAR EN CAS DE PROBLEMA</t>
  </si>
  <si>
    <t>TCF</t>
  </si>
  <si>
    <t>Formular l'abast del projecte</t>
  </si>
  <si>
    <t>PF</t>
  </si>
  <si>
    <t>10 febrer - 21 febrer</t>
  </si>
  <si>
    <t>MODIFICAR HORARI DE RECOLLIDA</t>
  </si>
  <si>
    <t>UUCW</t>
  </si>
  <si>
    <t>HORES PER CÀRREC</t>
  </si>
  <si>
    <t xml:space="preserve">Determinar els casos d'ús </t>
  </si>
  <si>
    <t>TOTAL</t>
  </si>
  <si>
    <t>Definir l'arquitectura candidata</t>
  </si>
  <si>
    <t>Analitzat</t>
  </si>
  <si>
    <t>Estimar el cost i planificació temporal</t>
  </si>
  <si>
    <t>Identificar possibles riscos</t>
  </si>
  <si>
    <t>Activitat / Dies de Febrer 2020</t>
  </si>
  <si>
    <r>
      <rPr>
        <b/>
      </rPr>
      <t>A</t>
    </r>
    <r>
      <t>. Definir la visió del projecte</t>
    </r>
  </si>
  <si>
    <t>Preparar l'entorn per al projecte</t>
  </si>
  <si>
    <t xml:space="preserve"> </t>
  </si>
  <si>
    <r>
      <rPr>
        <b/>
      </rPr>
      <t>B</t>
    </r>
    <r>
      <t>. Formular l'abast del projecte</t>
    </r>
  </si>
  <si>
    <t>SUMA</t>
  </si>
  <si>
    <t>E1</t>
  </si>
  <si>
    <t>Instal·lar i provar l'arquitectura</t>
  </si>
  <si>
    <t>22 febrer - 1 abril</t>
  </si>
  <si>
    <r>
      <rPr>
        <b/>
      </rPr>
      <t>C</t>
    </r>
    <r>
      <t>. Identificar les parts interessades</t>
    </r>
  </si>
  <si>
    <r>
      <rPr>
        <b/>
      </rPr>
      <t>D</t>
    </r>
    <r>
      <t>. Determinar els casos d'ús</t>
    </r>
  </si>
  <si>
    <t>Contingències(10%)</t>
  </si>
  <si>
    <t>Validar detalls dels requisits</t>
  </si>
  <si>
    <t>ESTAT DE CAS D'ÚS</t>
  </si>
  <si>
    <t>PRESSUPOST FINAL</t>
  </si>
  <si>
    <t>Implementar casos d'ús prioritaris</t>
  </si>
  <si>
    <t>IDENTIFICAT</t>
  </si>
  <si>
    <r>
      <rPr>
        <b/>
      </rPr>
      <t>E</t>
    </r>
    <r>
      <t>. Crear el cas de negoci</t>
    </r>
  </si>
  <si>
    <t>E2</t>
  </si>
  <si>
    <t>Mitigar riscos arquitectònics</t>
  </si>
  <si>
    <t>ESBOSSAT</t>
  </si>
  <si>
    <t>Completar la prova de l'arquitectura</t>
  </si>
  <si>
    <t>REFINAT</t>
  </si>
  <si>
    <r>
      <rPr>
        <b/>
      </rPr>
      <t>F</t>
    </r>
    <r>
      <t>. Especificar els requisits no funcionals</t>
    </r>
  </si>
  <si>
    <t>Implementar casos d'ús addicionals</t>
  </si>
  <si>
    <t>ANALITZAT</t>
  </si>
  <si>
    <t>HORES PER PERSONA</t>
  </si>
  <si>
    <t>C1</t>
  </si>
  <si>
    <r>
      <rPr>
        <b/>
      </rPr>
      <t>G</t>
    </r>
    <r>
      <t>. Definir l'arquitectura candidata</t>
    </r>
  </si>
  <si>
    <t>Descriure casos d’ús addicionals</t>
  </si>
  <si>
    <t>2 abril - 10 juny</t>
  </si>
  <si>
    <r>
      <rPr>
        <b/>
      </rPr>
      <t>H</t>
    </r>
    <r>
      <t>. Estimar el cost i planificació temporal</t>
    </r>
  </si>
  <si>
    <t>COMPLET</t>
  </si>
  <si>
    <r>
      <rPr>
        <b/>
      </rPr>
      <t>I</t>
    </r>
    <r>
      <t>. Identificar possibles riscos</t>
    </r>
  </si>
  <si>
    <t>Dissenyar subsistemes addicionals</t>
  </si>
  <si>
    <r>
      <rPr>
        <b/>
      </rPr>
      <t>J.</t>
    </r>
    <r>
      <t xml:space="preserve"> Preparar l'entorn per al projecte</t>
    </r>
  </si>
  <si>
    <t>ID. Nom d'activitat</t>
  </si>
  <si>
    <t>Duració</t>
  </si>
  <si>
    <t>Personal</t>
  </si>
  <si>
    <t>Dependència</t>
  </si>
  <si>
    <r>
      <rPr>
        <b/>
      </rPr>
      <t>A</t>
    </r>
    <r>
      <t>. Definir la visió del projecte</t>
    </r>
  </si>
  <si>
    <t>Implementar casos d’ús i subsist.</t>
  </si>
  <si>
    <t>-</t>
  </si>
  <si>
    <r>
      <rPr>
        <b/>
      </rPr>
      <t>B</t>
    </r>
    <r>
      <t>. Formular l'abast del projecte</t>
    </r>
  </si>
  <si>
    <t>A</t>
  </si>
  <si>
    <t>Integrar el producte i validar l’estat</t>
  </si>
  <si>
    <r>
      <rPr>
        <b/>
      </rPr>
      <t>C</t>
    </r>
    <r>
      <t>. Identificar les parts interessades</t>
    </r>
  </si>
  <si>
    <t>B</t>
  </si>
  <si>
    <r>
      <rPr>
        <b/>
      </rPr>
      <t>D</t>
    </r>
    <r>
      <t>. Determinar els casos d'ús</t>
    </r>
  </si>
  <si>
    <t>C2</t>
  </si>
  <si>
    <t>C</t>
  </si>
  <si>
    <r>
      <rPr>
        <b/>
      </rPr>
      <t>E</t>
    </r>
    <r>
      <t>. Crear el cas de negoci</t>
    </r>
  </si>
  <si>
    <t>Continuar amb l'iteració C1</t>
  </si>
  <si>
    <r>
      <rPr>
        <b/>
      </rPr>
      <t>F</t>
    </r>
    <r>
      <t>. Especificar els requisits no funcionals</t>
    </r>
  </si>
  <si>
    <t>E</t>
  </si>
  <si>
    <r>
      <rPr>
        <b/>
      </rPr>
      <t>G</t>
    </r>
    <r>
      <t>. Definir l'arquitectura candidata</t>
    </r>
  </si>
  <si>
    <t>Arquitecte/Dissenyador gràfic</t>
  </si>
  <si>
    <t>D</t>
  </si>
  <si>
    <r>
      <rPr>
        <b/>
      </rPr>
      <t>H</t>
    </r>
    <r>
      <t>. Estimar el cost i planificació temporal</t>
    </r>
  </si>
  <si>
    <t>C3</t>
  </si>
  <si>
    <t>G</t>
  </si>
  <si>
    <t>Arribar a una qualitat adequada</t>
  </si>
  <si>
    <r>
      <rPr>
        <b/>
      </rPr>
      <t>I</t>
    </r>
    <r>
      <t>. Identificar possibles riscos</t>
    </r>
  </si>
  <si>
    <r>
      <rPr>
        <b/>
      </rPr>
      <t>J.</t>
    </r>
    <r>
      <t xml:space="preserve"> Preparar l'entorn per al projecte</t>
    </r>
  </si>
  <si>
    <t>Obtenir versions útils i suport usuari</t>
  </si>
  <si>
    <t>H, F, I</t>
  </si>
  <si>
    <t>Transition</t>
  </si>
  <si>
    <t>T1</t>
  </si>
  <si>
    <t>Desplegar beta en client</t>
  </si>
  <si>
    <t>11 juny - 26 juny</t>
  </si>
  <si>
    <t>Obtenir l'aprovació dels interessats</t>
  </si>
  <si>
    <t>Finalitzar suport usuari</t>
  </si>
  <si>
    <t>Entrega a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</si>
</sst>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"/>
    <numFmt numFmtId="165" formatCode="0.000"/>
    <numFmt numFmtId="166" formatCode="#,##0.000"/>
    <numFmt numFmtId="167" formatCode="#,##0.00\ [$€-1]"/>
  </numFmts>
  <fonts count="27">
    <font>
      <sz val="10.0"/>
      <color rgb="FF000000"/>
      <name val="Arial"/>
    </font>
    <font>
      <sz val="12.0"/>
      <color theme="1"/>
      <name val="Arial"/>
    </font>
    <font>
      <b/>
      <sz val="12.0"/>
      <color rgb="FF000000"/>
      <name val="Trebuchet MS"/>
    </font>
    <font>
      <sz val="12.0"/>
      <color rgb="FF000000"/>
      <name val="Trebuchet MS"/>
    </font>
    <font>
      <color theme="1"/>
      <name val="Arial"/>
    </font>
    <font>
      <sz val="10.0"/>
      <color rgb="FF000000"/>
      <name val="Trebuchet MS"/>
    </font>
    <font>
      <sz val="9.0"/>
      <color rgb="FF000000"/>
      <name val="Trebuchet MS"/>
    </font>
    <font>
      <b/>
      <sz val="8.0"/>
      <color rgb="FF000000"/>
      <name val="Arial"/>
    </font>
    <font>
      <sz val="12.0"/>
      <color theme="1"/>
      <name val="Trebuchet MS"/>
    </font>
    <font>
      <b/>
      <sz val="10.0"/>
      <color rgb="FF000000"/>
      <name val="Trebuchet MS"/>
    </font>
    <font>
      <sz val="6.0"/>
      <color rgb="FFFF0000"/>
      <name val="Arial"/>
    </font>
    <font>
      <b/>
      <sz val="10.0"/>
      <color rgb="FF000000"/>
      <name val="Arial"/>
    </font>
    <font>
      <b/>
      <sz val="18.0"/>
      <color rgb="FF000000"/>
      <name val="Trebuchet MS"/>
    </font>
    <font>
      <b/>
      <sz val="14.0"/>
      <color rgb="FF000000"/>
      <name val="Trebuchet MS"/>
    </font>
    <font/>
    <font>
      <color theme="1"/>
      <name val="Trebuchet MS"/>
    </font>
    <font>
      <b/>
      <sz val="11.0"/>
    </font>
    <font>
      <sz val="11.0"/>
    </font>
    <font>
      <sz val="11.0"/>
      <color theme="1"/>
      <name val="Arial"/>
    </font>
    <font>
      <sz val="10.0"/>
      <color theme="1"/>
      <name val="Trebuchet MS"/>
    </font>
    <font>
      <b/>
      <sz val="12.0"/>
      <color rgb="FF000000"/>
      <name val="Arial"/>
    </font>
    <font>
      <sz val="11.0"/>
      <color rgb="FF1155CC"/>
      <name val="Arial"/>
    </font>
    <font>
      <sz val="12.0"/>
      <color rgb="FF000000"/>
      <name val="Arial"/>
    </font>
    <font>
      <sz val="11.0"/>
      <color rgb="FF3D85C6"/>
      <name val="Arial"/>
    </font>
    <font>
      <sz val="11.0"/>
      <color rgb="FFA64D79"/>
      <name val="Arial"/>
    </font>
    <font>
      <sz val="11.0"/>
      <color rgb="FF3C78D8"/>
      <name val="Arial"/>
    </font>
    <font>
      <b/>
      <sz val="11.0"/>
      <color theme="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FFFF88"/>
        <bgColor rgb="FFFFFF88"/>
      </patternFill>
    </fill>
    <fill>
      <patternFill patternType="solid">
        <fgColor rgb="FFA6C370"/>
        <bgColor rgb="FFA6C370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8E75AB"/>
        <bgColor rgb="FF8E75AB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B5E0FF"/>
        <bgColor rgb="FFB5E0FF"/>
      </patternFill>
    </fill>
    <fill>
      <patternFill patternType="solid">
        <fgColor rgb="FF7AC4FF"/>
        <bgColor rgb="FF7AC4FF"/>
      </patternFill>
    </fill>
    <fill>
      <patternFill patternType="solid">
        <fgColor rgb="FFB7B7B7"/>
        <bgColor rgb="FFB7B7B7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bottom"/>
    </xf>
    <xf borderId="1" fillId="3" fontId="3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1" fillId="3" fontId="3" numFmtId="0" xfId="0" applyAlignment="1" applyBorder="1" applyFont="1">
      <alignment readingOrder="0" vertical="bottom"/>
    </xf>
    <xf borderId="3" fillId="4" fontId="5" numFmtId="10" xfId="0" applyAlignment="1" applyBorder="1" applyFill="1" applyFont="1" applyNumberFormat="1">
      <alignment horizontal="center" readingOrder="0"/>
    </xf>
    <xf borderId="1" fillId="4" fontId="5" numFmtId="10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1" fillId="5" fontId="2" numFmtId="0" xfId="0" applyAlignment="1" applyBorder="1" applyFill="1" applyFont="1">
      <alignment horizontal="center" readingOrder="0" vertical="bottom"/>
    </xf>
    <xf borderId="1" fillId="6" fontId="3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4" fillId="7" fontId="5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 vertical="bottom"/>
    </xf>
    <xf borderId="1" fillId="7" fontId="5" numFmtId="0" xfId="0" applyAlignment="1" applyBorder="1" applyFont="1">
      <alignment horizontal="center" readingOrder="0"/>
    </xf>
    <xf borderId="1" fillId="8" fontId="3" numFmtId="0" xfId="0" applyAlignment="1" applyBorder="1" applyFont="1">
      <alignment readingOrder="0" vertical="bottom"/>
    </xf>
    <xf borderId="1" fillId="9" fontId="5" numFmtId="0" xfId="0" applyAlignment="1" applyBorder="1" applyFill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/>
    </xf>
    <xf borderId="1" fillId="10" fontId="7" numFmtId="0" xfId="0" applyAlignment="1" applyBorder="1" applyFill="1" applyFont="1">
      <alignment horizontal="center" readingOrder="0" vertical="bottom"/>
    </xf>
    <xf borderId="5" fillId="10" fontId="7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readingOrder="0" vertical="bottom"/>
    </xf>
    <xf borderId="1" fillId="11" fontId="3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6" fillId="6" fontId="3" numFmtId="0" xfId="0" applyAlignment="1" applyBorder="1" applyFont="1">
      <alignment horizontal="center" readingOrder="0" vertical="bottom"/>
    </xf>
    <xf borderId="1" fillId="12" fontId="5" numFmtId="0" xfId="0" applyAlignment="1" applyBorder="1" applyFill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/>
    </xf>
    <xf borderId="1" fillId="7" fontId="9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/>
    </xf>
    <xf borderId="1" fillId="13" fontId="2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4" numFmtId="9" xfId="0" applyAlignment="1" applyBorder="1" applyFont="1" applyNumberFormat="1">
      <alignment horizontal="center" readingOrder="0"/>
    </xf>
    <xf borderId="5" fillId="14" fontId="2" numFmtId="0" xfId="0" applyAlignment="1" applyBorder="1" applyFill="1" applyFont="1">
      <alignment horizontal="center" readingOrder="0" vertical="bottom"/>
    </xf>
    <xf borderId="1" fillId="0" fontId="5" numFmtId="10" xfId="0" applyAlignment="1" applyBorder="1" applyFont="1" applyNumberFormat="1">
      <alignment horizontal="center"/>
    </xf>
    <xf borderId="8" fillId="0" fontId="4" numFmtId="0" xfId="0" applyAlignment="1" applyBorder="1" applyFont="1">
      <alignment vertical="bottom"/>
    </xf>
    <xf borderId="1" fillId="0" fontId="5" numFmtId="165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14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 readingOrder="0"/>
    </xf>
    <xf borderId="1" fillId="15" fontId="9" numFmtId="0" xfId="0" applyAlignment="1" applyBorder="1" applyFill="1" applyFont="1">
      <alignment horizontal="center" readingOrder="0" vertical="bottom"/>
    </xf>
    <xf borderId="1" fillId="16" fontId="9" numFmtId="166" xfId="0" applyAlignment="1" applyBorder="1" applyFill="1" applyFont="1" applyNumberFormat="1">
      <alignment horizontal="center" readingOrder="0" vertical="bottom"/>
    </xf>
    <xf borderId="1" fillId="0" fontId="5" numFmtId="167" xfId="0" applyAlignment="1" applyBorder="1" applyFont="1" applyNumberFormat="1">
      <alignment horizontal="center" readingOrder="0"/>
    </xf>
    <xf borderId="1" fillId="17" fontId="11" numFmtId="0" xfId="0" applyAlignment="1" applyBorder="1" applyFill="1" applyFont="1">
      <alignment horizontal="center" readingOrder="0" vertical="bottom"/>
    </xf>
    <xf borderId="1" fillId="0" fontId="5" numFmtId="167" xfId="0" applyAlignment="1" applyBorder="1" applyFont="1" applyNumberFormat="1">
      <alignment horizontal="center"/>
    </xf>
    <xf borderId="1" fillId="15" fontId="12" numFmtId="0" xfId="0" applyAlignment="1" applyBorder="1" applyFont="1">
      <alignment horizontal="center" readingOrder="0" vertical="bottom"/>
    </xf>
    <xf borderId="6" fillId="18" fontId="11" numFmtId="0" xfId="0" applyAlignment="1" applyBorder="1" applyFill="1" applyFont="1">
      <alignment horizontal="center" readingOrder="0"/>
    </xf>
    <xf borderId="1" fillId="16" fontId="13" numFmtId="0" xfId="0" applyAlignment="1" applyBorder="1" applyFont="1">
      <alignment horizontal="center" readingOrder="0" vertical="bottom"/>
    </xf>
    <xf borderId="6" fillId="13" fontId="0" numFmtId="0" xfId="0" applyAlignment="1" applyBorder="1" applyFont="1">
      <alignment horizontal="center" readingOrder="0"/>
    </xf>
    <xf borderId="1" fillId="14" fontId="0" numFmtId="0" xfId="0" applyAlignment="1" applyBorder="1" applyFont="1">
      <alignment horizontal="center" readingOrder="0" vertical="bottom"/>
    </xf>
    <xf borderId="6" fillId="19" fontId="0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 vertical="bottom"/>
    </xf>
    <xf borderId="6" fillId="20" fontId="0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9" fillId="0" fontId="14" numFmtId="0" xfId="0" applyBorder="1" applyFont="1"/>
    <xf borderId="1" fillId="0" fontId="15" numFmtId="0" xfId="0" applyAlignment="1" applyBorder="1" applyFont="1">
      <alignment horizontal="center" readingOrder="0"/>
    </xf>
    <xf borderId="1" fillId="0" fontId="5" numFmtId="166" xfId="0" applyAlignment="1" applyBorder="1" applyFont="1" applyNumberFormat="1">
      <alignment horizontal="center" readingOrder="0"/>
    </xf>
    <xf borderId="1" fillId="0" fontId="4" numFmtId="166" xfId="0" applyAlignment="1" applyBorder="1" applyFont="1" applyNumberFormat="1">
      <alignment horizontal="center"/>
    </xf>
    <xf borderId="1" fillId="21" fontId="16" numFmtId="0" xfId="0" applyAlignment="1" applyBorder="1" applyFill="1" applyFont="1">
      <alignment readingOrder="0"/>
    </xf>
    <xf borderId="10" fillId="21" fontId="17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4" fillId="0" fontId="14" numFmtId="0" xfId="0" applyBorder="1" applyFont="1"/>
    <xf borderId="1" fillId="22" fontId="18" numFmtId="0" xfId="0" applyAlignment="1" applyBorder="1" applyFill="1" applyFont="1">
      <alignment readingOrder="0"/>
    </xf>
    <xf borderId="10" fillId="23" fontId="18" numFmtId="0" xfId="0" applyBorder="1" applyFill="1" applyFont="1"/>
    <xf borderId="0" fillId="0" fontId="19" numFmtId="0" xfId="0" applyAlignment="1" applyFont="1">
      <alignment horizontal="center"/>
    </xf>
    <xf borderId="10" fillId="0" fontId="18" numFmtId="0" xfId="0" applyBorder="1" applyFont="1"/>
    <xf borderId="0" fillId="0" fontId="19" numFmtId="0" xfId="0" applyAlignment="1" applyFont="1">
      <alignment horizontal="center" readingOrder="0"/>
    </xf>
    <xf borderId="11" fillId="0" fontId="4" numFmtId="0" xfId="0" applyBorder="1" applyFont="1"/>
    <xf borderId="10" fillId="7" fontId="18" numFmtId="0" xfId="0" applyBorder="1" applyFont="1"/>
    <xf borderId="1" fillId="24" fontId="19" numFmtId="0" xfId="0" applyAlignment="1" applyBorder="1" applyFill="1" applyFont="1">
      <alignment horizontal="center" readingOrder="0"/>
    </xf>
    <xf borderId="10" fillId="14" fontId="18" numFmtId="0" xfId="0" applyBorder="1" applyFont="1"/>
    <xf borderId="1" fillId="0" fontId="19" numFmtId="167" xfId="0" applyAlignment="1" applyBorder="1" applyFont="1" applyNumberFormat="1">
      <alignment horizontal="center"/>
    </xf>
    <xf borderId="6" fillId="24" fontId="19" numFmtId="0" xfId="0" applyAlignment="1" applyBorder="1" applyFont="1">
      <alignment horizontal="center" readingOrder="0"/>
    </xf>
    <xf borderId="1" fillId="5" fontId="20" numFmtId="0" xfId="0" applyAlignment="1" applyBorder="1" applyFont="1">
      <alignment horizontal="center" readingOrder="0" vertical="bottom"/>
    </xf>
    <xf borderId="10" fillId="0" fontId="19" numFmtId="0" xfId="0" applyAlignment="1" applyBorder="1" applyFont="1">
      <alignment horizontal="center"/>
    </xf>
    <xf borderId="10" fillId="5" fontId="21" numFmtId="0" xfId="0" applyBorder="1" applyFont="1"/>
    <xf borderId="1" fillId="11" fontId="22" numFmtId="0" xfId="0" applyAlignment="1" applyBorder="1" applyFont="1">
      <alignment horizontal="center" readingOrder="0" vertical="bottom"/>
    </xf>
    <xf borderId="4" fillId="24" fontId="19" numFmtId="0" xfId="0" applyAlignment="1" applyBorder="1" applyFont="1">
      <alignment horizontal="center" readingOrder="0"/>
    </xf>
    <xf borderId="1" fillId="0" fontId="22" numFmtId="9" xfId="0" applyAlignment="1" applyBorder="1" applyFont="1" applyNumberFormat="1">
      <alignment horizontal="center" readingOrder="0"/>
    </xf>
    <xf borderId="10" fillId="0" fontId="23" numFmtId="0" xfId="0" applyBorder="1" applyFont="1"/>
    <xf borderId="10" fillId="25" fontId="18" numFmtId="0" xfId="0" applyBorder="1" applyFill="1" applyFont="1"/>
    <xf borderId="10" fillId="26" fontId="24" numFmtId="0" xfId="0" applyBorder="1" applyFill="1" applyFont="1"/>
    <xf borderId="10" fillId="24" fontId="25" numFmtId="0" xfId="0" applyBorder="1" applyFont="1"/>
    <xf borderId="6" fillId="19" fontId="0" numFmtId="0" xfId="0" applyAlignment="1" applyBorder="1" applyFont="1">
      <alignment horizontal="center" readingOrder="0"/>
    </xf>
    <xf borderId="10" fillId="27" fontId="18" numFmtId="0" xfId="0" applyBorder="1" applyFill="1" applyFont="1"/>
    <xf borderId="10" fillId="10" fontId="18" numFmtId="0" xfId="0" applyBorder="1" applyFont="1"/>
    <xf borderId="1" fillId="17" fontId="26" numFmtId="0" xfId="0" applyAlignment="1" applyBorder="1" applyFont="1">
      <alignment readingOrder="0"/>
    </xf>
    <xf borderId="1" fillId="17" fontId="4" numFmtId="0" xfId="0" applyAlignment="1" applyBorder="1" applyFont="1">
      <alignment readingOrder="0"/>
    </xf>
    <xf borderId="1" fillId="23" fontId="1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4" fontId="18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19" fontId="18" numFmtId="0" xfId="0" applyAlignment="1" applyBorder="1" applyFont="1">
      <alignment readingOrder="0"/>
    </xf>
    <xf borderId="1" fillId="28" fontId="18" numFmtId="0" xfId="0" applyAlignment="1" applyBorder="1" applyFill="1" applyFont="1">
      <alignment readingOrder="0"/>
    </xf>
    <xf borderId="1" fillId="13" fontId="0" numFmtId="0" xfId="0" applyAlignment="1" applyBorder="1" applyFont="1">
      <alignment horizontal="center" readingOrder="0"/>
    </xf>
    <xf borderId="1" fillId="25" fontId="18" numFmtId="0" xfId="0" applyAlignment="1" applyBorder="1" applyFont="1">
      <alignment readingOrder="0"/>
    </xf>
    <xf borderId="1" fillId="14" fontId="0" numFmtId="0" xfId="0" applyAlignment="1" applyBorder="1" applyFont="1">
      <alignment horizontal="center" readingOrder="0" vertical="bottom"/>
    </xf>
    <xf borderId="1" fillId="26" fontId="18" numFmtId="0" xfId="0" applyAlignment="1" applyBorder="1" applyFont="1">
      <alignment readingOrder="0"/>
    </xf>
    <xf borderId="1" fillId="24" fontId="18" numFmtId="0" xfId="0" applyAlignment="1" applyBorder="1" applyFont="1">
      <alignment readingOrder="0"/>
    </xf>
    <xf borderId="1" fillId="6" fontId="18" numFmtId="0" xfId="0" applyAlignment="1" applyBorder="1" applyFont="1">
      <alignment readingOrder="0"/>
    </xf>
    <xf borderId="1" fillId="7" fontId="18" numFmtId="0" xfId="0" applyAlignment="1" applyBorder="1" applyFont="1">
      <alignment readingOrder="0"/>
    </xf>
    <xf borderId="1" fillId="10" fontId="1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20.0"/>
    <col customWidth="1" min="6" max="6" width="35.29"/>
    <col customWidth="1" min="10" max="10" width="52.71"/>
    <col customWidth="1" min="13" max="13" width="31.0"/>
    <col customWidth="1" min="15" max="15" width="38.43"/>
    <col customWidth="1" min="18" max="18" width="40.71"/>
  </cols>
  <sheetData>
    <row r="3">
      <c r="B3" s="2" t="s">
        <v>0</v>
      </c>
      <c r="C3" s="2" t="s">
        <v>1</v>
      </c>
      <c r="D3" s="2" t="s">
        <v>2</v>
      </c>
      <c r="F3" s="2" t="s">
        <v>3</v>
      </c>
      <c r="G3" s="2" t="s">
        <v>1</v>
      </c>
      <c r="H3" s="2" t="s">
        <v>2</v>
      </c>
      <c r="J3" s="2" t="s">
        <v>4</v>
      </c>
      <c r="K3" s="2" t="s">
        <v>2</v>
      </c>
      <c r="L3" s="2" t="s">
        <v>5</v>
      </c>
      <c r="M3" s="2" t="s">
        <v>6</v>
      </c>
      <c r="O3" s="2" t="s">
        <v>7</v>
      </c>
      <c r="P3" s="2" t="s">
        <v>2</v>
      </c>
      <c r="Q3" s="2" t="s">
        <v>8</v>
      </c>
      <c r="R3" s="2" t="s">
        <v>9</v>
      </c>
    </row>
    <row r="4">
      <c r="B4" s="3" t="s">
        <v>10</v>
      </c>
      <c r="C4" s="3" t="s">
        <v>11</v>
      </c>
      <c r="D4" s="3">
        <v>3.0</v>
      </c>
      <c r="F4" s="3" t="s">
        <v>12</v>
      </c>
      <c r="G4" s="3" t="s">
        <v>13</v>
      </c>
      <c r="H4" s="3">
        <v>5.0</v>
      </c>
      <c r="J4" s="3" t="s">
        <v>14</v>
      </c>
      <c r="K4" s="3">
        <v>2.0</v>
      </c>
      <c r="L4" s="3">
        <v>1.0</v>
      </c>
      <c r="M4" s="3">
        <f t="shared" ref="M4:M16" si="1">(K4*L4)/100</f>
        <v>0.02</v>
      </c>
      <c r="O4" s="3" t="s">
        <v>15</v>
      </c>
      <c r="P4" s="3">
        <v>1.5</v>
      </c>
      <c r="Q4" s="3">
        <v>3.0</v>
      </c>
      <c r="R4" s="7">
        <f t="shared" ref="R4:R11" si="2">(P4*Q4)</f>
        <v>4.5</v>
      </c>
    </row>
    <row r="5">
      <c r="B5" s="3" t="s">
        <v>18</v>
      </c>
      <c r="C5" s="3" t="s">
        <v>11</v>
      </c>
      <c r="D5" s="3">
        <v>3.0</v>
      </c>
      <c r="F5" s="3" t="s">
        <v>19</v>
      </c>
      <c r="G5" s="3" t="s">
        <v>13</v>
      </c>
      <c r="H5" s="3">
        <v>5.0</v>
      </c>
      <c r="J5" s="12" t="s">
        <v>20</v>
      </c>
      <c r="K5" s="12">
        <v>1.0</v>
      </c>
      <c r="L5" s="12">
        <v>3.0</v>
      </c>
      <c r="M5" s="12">
        <f t="shared" si="1"/>
        <v>0.03</v>
      </c>
      <c r="O5" s="15" t="s">
        <v>26</v>
      </c>
      <c r="P5" s="15">
        <v>-1.0</v>
      </c>
      <c r="Q5" s="15">
        <v>1.0</v>
      </c>
      <c r="R5" s="17">
        <f t="shared" si="2"/>
        <v>-1</v>
      </c>
    </row>
    <row r="6">
      <c r="B6" s="3" t="s">
        <v>28</v>
      </c>
      <c r="C6" s="3" t="s">
        <v>11</v>
      </c>
      <c r="D6" s="3">
        <v>3.0</v>
      </c>
      <c r="F6" s="3" t="s">
        <v>29</v>
      </c>
      <c r="G6" s="3" t="s">
        <v>13</v>
      </c>
      <c r="H6" s="3">
        <v>5.0</v>
      </c>
      <c r="J6" s="15" t="s">
        <v>30</v>
      </c>
      <c r="K6" s="15">
        <v>1.0</v>
      </c>
      <c r="L6" s="15">
        <v>5.0</v>
      </c>
      <c r="M6" s="15">
        <f t="shared" si="1"/>
        <v>0.05</v>
      </c>
      <c r="O6" s="3" t="s">
        <v>31</v>
      </c>
      <c r="P6" s="3">
        <v>0.5</v>
      </c>
      <c r="Q6" s="3">
        <v>3.0</v>
      </c>
      <c r="R6" s="7">
        <f t="shared" si="2"/>
        <v>1.5</v>
      </c>
    </row>
    <row r="7">
      <c r="B7" s="12" t="s">
        <v>32</v>
      </c>
      <c r="C7" s="12" t="s">
        <v>33</v>
      </c>
      <c r="D7" s="12">
        <v>2.0</v>
      </c>
      <c r="F7" s="3" t="s">
        <v>34</v>
      </c>
      <c r="G7" s="3" t="s">
        <v>13</v>
      </c>
      <c r="H7" s="3">
        <v>5.0</v>
      </c>
      <c r="J7" s="3" t="s">
        <v>35</v>
      </c>
      <c r="K7" s="3">
        <v>1.0</v>
      </c>
      <c r="L7" s="3">
        <v>1.0</v>
      </c>
      <c r="M7" s="3">
        <f t="shared" si="1"/>
        <v>0.01</v>
      </c>
      <c r="O7" s="3" t="s">
        <v>39</v>
      </c>
      <c r="P7" s="3">
        <v>0.5</v>
      </c>
      <c r="Q7" s="24">
        <v>1.0</v>
      </c>
      <c r="R7" s="7">
        <f t="shared" si="2"/>
        <v>0.5</v>
      </c>
    </row>
    <row r="8">
      <c r="B8" s="12" t="s">
        <v>46</v>
      </c>
      <c r="C8" s="12" t="s">
        <v>33</v>
      </c>
      <c r="D8" s="27">
        <v>2.0</v>
      </c>
      <c r="F8" s="12" t="s">
        <v>51</v>
      </c>
      <c r="G8" s="12" t="s">
        <v>33</v>
      </c>
      <c r="H8" s="12">
        <v>10.0</v>
      </c>
      <c r="J8" s="3" t="s">
        <v>53</v>
      </c>
      <c r="K8" s="3">
        <v>1.0</v>
      </c>
      <c r="L8" s="3">
        <v>1.0</v>
      </c>
      <c r="M8" s="3">
        <f t="shared" si="1"/>
        <v>0.01</v>
      </c>
      <c r="O8" s="3" t="s">
        <v>54</v>
      </c>
      <c r="P8" s="3">
        <v>1.0</v>
      </c>
      <c r="Q8" s="3">
        <v>3.0</v>
      </c>
      <c r="R8" s="7">
        <f t="shared" si="2"/>
        <v>3</v>
      </c>
    </row>
    <row r="9">
      <c r="B9" s="12" t="s">
        <v>55</v>
      </c>
      <c r="C9" s="12" t="s">
        <v>33</v>
      </c>
      <c r="D9" s="27">
        <v>2.0</v>
      </c>
      <c r="F9" s="12" t="s">
        <v>56</v>
      </c>
      <c r="G9" s="12" t="s">
        <v>33</v>
      </c>
      <c r="H9" s="12">
        <v>10.0</v>
      </c>
      <c r="J9" s="3" t="s">
        <v>58</v>
      </c>
      <c r="K9" s="3">
        <v>0.5</v>
      </c>
      <c r="L9" s="3">
        <v>1.0</v>
      </c>
      <c r="M9" s="3">
        <f t="shared" si="1"/>
        <v>0.005</v>
      </c>
      <c r="O9" s="3" t="s">
        <v>64</v>
      </c>
      <c r="P9" s="3">
        <v>1.0</v>
      </c>
      <c r="Q9" s="3">
        <v>3.0</v>
      </c>
      <c r="R9" s="7">
        <f t="shared" si="2"/>
        <v>3</v>
      </c>
    </row>
    <row r="10">
      <c r="B10" s="33" t="s">
        <v>72</v>
      </c>
      <c r="C10" s="36">
        <f>SUM(D4:D9)</f>
        <v>15</v>
      </c>
      <c r="D10" s="38"/>
      <c r="F10" s="12" t="s">
        <v>81</v>
      </c>
      <c r="G10" s="12" t="s">
        <v>33</v>
      </c>
      <c r="H10" s="12">
        <v>10.0</v>
      </c>
      <c r="J10" s="15" t="s">
        <v>83</v>
      </c>
      <c r="K10" s="15">
        <v>0.5</v>
      </c>
      <c r="L10" s="15">
        <v>5.0</v>
      </c>
      <c r="M10" s="15">
        <f t="shared" si="1"/>
        <v>0.025</v>
      </c>
      <c r="O10" s="15" t="s">
        <v>84</v>
      </c>
      <c r="P10" s="15">
        <v>-1.0</v>
      </c>
      <c r="Q10" s="15">
        <v>1.0</v>
      </c>
      <c r="R10" s="17">
        <f t="shared" si="2"/>
        <v>-1</v>
      </c>
    </row>
    <row r="11">
      <c r="F11" s="12" t="s">
        <v>85</v>
      </c>
      <c r="G11" s="12" t="s">
        <v>33</v>
      </c>
      <c r="H11" s="12">
        <v>10.0</v>
      </c>
      <c r="J11" s="15" t="s">
        <v>86</v>
      </c>
      <c r="K11" s="15">
        <v>2.0</v>
      </c>
      <c r="L11" s="15">
        <v>5.0</v>
      </c>
      <c r="M11" s="15">
        <f t="shared" si="1"/>
        <v>0.1</v>
      </c>
      <c r="O11" s="3" t="s">
        <v>87</v>
      </c>
      <c r="P11" s="3">
        <v>2.0</v>
      </c>
      <c r="Q11" s="3">
        <v>3.0</v>
      </c>
      <c r="R11" s="7">
        <f t="shared" si="2"/>
        <v>6</v>
      </c>
    </row>
    <row r="12">
      <c r="F12" s="12" t="s">
        <v>88</v>
      </c>
      <c r="G12" s="12" t="s">
        <v>33</v>
      </c>
      <c r="H12" s="12">
        <v>10.0</v>
      </c>
      <c r="J12" s="12" t="s">
        <v>89</v>
      </c>
      <c r="K12" s="12">
        <v>1.0</v>
      </c>
      <c r="L12" s="12">
        <v>3.0</v>
      </c>
      <c r="M12" s="12">
        <f t="shared" si="1"/>
        <v>0.03</v>
      </c>
      <c r="O12" s="33" t="s">
        <v>90</v>
      </c>
      <c r="P12" s="42">
        <f>1.4-0.03*SUM(R4:R11)</f>
        <v>0.905</v>
      </c>
    </row>
    <row r="13">
      <c r="F13" s="3" t="s">
        <v>91</v>
      </c>
      <c r="G13" s="3" t="s">
        <v>13</v>
      </c>
      <c r="H13" s="3">
        <v>5.0</v>
      </c>
      <c r="J13" s="15" t="s">
        <v>92</v>
      </c>
      <c r="K13" s="15">
        <v>1.0</v>
      </c>
      <c r="L13" s="15">
        <v>5.0</v>
      </c>
      <c r="M13" s="15">
        <f t="shared" si="1"/>
        <v>0.05</v>
      </c>
    </row>
    <row r="14">
      <c r="F14" s="12" t="s">
        <v>94</v>
      </c>
      <c r="G14" s="12" t="s">
        <v>33</v>
      </c>
      <c r="H14" s="12">
        <v>10.0</v>
      </c>
      <c r="J14" s="12" t="s">
        <v>95</v>
      </c>
      <c r="K14" s="12">
        <v>1.0</v>
      </c>
      <c r="L14" s="12">
        <v>3.0</v>
      </c>
      <c r="M14" s="12">
        <f t="shared" si="1"/>
        <v>0.03</v>
      </c>
    </row>
    <row r="15">
      <c r="F15" s="12" t="s">
        <v>96</v>
      </c>
      <c r="G15" s="12" t="s">
        <v>33</v>
      </c>
      <c r="H15" s="12">
        <v>10.0</v>
      </c>
      <c r="J15" s="3" t="s">
        <v>98</v>
      </c>
      <c r="K15" s="3">
        <v>1.0</v>
      </c>
      <c r="L15" s="3">
        <v>1.0</v>
      </c>
      <c r="M15" s="3">
        <f t="shared" si="1"/>
        <v>0.01</v>
      </c>
    </row>
    <row r="16">
      <c r="F16" s="3" t="s">
        <v>99</v>
      </c>
      <c r="G16" s="3" t="s">
        <v>13</v>
      </c>
      <c r="H16" s="3">
        <v>5.0</v>
      </c>
      <c r="J16" s="3" t="s">
        <v>100</v>
      </c>
      <c r="K16" s="3">
        <v>1.0</v>
      </c>
      <c r="L16" s="3">
        <v>2.0</v>
      </c>
      <c r="M16" s="3">
        <f t="shared" si="1"/>
        <v>0.02</v>
      </c>
      <c r="O16" s="49" t="s">
        <v>104</v>
      </c>
      <c r="P16" s="51">
        <f>(C10+G19)*K17*P12</f>
        <v>111.99375</v>
      </c>
    </row>
    <row r="17">
      <c r="F17" s="3" t="s">
        <v>107</v>
      </c>
      <c r="G17" s="3" t="s">
        <v>13</v>
      </c>
      <c r="H17" s="3">
        <v>5.0</v>
      </c>
      <c r="J17" s="33" t="s">
        <v>108</v>
      </c>
      <c r="K17" s="42">
        <f>(SUM(M4:M16))+0.6</f>
        <v>0.99</v>
      </c>
      <c r="O17" s="49" t="s">
        <v>110</v>
      </c>
      <c r="P17" s="51">
        <v>20.0</v>
      </c>
    </row>
    <row r="18">
      <c r="F18" s="3" t="s">
        <v>112</v>
      </c>
      <c r="G18" s="3" t="s">
        <v>13</v>
      </c>
      <c r="H18" s="55">
        <v>5.0</v>
      </c>
      <c r="O18" s="49" t="s">
        <v>93</v>
      </c>
      <c r="P18" s="51">
        <f>P17*P16</f>
        <v>2239.875</v>
      </c>
    </row>
    <row r="19">
      <c r="F19" s="33" t="s">
        <v>113</v>
      </c>
      <c r="G19" s="36">
        <f>SUM(H4:H18)</f>
        <v>110</v>
      </c>
      <c r="H19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4" max="4" width="13.57"/>
    <col customWidth="1" min="5" max="5" width="16.71"/>
    <col customWidth="1" min="7" max="7" width="21.57"/>
    <col customWidth="1" min="8" max="8" width="19.14"/>
    <col customWidth="1" min="9" max="9" width="15.29"/>
    <col customWidth="1" min="10" max="10" width="15.57"/>
    <col customWidth="1" min="12" max="12" width="30.71"/>
    <col customWidth="1" min="13" max="13" width="27.29"/>
    <col customWidth="1" min="14" max="14" width="18.29"/>
    <col customWidth="1" min="15" max="15" width="17.0"/>
  </cols>
  <sheetData>
    <row r="3">
      <c r="B3" s="6"/>
      <c r="C3" s="8">
        <v>0.05</v>
      </c>
      <c r="D3" s="9">
        <v>0.2</v>
      </c>
      <c r="E3" s="9">
        <v>0.65</v>
      </c>
      <c r="F3" s="9">
        <v>0.1</v>
      </c>
      <c r="G3" s="10"/>
      <c r="H3" s="10"/>
      <c r="I3" s="10"/>
      <c r="J3" s="10"/>
      <c r="K3" s="10"/>
      <c r="L3" s="10"/>
      <c r="M3" s="10"/>
      <c r="N3" s="10"/>
      <c r="O3" s="10"/>
    </row>
    <row r="4">
      <c r="B4" s="14" t="s">
        <v>17</v>
      </c>
      <c r="C4" s="16" t="s">
        <v>21</v>
      </c>
      <c r="D4" s="16" t="s">
        <v>22</v>
      </c>
      <c r="E4" s="16" t="s">
        <v>23</v>
      </c>
      <c r="F4" s="16" t="s">
        <v>24</v>
      </c>
      <c r="G4" s="10"/>
      <c r="H4" s="10"/>
      <c r="I4" s="10"/>
      <c r="J4" s="10"/>
      <c r="K4" s="10"/>
      <c r="L4" s="10"/>
      <c r="M4" s="10"/>
      <c r="N4" s="10"/>
      <c r="O4" s="10"/>
    </row>
    <row r="5">
      <c r="B5" s="18" t="s">
        <v>27</v>
      </c>
      <c r="C5" s="20">
        <v>0.2</v>
      </c>
      <c r="D5" s="20">
        <v>0.15</v>
      </c>
      <c r="E5" s="20">
        <v>0.15</v>
      </c>
      <c r="F5" s="20">
        <v>0.6</v>
      </c>
      <c r="G5" s="10"/>
      <c r="H5" s="10"/>
      <c r="I5" s="10"/>
      <c r="J5" s="10"/>
      <c r="K5" s="10"/>
      <c r="L5" s="10"/>
      <c r="M5" s="10"/>
      <c r="N5" s="10"/>
      <c r="O5" s="10"/>
    </row>
    <row r="6">
      <c r="B6" s="18" t="s">
        <v>37</v>
      </c>
      <c r="C6" s="20">
        <v>0.6</v>
      </c>
      <c r="D6" s="20">
        <v>0.1</v>
      </c>
      <c r="E6" s="20">
        <v>0.0</v>
      </c>
      <c r="F6" s="20">
        <v>0.0</v>
      </c>
      <c r="G6" s="10"/>
      <c r="H6" s="10"/>
      <c r="I6" s="10"/>
      <c r="J6" s="10"/>
      <c r="K6" s="10"/>
      <c r="L6" s="10"/>
      <c r="M6" s="10"/>
      <c r="N6" s="10"/>
      <c r="O6" s="10"/>
    </row>
    <row r="7">
      <c r="B7" s="18" t="s">
        <v>42</v>
      </c>
      <c r="C7" s="20">
        <v>0.1</v>
      </c>
      <c r="D7" s="20">
        <v>0.2</v>
      </c>
      <c r="E7" s="20">
        <v>0.15</v>
      </c>
      <c r="F7" s="20">
        <v>0.1</v>
      </c>
      <c r="G7" s="10"/>
      <c r="H7" s="10"/>
      <c r="I7" s="10"/>
      <c r="J7" s="10"/>
      <c r="K7" s="10"/>
      <c r="L7" s="10"/>
      <c r="M7" s="10"/>
      <c r="N7" s="10"/>
      <c r="O7" s="10"/>
    </row>
    <row r="8">
      <c r="B8" s="18" t="s">
        <v>43</v>
      </c>
      <c r="C8" s="20">
        <v>0.05</v>
      </c>
      <c r="D8" s="20">
        <v>0.2</v>
      </c>
      <c r="E8" s="20">
        <v>0.1</v>
      </c>
      <c r="F8" s="20">
        <v>0.15</v>
      </c>
      <c r="G8" s="10"/>
      <c r="H8" s="10"/>
      <c r="I8" s="10"/>
      <c r="J8" s="10"/>
      <c r="K8" s="10"/>
      <c r="L8" s="10"/>
      <c r="M8" s="10"/>
      <c r="N8" s="10"/>
      <c r="O8" s="10"/>
    </row>
    <row r="9">
      <c r="B9" s="18" t="s">
        <v>44</v>
      </c>
      <c r="C9" s="20">
        <v>0.0</v>
      </c>
      <c r="D9" s="20">
        <v>0.15</v>
      </c>
      <c r="E9" s="20">
        <v>0.4</v>
      </c>
      <c r="F9" s="20">
        <v>0.05</v>
      </c>
      <c r="G9" s="10"/>
      <c r="H9" s="10"/>
      <c r="I9" s="10"/>
      <c r="J9" s="10"/>
      <c r="K9" s="10"/>
      <c r="L9" s="10"/>
      <c r="M9" s="10"/>
      <c r="N9" s="10"/>
      <c r="O9" s="10"/>
    </row>
    <row r="10">
      <c r="B10" s="18" t="s">
        <v>45</v>
      </c>
      <c r="C10" s="20">
        <v>0.05</v>
      </c>
      <c r="D10" s="20">
        <v>0.15</v>
      </c>
      <c r="E10" s="20">
        <v>0.05</v>
      </c>
      <c r="F10" s="20">
        <v>0.1</v>
      </c>
      <c r="G10" s="10"/>
      <c r="H10" s="10"/>
      <c r="I10" s="10"/>
      <c r="J10" s="10"/>
      <c r="K10" s="10"/>
      <c r="L10" s="10"/>
      <c r="M10" s="10"/>
      <c r="N10" s="10"/>
      <c r="O10" s="10"/>
    </row>
    <row r="11">
      <c r="B11" s="18" t="s">
        <v>48</v>
      </c>
      <c r="C11" s="20">
        <v>0.0</v>
      </c>
      <c r="D11" s="20">
        <v>0.05</v>
      </c>
      <c r="E11" s="20">
        <v>0.15</v>
      </c>
      <c r="F11" s="20">
        <v>0.0</v>
      </c>
      <c r="G11" s="10"/>
      <c r="H11" s="10"/>
      <c r="I11" s="10"/>
      <c r="J11" s="10"/>
      <c r="K11" s="10"/>
      <c r="L11" s="10"/>
      <c r="M11" s="10"/>
      <c r="N11" s="10"/>
      <c r="O11" s="10"/>
    </row>
    <row r="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>
      <c r="B15" s="14" t="s">
        <v>17</v>
      </c>
      <c r="C15" s="31" t="s">
        <v>57</v>
      </c>
      <c r="D15" s="31" t="s">
        <v>61</v>
      </c>
      <c r="E15" s="31" t="s">
        <v>62</v>
      </c>
      <c r="F15" s="31" t="s">
        <v>63</v>
      </c>
      <c r="G15" s="31" t="s">
        <v>65</v>
      </c>
      <c r="H15" s="31" t="s">
        <v>66</v>
      </c>
      <c r="I15" s="31" t="s">
        <v>68</v>
      </c>
      <c r="J15" s="31" t="s">
        <v>70</v>
      </c>
      <c r="K15" s="31" t="s">
        <v>71</v>
      </c>
      <c r="L15" s="31" t="s">
        <v>73</v>
      </c>
      <c r="M15" s="31" t="s">
        <v>74</v>
      </c>
      <c r="N15" s="31" t="s">
        <v>75</v>
      </c>
      <c r="O15" s="31" t="s">
        <v>76</v>
      </c>
    </row>
    <row r="16">
      <c r="B16" s="18" t="s">
        <v>27</v>
      </c>
      <c r="C16" s="34">
        <v>20.0</v>
      </c>
      <c r="D16" s="34">
        <v>1.0</v>
      </c>
      <c r="E16" s="37">
        <f>((C3*C5)+(D3*D5)+(E3*E5)+(F3*F5))</f>
        <v>0.1975</v>
      </c>
      <c r="F16" s="39">
        <f>C25*E16</f>
        <v>442.3753125</v>
      </c>
      <c r="G16" s="41">
        <f t="shared" ref="G16:G22" si="1">F16/D16</f>
        <v>442.3753125</v>
      </c>
      <c r="H16" s="41">
        <f t="shared" ref="H16:H22" si="2">F16*C16</f>
        <v>8847.50625</v>
      </c>
      <c r="I16" s="41">
        <f t="shared" ref="I16:I22" si="3">G16*C16</f>
        <v>8847.50625</v>
      </c>
      <c r="J16" s="41">
        <f t="shared" ref="J16:J22" si="4">0.4*I16</f>
        <v>3539.0025</v>
      </c>
      <c r="K16" s="46">
        <v>200.0</v>
      </c>
      <c r="L16" s="48">
        <f t="shared" ref="L16:L22" si="5">I16+J16+K16</f>
        <v>12586.50875</v>
      </c>
      <c r="M16" s="48">
        <f t="shared" ref="M16:M22" si="6">0.15*L16</f>
        <v>1887.976313</v>
      </c>
      <c r="N16" s="48">
        <f t="shared" ref="N16:N22" si="7">L16+M16</f>
        <v>14474.48506</v>
      </c>
      <c r="O16" s="48">
        <f t="shared" ref="O16:O22" si="8">N16*D16</f>
        <v>14474.48506</v>
      </c>
    </row>
    <row r="17">
      <c r="B17" s="18" t="s">
        <v>37</v>
      </c>
      <c r="C17" s="34">
        <v>14.0</v>
      </c>
      <c r="D17" s="34">
        <v>1.0</v>
      </c>
      <c r="E17" s="37">
        <f>((C3*C6)+(D3*D6)+(E3*E6)+(F3*F6))</f>
        <v>0.05</v>
      </c>
      <c r="F17" s="39">
        <f>C25*E17</f>
        <v>111.99375</v>
      </c>
      <c r="G17" s="41">
        <f t="shared" si="1"/>
        <v>111.99375</v>
      </c>
      <c r="H17" s="41">
        <f t="shared" si="2"/>
        <v>1567.9125</v>
      </c>
      <c r="I17" s="41">
        <f t="shared" si="3"/>
        <v>1567.9125</v>
      </c>
      <c r="J17" s="41">
        <f t="shared" si="4"/>
        <v>627.165</v>
      </c>
      <c r="K17" s="46">
        <v>200.0</v>
      </c>
      <c r="L17" s="48">
        <f t="shared" si="5"/>
        <v>2395.0775</v>
      </c>
      <c r="M17" s="48">
        <f t="shared" si="6"/>
        <v>359.261625</v>
      </c>
      <c r="N17" s="48">
        <f t="shared" si="7"/>
        <v>2754.339125</v>
      </c>
      <c r="O17" s="48">
        <f t="shared" si="8"/>
        <v>2754.339125</v>
      </c>
    </row>
    <row r="18">
      <c r="B18" s="18" t="s">
        <v>42</v>
      </c>
      <c r="C18" s="34">
        <v>16.0</v>
      </c>
      <c r="D18" s="34">
        <v>1.0</v>
      </c>
      <c r="E18" s="37">
        <f>((C3*C7)+(D3*D7)+(E3*E7)+(F3*F7))</f>
        <v>0.1525</v>
      </c>
      <c r="F18" s="39">
        <f>C25*E18</f>
        <v>341.5809375</v>
      </c>
      <c r="G18" s="41">
        <f t="shared" si="1"/>
        <v>341.5809375</v>
      </c>
      <c r="H18" s="41">
        <f t="shared" si="2"/>
        <v>5465.295</v>
      </c>
      <c r="I18" s="41">
        <f t="shared" si="3"/>
        <v>5465.295</v>
      </c>
      <c r="J18" s="41">
        <f t="shared" si="4"/>
        <v>2186.118</v>
      </c>
      <c r="K18" s="46">
        <v>200.0</v>
      </c>
      <c r="L18" s="48">
        <f t="shared" si="5"/>
        <v>7851.413</v>
      </c>
      <c r="M18" s="48">
        <f t="shared" si="6"/>
        <v>1177.71195</v>
      </c>
      <c r="N18" s="48">
        <f t="shared" si="7"/>
        <v>9029.12495</v>
      </c>
      <c r="O18" s="48">
        <f t="shared" si="8"/>
        <v>9029.12495</v>
      </c>
    </row>
    <row r="19">
      <c r="B19" s="18" t="s">
        <v>43</v>
      </c>
      <c r="C19" s="34">
        <v>18.0</v>
      </c>
      <c r="D19" s="34">
        <v>3.0</v>
      </c>
      <c r="E19" s="37">
        <f>((C3*C8)+(D3*D8)+(E3*E8)+(F3*F8))</f>
        <v>0.1225</v>
      </c>
      <c r="F19" s="39">
        <f>C25*E19</f>
        <v>274.3846875</v>
      </c>
      <c r="G19" s="41">
        <f t="shared" si="1"/>
        <v>91.4615625</v>
      </c>
      <c r="H19" s="41">
        <f t="shared" si="2"/>
        <v>4938.924375</v>
      </c>
      <c r="I19" s="41">
        <f t="shared" si="3"/>
        <v>1646.308125</v>
      </c>
      <c r="J19" s="41">
        <f t="shared" si="4"/>
        <v>658.52325</v>
      </c>
      <c r="K19" s="46">
        <v>200.0</v>
      </c>
      <c r="L19" s="48">
        <f t="shared" si="5"/>
        <v>2504.831375</v>
      </c>
      <c r="M19" s="48">
        <f t="shared" si="6"/>
        <v>375.7247063</v>
      </c>
      <c r="N19" s="48">
        <f t="shared" si="7"/>
        <v>2880.556081</v>
      </c>
      <c r="O19" s="48">
        <f t="shared" si="8"/>
        <v>8641.668244</v>
      </c>
    </row>
    <row r="20">
      <c r="B20" s="18" t="s">
        <v>44</v>
      </c>
      <c r="C20" s="34">
        <v>8.0</v>
      </c>
      <c r="D20" s="34">
        <v>2.0</v>
      </c>
      <c r="E20" s="37">
        <f>((C3*C9)+(D3*D9)+(E3*E9)+(F3*F9))</f>
        <v>0.295</v>
      </c>
      <c r="F20" s="39">
        <f>C25*E20</f>
        <v>660.763125</v>
      </c>
      <c r="G20" s="41">
        <f t="shared" si="1"/>
        <v>330.3815625</v>
      </c>
      <c r="H20" s="41">
        <f t="shared" si="2"/>
        <v>5286.105</v>
      </c>
      <c r="I20" s="41">
        <f t="shared" si="3"/>
        <v>2643.0525</v>
      </c>
      <c r="J20" s="41">
        <f t="shared" si="4"/>
        <v>1057.221</v>
      </c>
      <c r="K20" s="46">
        <v>200.0</v>
      </c>
      <c r="L20" s="48">
        <f t="shared" si="5"/>
        <v>3900.2735</v>
      </c>
      <c r="M20" s="48">
        <f t="shared" si="6"/>
        <v>585.041025</v>
      </c>
      <c r="N20" s="48">
        <f t="shared" si="7"/>
        <v>4485.314525</v>
      </c>
      <c r="O20" s="48">
        <f t="shared" si="8"/>
        <v>8970.62905</v>
      </c>
    </row>
    <row r="21">
      <c r="B21" s="18" t="s">
        <v>45</v>
      </c>
      <c r="C21" s="34">
        <v>10.0</v>
      </c>
      <c r="D21" s="34">
        <v>1.0</v>
      </c>
      <c r="E21" s="37">
        <f>((C3*C10)+(D3*D10)+(E3*E10)+(F3*F10))</f>
        <v>0.075</v>
      </c>
      <c r="F21" s="39">
        <f>C25*E21</f>
        <v>167.990625</v>
      </c>
      <c r="G21" s="41">
        <f t="shared" si="1"/>
        <v>167.990625</v>
      </c>
      <c r="H21" s="41">
        <f t="shared" si="2"/>
        <v>1679.90625</v>
      </c>
      <c r="I21" s="41">
        <f t="shared" si="3"/>
        <v>1679.90625</v>
      </c>
      <c r="J21" s="41">
        <f t="shared" si="4"/>
        <v>671.9625</v>
      </c>
      <c r="K21" s="46">
        <v>200.0</v>
      </c>
      <c r="L21" s="48">
        <f t="shared" si="5"/>
        <v>2551.86875</v>
      </c>
      <c r="M21" s="48">
        <f t="shared" si="6"/>
        <v>382.7803125</v>
      </c>
      <c r="N21" s="48">
        <f t="shared" si="7"/>
        <v>2934.649063</v>
      </c>
      <c r="O21" s="48">
        <f t="shared" si="8"/>
        <v>2934.649063</v>
      </c>
    </row>
    <row r="22">
      <c r="B22" s="18" t="s">
        <v>48</v>
      </c>
      <c r="C22" s="34">
        <v>12.0</v>
      </c>
      <c r="D22" s="34">
        <v>1.0</v>
      </c>
      <c r="E22" s="37">
        <f>((C3*C11)+(D3*D11)+(E3*E11)+(F3*F11))</f>
        <v>0.1075</v>
      </c>
      <c r="F22" s="39">
        <f>C25*E22</f>
        <v>240.7865625</v>
      </c>
      <c r="G22" s="41">
        <f t="shared" si="1"/>
        <v>240.7865625</v>
      </c>
      <c r="H22" s="41">
        <f t="shared" si="2"/>
        <v>2889.43875</v>
      </c>
      <c r="I22" s="41">
        <f t="shared" si="3"/>
        <v>2889.43875</v>
      </c>
      <c r="J22" s="41">
        <f t="shared" si="4"/>
        <v>1155.7755</v>
      </c>
      <c r="K22" s="46">
        <v>200.0</v>
      </c>
      <c r="L22" s="48">
        <f t="shared" si="5"/>
        <v>4245.21425</v>
      </c>
      <c r="M22" s="48">
        <f t="shared" si="6"/>
        <v>636.7821375</v>
      </c>
      <c r="N22" s="48">
        <f t="shared" si="7"/>
        <v>4881.996388</v>
      </c>
      <c r="O22" s="48">
        <f t="shared" si="8"/>
        <v>4881.996388</v>
      </c>
    </row>
    <row r="23">
      <c r="B23" s="68"/>
      <c r="C23" s="68"/>
      <c r="D23" s="68"/>
      <c r="E23" s="68"/>
      <c r="F23" s="68"/>
      <c r="G23" s="68"/>
      <c r="H23" s="68"/>
      <c r="I23" s="68"/>
      <c r="J23" s="70" t="s">
        <v>124</v>
      </c>
      <c r="K23" s="68"/>
      <c r="L23" s="68"/>
      <c r="M23" s="68"/>
      <c r="N23" s="68"/>
      <c r="O23" s="68"/>
    </row>
    <row r="24"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>
      <c r="B25" s="44" t="s">
        <v>93</v>
      </c>
      <c r="C25" s="45">
        <v>2239.875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73" t="s">
        <v>126</v>
      </c>
      <c r="O25" s="75">
        <f>SUM(O16:O22)</f>
        <v>51686.89188</v>
      </c>
    </row>
    <row r="26"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76" t="s">
        <v>132</v>
      </c>
      <c r="O26" s="75">
        <f>0.1*O25</f>
        <v>5168.689188</v>
      </c>
    </row>
    <row r="27"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78"/>
      <c r="O27" s="68"/>
    </row>
    <row r="28"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81" t="s">
        <v>135</v>
      </c>
      <c r="O28" s="75">
        <f>O25+O26</f>
        <v>56855.58107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6" width="25.14"/>
    <col customWidth="1" min="9" max="9" width="22.86"/>
    <col customWidth="1" min="17" max="17" width="20.29"/>
    <col customWidth="1" min="19" max="19" width="42.71"/>
    <col customWidth="1" min="20" max="20" width="25.0"/>
    <col customWidth="1" min="21" max="21" width="24.71"/>
  </cols>
  <sheetData>
    <row r="1">
      <c r="A1" s="1"/>
      <c r="B1" s="1"/>
      <c r="C1" s="1"/>
      <c r="D1" s="1"/>
      <c r="E1" s="1"/>
      <c r="F1" s="1"/>
    </row>
    <row r="2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11" t="s">
        <v>16</v>
      </c>
      <c r="C3" s="13" t="s">
        <v>21</v>
      </c>
      <c r="D3" s="13" t="s">
        <v>22</v>
      </c>
      <c r="E3" s="13" t="s">
        <v>23</v>
      </c>
      <c r="F3" s="13" t="s">
        <v>24</v>
      </c>
      <c r="G3" s="5"/>
      <c r="H3" s="5"/>
      <c r="I3" s="19" t="s">
        <v>25</v>
      </c>
      <c r="J3" s="8">
        <v>0.05</v>
      </c>
      <c r="K3" s="9">
        <v>0.2</v>
      </c>
      <c r="L3" s="9">
        <v>0.65</v>
      </c>
      <c r="M3" s="9">
        <v>0.1</v>
      </c>
      <c r="N3" s="5"/>
      <c r="O3" s="5"/>
      <c r="P3" s="5"/>
      <c r="Q3" s="21"/>
      <c r="R3" s="22" t="s">
        <v>36</v>
      </c>
      <c r="S3" s="22" t="s">
        <v>38</v>
      </c>
      <c r="T3" s="22" t="s">
        <v>40</v>
      </c>
      <c r="U3" s="23" t="s">
        <v>41</v>
      </c>
      <c r="V3" s="5"/>
      <c r="W3" s="5"/>
      <c r="X3" s="5"/>
      <c r="Y3" s="5"/>
    </row>
    <row r="4">
      <c r="A4" s="4"/>
      <c r="B4" s="25" t="s">
        <v>12</v>
      </c>
      <c r="C4" s="26" t="s">
        <v>47</v>
      </c>
      <c r="D4" s="26" t="s">
        <v>49</v>
      </c>
      <c r="E4" s="26" t="s">
        <v>50</v>
      </c>
      <c r="F4" s="26" t="s">
        <v>50</v>
      </c>
      <c r="G4" s="5"/>
      <c r="H4" s="5"/>
      <c r="I4" s="14" t="s">
        <v>17</v>
      </c>
      <c r="J4" s="16" t="s">
        <v>21</v>
      </c>
      <c r="K4" s="16" t="s">
        <v>22</v>
      </c>
      <c r="L4" s="16" t="s">
        <v>23</v>
      </c>
      <c r="M4" s="16" t="s">
        <v>24</v>
      </c>
      <c r="N4" s="5"/>
      <c r="O4" s="5"/>
      <c r="P4" s="5"/>
      <c r="Q4" s="28" t="s">
        <v>52</v>
      </c>
      <c r="R4" s="29">
        <v>10.0</v>
      </c>
      <c r="S4" s="29">
        <v>28.0</v>
      </c>
      <c r="T4" s="29">
        <v>47.0</v>
      </c>
      <c r="U4" s="29">
        <v>10.0</v>
      </c>
      <c r="V4" s="5"/>
      <c r="W4" s="5"/>
      <c r="X4" s="5"/>
      <c r="Y4" s="5"/>
    </row>
    <row r="5">
      <c r="A5" s="4"/>
      <c r="B5" s="25" t="s">
        <v>19</v>
      </c>
      <c r="C5" s="26" t="s">
        <v>47</v>
      </c>
      <c r="D5" s="26" t="s">
        <v>49</v>
      </c>
      <c r="E5" s="26" t="s">
        <v>50</v>
      </c>
      <c r="F5" s="26" t="s">
        <v>50</v>
      </c>
      <c r="G5" s="5"/>
      <c r="H5" s="5"/>
      <c r="I5" s="18" t="s">
        <v>27</v>
      </c>
      <c r="J5" s="20">
        <v>0.2</v>
      </c>
      <c r="K5" s="20">
        <v>0.15</v>
      </c>
      <c r="L5" s="20">
        <v>0.15</v>
      </c>
      <c r="M5" s="20">
        <v>0.6</v>
      </c>
      <c r="N5" s="5"/>
      <c r="O5" s="5"/>
      <c r="P5" s="5"/>
      <c r="Q5" s="28" t="s">
        <v>59</v>
      </c>
      <c r="R5" s="29" t="s">
        <v>60</v>
      </c>
      <c r="S5" s="32">
        <v>43922.0</v>
      </c>
      <c r="T5" s="29" t="s">
        <v>67</v>
      </c>
      <c r="U5" s="29" t="s">
        <v>69</v>
      </c>
      <c r="V5" s="5"/>
      <c r="W5" s="5"/>
      <c r="X5" s="5"/>
      <c r="Y5" s="5"/>
    </row>
    <row r="6">
      <c r="A6" s="4"/>
      <c r="B6" s="25" t="s">
        <v>29</v>
      </c>
      <c r="C6" s="26" t="s">
        <v>47</v>
      </c>
      <c r="D6" s="26" t="s">
        <v>49</v>
      </c>
      <c r="E6" s="26" t="s">
        <v>50</v>
      </c>
      <c r="F6" s="26" t="s">
        <v>50</v>
      </c>
      <c r="G6" s="5"/>
      <c r="H6" s="5"/>
      <c r="I6" s="18" t="s">
        <v>37</v>
      </c>
      <c r="J6" s="20">
        <v>0.6</v>
      </c>
      <c r="K6" s="20">
        <v>0.1</v>
      </c>
      <c r="L6" s="20">
        <v>0.0</v>
      </c>
      <c r="M6" s="20">
        <v>0.0</v>
      </c>
      <c r="N6" s="5"/>
      <c r="O6" s="5"/>
      <c r="P6" s="5"/>
      <c r="Q6" s="28" t="s">
        <v>77</v>
      </c>
      <c r="R6" s="35">
        <v>0.05</v>
      </c>
      <c r="S6" s="35">
        <v>0.2</v>
      </c>
      <c r="T6" s="35">
        <v>0.65</v>
      </c>
      <c r="U6" s="35">
        <v>0.1</v>
      </c>
      <c r="V6" s="5"/>
      <c r="W6" s="5"/>
      <c r="X6" s="5"/>
      <c r="Y6" s="5"/>
    </row>
    <row r="7">
      <c r="A7" s="4"/>
      <c r="B7" s="25" t="s">
        <v>34</v>
      </c>
      <c r="C7" s="26" t="s">
        <v>47</v>
      </c>
      <c r="D7" s="26" t="s">
        <v>78</v>
      </c>
      <c r="E7" s="26" t="s">
        <v>50</v>
      </c>
      <c r="F7" s="26" t="s">
        <v>50</v>
      </c>
      <c r="G7" s="5"/>
      <c r="H7" s="5"/>
      <c r="I7" s="18" t="s">
        <v>42</v>
      </c>
      <c r="J7" s="20">
        <v>0.1</v>
      </c>
      <c r="K7" s="20">
        <v>0.2</v>
      </c>
      <c r="L7" s="20">
        <v>0.15</v>
      </c>
      <c r="M7" s="20">
        <v>0.1</v>
      </c>
      <c r="N7" s="5"/>
      <c r="O7" s="5"/>
      <c r="P7" s="5"/>
      <c r="Q7" s="28" t="s">
        <v>79</v>
      </c>
      <c r="R7" s="29">
        <v>111.99</v>
      </c>
      <c r="S7" s="29">
        <v>447.975</v>
      </c>
      <c r="T7" s="29">
        <v>1455.925</v>
      </c>
      <c r="U7" s="29">
        <v>223.985</v>
      </c>
      <c r="V7" s="29">
        <f>SUM(R7:U7)</f>
        <v>2239.875</v>
      </c>
      <c r="W7" s="5"/>
      <c r="X7" s="5"/>
      <c r="Y7" s="5"/>
    </row>
    <row r="8">
      <c r="A8" s="4"/>
      <c r="B8" s="25" t="s">
        <v>51</v>
      </c>
      <c r="C8" s="26" t="s">
        <v>47</v>
      </c>
      <c r="D8" s="26" t="s">
        <v>78</v>
      </c>
      <c r="E8" s="26" t="s">
        <v>50</v>
      </c>
      <c r="F8" s="26" t="s">
        <v>50</v>
      </c>
      <c r="G8" s="5"/>
      <c r="H8" s="5"/>
      <c r="I8" s="18" t="s">
        <v>43</v>
      </c>
      <c r="J8" s="20">
        <v>0.05</v>
      </c>
      <c r="K8" s="20">
        <v>0.2</v>
      </c>
      <c r="L8" s="20">
        <v>0.1</v>
      </c>
      <c r="M8" s="20">
        <v>0.15</v>
      </c>
      <c r="N8" s="5"/>
      <c r="O8" s="5"/>
      <c r="P8" s="5"/>
      <c r="Q8" s="28" t="s">
        <v>80</v>
      </c>
      <c r="R8" s="35">
        <v>0.1</v>
      </c>
      <c r="S8" s="35">
        <v>0.3</v>
      </c>
      <c r="T8" s="35">
        <v>0.5</v>
      </c>
      <c r="U8" s="35">
        <v>0.1</v>
      </c>
      <c r="V8" s="5"/>
      <c r="W8" s="5"/>
      <c r="X8" s="5"/>
      <c r="Y8" s="5"/>
    </row>
    <row r="9">
      <c r="A9" s="4"/>
      <c r="B9" s="25" t="s">
        <v>56</v>
      </c>
      <c r="C9" s="26" t="s">
        <v>47</v>
      </c>
      <c r="D9" s="26" t="s">
        <v>78</v>
      </c>
      <c r="E9" s="26" t="s">
        <v>50</v>
      </c>
      <c r="F9" s="26" t="s">
        <v>50</v>
      </c>
      <c r="G9" s="5"/>
      <c r="H9" s="5"/>
      <c r="I9" s="18" t="s">
        <v>44</v>
      </c>
      <c r="J9" s="20">
        <v>0.0</v>
      </c>
      <c r="K9" s="20">
        <v>0.15</v>
      </c>
      <c r="L9" s="20">
        <v>0.4</v>
      </c>
      <c r="M9" s="20">
        <v>0.05</v>
      </c>
      <c r="N9" s="5"/>
      <c r="O9" s="5"/>
      <c r="P9" s="5"/>
      <c r="Q9" s="28" t="s">
        <v>82</v>
      </c>
      <c r="R9" s="29">
        <v>223.987</v>
      </c>
      <c r="S9" s="29">
        <v>671.96</v>
      </c>
      <c r="T9" s="29">
        <v>1119.941</v>
      </c>
      <c r="U9" s="29">
        <v>223.987</v>
      </c>
      <c r="V9" s="40">
        <f>SUM(R9:U9)</f>
        <v>2239.875</v>
      </c>
      <c r="W9" s="5"/>
      <c r="X9" s="5"/>
      <c r="Y9" s="5"/>
    </row>
    <row r="10">
      <c r="A10" s="4"/>
      <c r="B10" s="25" t="s">
        <v>81</v>
      </c>
      <c r="C10" s="26" t="s">
        <v>47</v>
      </c>
      <c r="D10" s="26" t="s">
        <v>78</v>
      </c>
      <c r="E10" s="26" t="s">
        <v>50</v>
      </c>
      <c r="F10" s="26" t="s">
        <v>50</v>
      </c>
      <c r="G10" s="5"/>
      <c r="H10" s="5"/>
      <c r="I10" s="18" t="s">
        <v>45</v>
      </c>
      <c r="J10" s="20">
        <v>0.05</v>
      </c>
      <c r="K10" s="20">
        <v>0.15</v>
      </c>
      <c r="L10" s="20">
        <v>0.05</v>
      </c>
      <c r="M10" s="20">
        <v>0.1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25" t="s">
        <v>85</v>
      </c>
      <c r="C11" s="26" t="s">
        <v>47</v>
      </c>
      <c r="D11" s="26" t="s">
        <v>78</v>
      </c>
      <c r="E11" s="26" t="s">
        <v>50</v>
      </c>
      <c r="F11" s="26" t="s">
        <v>50</v>
      </c>
      <c r="G11" s="5"/>
      <c r="H11" s="5"/>
      <c r="I11" s="18" t="s">
        <v>48</v>
      </c>
      <c r="J11" s="20">
        <v>0.0</v>
      </c>
      <c r="K11" s="20">
        <v>0.05</v>
      </c>
      <c r="L11" s="20">
        <v>0.15</v>
      </c>
      <c r="M11" s="20">
        <v>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25" t="s">
        <v>88</v>
      </c>
      <c r="C12" s="26" t="s">
        <v>47</v>
      </c>
      <c r="D12" s="26" t="s">
        <v>78</v>
      </c>
      <c r="E12" s="26" t="s">
        <v>50</v>
      </c>
      <c r="F12" s="26" t="s">
        <v>50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3"/>
      <c r="T12" s="5"/>
      <c r="U12" s="5"/>
      <c r="V12" s="5"/>
      <c r="W12" s="5"/>
      <c r="X12" s="5"/>
      <c r="Y12" s="5"/>
    </row>
    <row r="13">
      <c r="A13" s="4"/>
      <c r="B13" s="25" t="s">
        <v>91</v>
      </c>
      <c r="C13" s="26" t="s">
        <v>47</v>
      </c>
      <c r="D13" s="26" t="s">
        <v>49</v>
      </c>
      <c r="E13" s="26" t="s">
        <v>50</v>
      </c>
      <c r="F13" s="26" t="s">
        <v>50</v>
      </c>
      <c r="G13" s="5"/>
      <c r="H13" s="5"/>
      <c r="I13" s="44" t="s">
        <v>93</v>
      </c>
      <c r="J13" s="45">
        <v>2239.875</v>
      </c>
      <c r="K13" s="5"/>
      <c r="L13" s="5"/>
      <c r="M13" s="5"/>
      <c r="N13" s="5"/>
      <c r="O13" s="5"/>
      <c r="P13" s="5"/>
      <c r="Q13" s="47" t="s">
        <v>97</v>
      </c>
      <c r="R13" s="47" t="s">
        <v>101</v>
      </c>
      <c r="S13" s="47" t="s">
        <v>102</v>
      </c>
      <c r="T13" s="47" t="s">
        <v>103</v>
      </c>
      <c r="U13" s="47" t="s">
        <v>105</v>
      </c>
      <c r="V13" s="5"/>
      <c r="W13" s="5"/>
      <c r="X13" s="5"/>
      <c r="Y13" s="5"/>
    </row>
    <row r="14">
      <c r="A14" s="4"/>
      <c r="B14" s="25" t="s">
        <v>94</v>
      </c>
      <c r="C14" s="26" t="s">
        <v>47</v>
      </c>
      <c r="D14" s="26" t="s">
        <v>78</v>
      </c>
      <c r="E14" s="26" t="s">
        <v>50</v>
      </c>
      <c r="F14" s="26" t="s">
        <v>50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0" t="s">
        <v>36</v>
      </c>
      <c r="R14" s="52" t="s">
        <v>106</v>
      </c>
      <c r="S14" s="53" t="s">
        <v>109</v>
      </c>
      <c r="T14" s="54" t="s">
        <v>111</v>
      </c>
      <c r="U14" s="56">
        <v>111.99</v>
      </c>
      <c r="V14" s="5"/>
      <c r="W14" s="5"/>
      <c r="X14" s="5"/>
      <c r="Y14" s="5"/>
    </row>
    <row r="15">
      <c r="A15" s="4"/>
      <c r="B15" s="25" t="s">
        <v>96</v>
      </c>
      <c r="C15" s="26" t="s">
        <v>47</v>
      </c>
      <c r="D15" s="26" t="s">
        <v>78</v>
      </c>
      <c r="E15" s="26" t="s">
        <v>50</v>
      </c>
      <c r="F15" s="26" t="s">
        <v>50</v>
      </c>
      <c r="G15" s="5"/>
      <c r="H15" s="5"/>
      <c r="I15" s="57" t="s">
        <v>114</v>
      </c>
      <c r="J15" s="8">
        <v>0.05</v>
      </c>
      <c r="K15" s="9">
        <v>0.2</v>
      </c>
      <c r="L15" s="9">
        <v>0.65</v>
      </c>
      <c r="M15" s="9">
        <v>0.1</v>
      </c>
      <c r="N15" s="5"/>
      <c r="O15" s="5"/>
      <c r="P15" s="5"/>
      <c r="Q15" s="58"/>
      <c r="R15" s="58"/>
      <c r="S15" s="53" t="s">
        <v>115</v>
      </c>
      <c r="T15" s="58"/>
      <c r="U15" s="58"/>
      <c r="V15" s="5"/>
      <c r="W15" s="5"/>
      <c r="X15" s="5"/>
      <c r="Y15" s="5"/>
    </row>
    <row r="16">
      <c r="A16" s="4"/>
      <c r="B16" s="25" t="s">
        <v>99</v>
      </c>
      <c r="C16" s="26" t="s">
        <v>47</v>
      </c>
      <c r="D16" s="26" t="s">
        <v>49</v>
      </c>
      <c r="E16" s="26" t="s">
        <v>50</v>
      </c>
      <c r="F16" s="26" t="s">
        <v>50</v>
      </c>
      <c r="G16" s="5"/>
      <c r="H16" s="5"/>
      <c r="I16" s="14" t="s">
        <v>17</v>
      </c>
      <c r="J16" s="16" t="s">
        <v>21</v>
      </c>
      <c r="K16" s="16" t="s">
        <v>22</v>
      </c>
      <c r="L16" s="16" t="s">
        <v>23</v>
      </c>
      <c r="M16" s="16" t="s">
        <v>24</v>
      </c>
      <c r="N16" s="59" t="s">
        <v>116</v>
      </c>
      <c r="O16" s="5"/>
      <c r="P16" s="5"/>
      <c r="Q16" s="58"/>
      <c r="R16" s="58"/>
      <c r="S16" s="53" t="s">
        <v>117</v>
      </c>
      <c r="T16" s="58"/>
      <c r="U16" s="58"/>
      <c r="V16" s="5"/>
      <c r="W16" s="5"/>
      <c r="X16" s="5"/>
      <c r="Y16" s="5"/>
    </row>
    <row r="17">
      <c r="A17" s="4"/>
      <c r="B17" s="25" t="s">
        <v>107</v>
      </c>
      <c r="C17" s="26" t="s">
        <v>47</v>
      </c>
      <c r="D17" s="26" t="s">
        <v>49</v>
      </c>
      <c r="E17" s="26" t="s">
        <v>118</v>
      </c>
      <c r="F17" s="26" t="s">
        <v>50</v>
      </c>
      <c r="G17" s="5"/>
      <c r="H17" s="5"/>
      <c r="I17" s="18" t="s">
        <v>27</v>
      </c>
      <c r="J17" s="60">
        <f>(J3*J5)*J13</f>
        <v>22.39875</v>
      </c>
      <c r="K17" s="60">
        <f>(K3*K5)*J13</f>
        <v>67.19625</v>
      </c>
      <c r="L17" s="60">
        <f>(L3*L5)*J13</f>
        <v>218.3878125</v>
      </c>
      <c r="M17" s="60">
        <f>(M3*M5)*J13</f>
        <v>134.3925</v>
      </c>
      <c r="N17" s="61">
        <f>SUM(J17:M17)</f>
        <v>442.3753125</v>
      </c>
      <c r="O17" s="5"/>
      <c r="P17" s="5"/>
      <c r="Q17" s="58"/>
      <c r="R17" s="58"/>
      <c r="S17" s="53" t="s">
        <v>119</v>
      </c>
      <c r="T17" s="58"/>
      <c r="U17" s="58"/>
      <c r="V17" s="5"/>
      <c r="W17" s="5"/>
      <c r="X17" s="5"/>
      <c r="Y17" s="5"/>
    </row>
    <row r="18">
      <c r="A18" s="4"/>
      <c r="B18" s="25"/>
      <c r="C18" s="26"/>
      <c r="D18" s="26"/>
      <c r="E18" s="26"/>
      <c r="F18" s="26"/>
      <c r="G18" s="5"/>
      <c r="H18" s="5"/>
      <c r="I18" s="18"/>
      <c r="J18" s="60"/>
      <c r="K18" s="60"/>
      <c r="L18" s="60"/>
      <c r="M18" s="60"/>
      <c r="N18" s="40"/>
      <c r="O18" s="5"/>
      <c r="P18" s="5"/>
      <c r="Q18" s="58"/>
      <c r="R18" s="58"/>
      <c r="S18" s="53" t="s">
        <v>120</v>
      </c>
      <c r="T18" s="58"/>
      <c r="U18" s="58"/>
      <c r="V18" s="5"/>
      <c r="W18" s="5"/>
      <c r="X18" s="5"/>
      <c r="Y18" s="5"/>
    </row>
    <row r="19">
      <c r="A19" s="4"/>
      <c r="B19" s="25" t="s">
        <v>112</v>
      </c>
      <c r="C19" s="26" t="s">
        <v>47</v>
      </c>
      <c r="D19" s="26" t="s">
        <v>49</v>
      </c>
      <c r="E19" s="26" t="s">
        <v>118</v>
      </c>
      <c r="F19" s="26" t="s">
        <v>50</v>
      </c>
      <c r="G19" s="5"/>
      <c r="H19" s="5"/>
      <c r="I19" s="18" t="s">
        <v>37</v>
      </c>
      <c r="J19" s="60">
        <f>(J3*J6)*J13</f>
        <v>67.19625</v>
      </c>
      <c r="K19" s="60">
        <f>(K3*K6)*J13</f>
        <v>44.7975</v>
      </c>
      <c r="L19" s="60">
        <f>(L3*L6)*J13</f>
        <v>0</v>
      </c>
      <c r="M19" s="60">
        <f>(M3*M6)*J13</f>
        <v>0</v>
      </c>
      <c r="N19" s="61">
        <f t="shared" ref="N19:N24" si="1">SUM(J19:M19)</f>
        <v>111.99375</v>
      </c>
      <c r="O19" s="5"/>
      <c r="P19" s="5"/>
      <c r="Q19" s="65"/>
      <c r="R19" s="65"/>
      <c r="S19" s="53" t="s">
        <v>123</v>
      </c>
      <c r="T19" s="65"/>
      <c r="U19" s="6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5"/>
      <c r="H20" s="5"/>
      <c r="I20" s="18" t="s">
        <v>42</v>
      </c>
      <c r="J20" s="60">
        <f>(J3*J7)*J13</f>
        <v>11.199375</v>
      </c>
      <c r="K20" s="60">
        <f>(K3*K7)*J13</f>
        <v>89.595</v>
      </c>
      <c r="L20" s="60">
        <f>(L3*L7)*J13</f>
        <v>218.3878125</v>
      </c>
      <c r="M20" s="60">
        <f>(M3*M7)*J13</f>
        <v>22.39875</v>
      </c>
      <c r="N20" s="61">
        <f t="shared" si="1"/>
        <v>341.5809375</v>
      </c>
      <c r="O20" s="5"/>
      <c r="P20" s="5"/>
      <c r="Q20" s="50" t="s">
        <v>38</v>
      </c>
      <c r="R20" s="52" t="s">
        <v>127</v>
      </c>
      <c r="S20" s="53" t="s">
        <v>128</v>
      </c>
      <c r="T20" s="54" t="s">
        <v>129</v>
      </c>
      <c r="U20" s="56">
        <v>447.975</v>
      </c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5"/>
      <c r="H21" s="5"/>
      <c r="I21" s="18" t="s">
        <v>43</v>
      </c>
      <c r="J21" s="60">
        <f>(J3*J8)*J13</f>
        <v>5.5996875</v>
      </c>
      <c r="K21" s="60">
        <f>(K3*K8)*J13</f>
        <v>89.595</v>
      </c>
      <c r="L21" s="60">
        <f>(L3*L8)*J13</f>
        <v>145.591875</v>
      </c>
      <c r="M21" s="60">
        <f>(M3*M8)*J13</f>
        <v>33.598125</v>
      </c>
      <c r="N21" s="61">
        <f t="shared" si="1"/>
        <v>274.3846875</v>
      </c>
      <c r="O21" s="5"/>
      <c r="P21" s="5"/>
      <c r="Q21" s="58"/>
      <c r="R21" s="58"/>
      <c r="S21" s="53" t="s">
        <v>133</v>
      </c>
      <c r="T21" s="58"/>
      <c r="U21" s="58"/>
      <c r="V21" s="5"/>
      <c r="W21" s="5"/>
      <c r="X21" s="5"/>
      <c r="Y21" s="5"/>
    </row>
    <row r="22">
      <c r="A22" s="4"/>
      <c r="B22" s="77" t="s">
        <v>134</v>
      </c>
      <c r="C22" s="13" t="s">
        <v>21</v>
      </c>
      <c r="D22" s="13" t="s">
        <v>22</v>
      </c>
      <c r="E22" s="13" t="s">
        <v>23</v>
      </c>
      <c r="F22" s="13" t="s">
        <v>24</v>
      </c>
      <c r="G22" s="5"/>
      <c r="H22" s="5"/>
      <c r="I22" s="18" t="s">
        <v>44</v>
      </c>
      <c r="J22" s="60">
        <f>(J3*J9)*J13</f>
        <v>0</v>
      </c>
      <c r="K22" s="60">
        <f>(K3*K9)*J13</f>
        <v>67.19625</v>
      </c>
      <c r="L22" s="60">
        <f>(L3*L9)*J13</f>
        <v>582.3675</v>
      </c>
      <c r="M22" s="60">
        <f>(M3*M9)*J13</f>
        <v>11.199375</v>
      </c>
      <c r="N22" s="61">
        <f t="shared" si="1"/>
        <v>660.763125</v>
      </c>
      <c r="O22" s="5"/>
      <c r="P22" s="5"/>
      <c r="Q22" s="58"/>
      <c r="R22" s="65"/>
      <c r="S22" s="53" t="s">
        <v>136</v>
      </c>
      <c r="T22" s="58"/>
      <c r="U22" s="58"/>
      <c r="V22" s="5"/>
      <c r="W22" s="5"/>
      <c r="X22" s="5"/>
      <c r="Y22" s="5"/>
    </row>
    <row r="23">
      <c r="A23" s="4"/>
      <c r="B23" s="80" t="s">
        <v>137</v>
      </c>
      <c r="C23" s="82">
        <v>1.0</v>
      </c>
      <c r="D23" s="82">
        <v>1.0</v>
      </c>
      <c r="E23" s="82">
        <v>1.0</v>
      </c>
      <c r="F23" s="82">
        <v>1.0</v>
      </c>
      <c r="G23" s="5"/>
      <c r="H23" s="5"/>
      <c r="I23" s="18" t="s">
        <v>45</v>
      </c>
      <c r="J23" s="60">
        <f>(J3*J10)*J13</f>
        <v>5.5996875</v>
      </c>
      <c r="K23" s="60">
        <f>(K3*K10)*J13</f>
        <v>67.19625</v>
      </c>
      <c r="L23" s="60">
        <f>(L3*L10)*J13</f>
        <v>72.7959375</v>
      </c>
      <c r="M23" s="60">
        <f>(M3*M10)*J13</f>
        <v>22.39875</v>
      </c>
      <c r="N23" s="61">
        <f t="shared" si="1"/>
        <v>167.990625</v>
      </c>
      <c r="O23" s="5"/>
      <c r="P23" s="5"/>
      <c r="Q23" s="58"/>
      <c r="R23" s="52" t="s">
        <v>139</v>
      </c>
      <c r="S23" s="53" t="s">
        <v>140</v>
      </c>
      <c r="T23" s="58"/>
      <c r="U23" s="58"/>
      <c r="V23" s="5"/>
      <c r="W23" s="5"/>
      <c r="X23" s="5"/>
      <c r="Y23" s="5"/>
    </row>
    <row r="24">
      <c r="A24" s="4"/>
      <c r="B24" s="80" t="s">
        <v>141</v>
      </c>
      <c r="C24" s="82">
        <v>0.0</v>
      </c>
      <c r="D24" s="82">
        <v>1.0</v>
      </c>
      <c r="E24" s="82">
        <v>1.0</v>
      </c>
      <c r="F24" s="82">
        <v>1.0</v>
      </c>
      <c r="G24" s="5"/>
      <c r="H24" s="5"/>
      <c r="I24" s="18" t="s">
        <v>48</v>
      </c>
      <c r="J24" s="60">
        <f>(J3*J11)*J13</f>
        <v>0</v>
      </c>
      <c r="K24" s="60">
        <f>(K3*K11)*J13</f>
        <v>22.39875</v>
      </c>
      <c r="L24" s="60">
        <f>(L3*L11)*J13</f>
        <v>218.3878125</v>
      </c>
      <c r="M24" s="60">
        <f>(M3*M11)*J13</f>
        <v>0</v>
      </c>
      <c r="N24" s="61">
        <f t="shared" si="1"/>
        <v>240.7865625</v>
      </c>
      <c r="O24" s="5"/>
      <c r="P24" s="5"/>
      <c r="Q24" s="58"/>
      <c r="R24" s="58"/>
      <c r="S24" s="53" t="s">
        <v>142</v>
      </c>
      <c r="T24" s="58"/>
      <c r="U24" s="58"/>
      <c r="V24" s="5"/>
      <c r="W24" s="5"/>
      <c r="X24" s="5"/>
      <c r="Y24" s="5"/>
    </row>
    <row r="25">
      <c r="A25" s="4"/>
      <c r="B25" s="80" t="s">
        <v>143</v>
      </c>
      <c r="C25" s="82">
        <v>0.0</v>
      </c>
      <c r="D25" s="82">
        <v>0.53</v>
      </c>
      <c r="E25" s="82">
        <v>1.0</v>
      </c>
      <c r="F25" s="82">
        <v>1.0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65"/>
      <c r="R25" s="65"/>
      <c r="S25" s="53" t="s">
        <v>145</v>
      </c>
      <c r="T25" s="65"/>
      <c r="U25" s="65"/>
      <c r="V25" s="5"/>
      <c r="W25" s="5"/>
      <c r="X25" s="5"/>
      <c r="Y25" s="5"/>
    </row>
    <row r="26">
      <c r="A26" s="4"/>
      <c r="B26" s="80" t="s">
        <v>146</v>
      </c>
      <c r="C26" s="82">
        <v>0.0</v>
      </c>
      <c r="D26" s="82">
        <v>0.0</v>
      </c>
      <c r="E26" s="82">
        <v>1.0</v>
      </c>
      <c r="F26" s="82">
        <v>1.0</v>
      </c>
      <c r="G26" s="5"/>
      <c r="H26" s="5"/>
      <c r="I26" s="57" t="s">
        <v>147</v>
      </c>
      <c r="J26" s="8">
        <v>0.05</v>
      </c>
      <c r="K26" s="9">
        <v>0.2</v>
      </c>
      <c r="L26" s="9">
        <v>0.65</v>
      </c>
      <c r="M26" s="9">
        <v>0.1</v>
      </c>
      <c r="N26" s="5"/>
      <c r="O26" s="5"/>
      <c r="P26" s="5"/>
      <c r="Q26" s="50" t="s">
        <v>40</v>
      </c>
      <c r="R26" s="52" t="s">
        <v>148</v>
      </c>
      <c r="S26" s="53" t="s">
        <v>150</v>
      </c>
      <c r="T26" s="87" t="s">
        <v>151</v>
      </c>
      <c r="U26" s="56">
        <v>1455.925</v>
      </c>
      <c r="V26" s="5"/>
      <c r="W26" s="5"/>
      <c r="X26" s="5"/>
      <c r="Y26" s="5"/>
    </row>
    <row r="27">
      <c r="A27" s="4"/>
      <c r="B27" s="80" t="s">
        <v>153</v>
      </c>
      <c r="C27" s="82">
        <v>0.0</v>
      </c>
      <c r="D27" s="82">
        <v>0.0</v>
      </c>
      <c r="E27" s="82">
        <v>0.86</v>
      </c>
      <c r="F27" s="82">
        <v>1.0</v>
      </c>
      <c r="G27" s="5"/>
      <c r="H27" s="5"/>
      <c r="I27" s="14" t="s">
        <v>17</v>
      </c>
      <c r="J27" s="16" t="s">
        <v>21</v>
      </c>
      <c r="K27" s="16" t="s">
        <v>22</v>
      </c>
      <c r="L27" s="16" t="s">
        <v>23</v>
      </c>
      <c r="M27" s="16" t="s">
        <v>24</v>
      </c>
      <c r="N27" s="59" t="s">
        <v>116</v>
      </c>
      <c r="O27" s="5"/>
      <c r="P27" s="5"/>
      <c r="Q27" s="58"/>
      <c r="R27" s="58"/>
      <c r="S27" s="53" t="s">
        <v>155</v>
      </c>
      <c r="T27" s="58"/>
      <c r="U27" s="58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5"/>
      <c r="H28" s="5"/>
      <c r="I28" s="18" t="s">
        <v>27</v>
      </c>
      <c r="J28" s="60">
        <f t="shared" ref="J28:M28" si="2">J17/1</f>
        <v>22.39875</v>
      </c>
      <c r="K28" s="60">
        <f t="shared" si="2"/>
        <v>67.19625</v>
      </c>
      <c r="L28" s="60">
        <f t="shared" si="2"/>
        <v>218.3878125</v>
      </c>
      <c r="M28" s="60">
        <f t="shared" si="2"/>
        <v>134.3925</v>
      </c>
      <c r="N28" s="61">
        <f t="shared" ref="N28:N34" si="4">SUM(J28:M28)</f>
        <v>442.3753125</v>
      </c>
      <c r="O28" s="5"/>
      <c r="P28" s="5"/>
      <c r="Q28" s="58"/>
      <c r="R28" s="58"/>
      <c r="S28" s="53" t="s">
        <v>162</v>
      </c>
      <c r="T28" s="58"/>
      <c r="U28" s="58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18" t="s">
        <v>37</v>
      </c>
      <c r="J29" s="60">
        <f t="shared" ref="J29:M29" si="3">J19/1</f>
        <v>67.19625</v>
      </c>
      <c r="K29" s="60">
        <f t="shared" si="3"/>
        <v>44.7975</v>
      </c>
      <c r="L29" s="60">
        <f t="shared" si="3"/>
        <v>0</v>
      </c>
      <c r="M29" s="60">
        <f t="shared" si="3"/>
        <v>0</v>
      </c>
      <c r="N29" s="61">
        <f t="shared" si="4"/>
        <v>111.99375</v>
      </c>
      <c r="O29" s="5"/>
      <c r="P29" s="5"/>
      <c r="Q29" s="58"/>
      <c r="R29" s="65"/>
      <c r="S29" s="53" t="s">
        <v>166</v>
      </c>
      <c r="T29" s="58"/>
      <c r="U29" s="58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18" t="s">
        <v>42</v>
      </c>
      <c r="J30" s="60">
        <f t="shared" ref="J30:M30" si="5">J20/1</f>
        <v>11.199375</v>
      </c>
      <c r="K30" s="60">
        <f t="shared" si="5"/>
        <v>89.595</v>
      </c>
      <c r="L30" s="60">
        <f t="shared" si="5"/>
        <v>218.3878125</v>
      </c>
      <c r="M30" s="60">
        <f t="shared" si="5"/>
        <v>22.39875</v>
      </c>
      <c r="N30" s="61">
        <f t="shared" si="4"/>
        <v>341.5809375</v>
      </c>
      <c r="O30" s="5"/>
      <c r="P30" s="5"/>
      <c r="Q30" s="58"/>
      <c r="R30" s="98" t="s">
        <v>170</v>
      </c>
      <c r="S30" s="100" t="s">
        <v>173</v>
      </c>
      <c r="T30" s="58"/>
      <c r="U30" s="58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18" t="s">
        <v>43</v>
      </c>
      <c r="J31" s="60">
        <f t="shared" ref="J31:M31" si="6">J21/3</f>
        <v>1.8665625</v>
      </c>
      <c r="K31" s="60">
        <f t="shared" si="6"/>
        <v>29.865</v>
      </c>
      <c r="L31" s="60">
        <f t="shared" si="6"/>
        <v>48.530625</v>
      </c>
      <c r="M31" s="60">
        <f t="shared" si="6"/>
        <v>11.199375</v>
      </c>
      <c r="N31" s="61">
        <f t="shared" si="4"/>
        <v>91.4615625</v>
      </c>
      <c r="O31" s="5"/>
      <c r="P31" s="5"/>
      <c r="Q31" s="58"/>
      <c r="R31" s="52" t="s">
        <v>180</v>
      </c>
      <c r="S31" s="100" t="s">
        <v>182</v>
      </c>
      <c r="T31" s="58"/>
      <c r="U31" s="58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18" t="s">
        <v>44</v>
      </c>
      <c r="J32" s="60">
        <f t="shared" ref="J32:M32" si="7">J22/2</f>
        <v>0</v>
      </c>
      <c r="K32" s="60">
        <f t="shared" si="7"/>
        <v>33.598125</v>
      </c>
      <c r="L32" s="60">
        <f t="shared" si="7"/>
        <v>291.18375</v>
      </c>
      <c r="M32" s="60">
        <f t="shared" si="7"/>
        <v>5.5996875</v>
      </c>
      <c r="N32" s="61">
        <f t="shared" si="4"/>
        <v>330.3815625</v>
      </c>
      <c r="O32" s="5"/>
      <c r="P32" s="5"/>
      <c r="Q32" s="65"/>
      <c r="R32" s="65"/>
      <c r="S32" s="53" t="s">
        <v>185</v>
      </c>
      <c r="T32" s="65"/>
      <c r="U32" s="6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18" t="s">
        <v>45</v>
      </c>
      <c r="J33" s="60">
        <f t="shared" ref="J33:M33" si="8">J23/1</f>
        <v>5.5996875</v>
      </c>
      <c r="K33" s="60">
        <f t="shared" si="8"/>
        <v>67.19625</v>
      </c>
      <c r="L33" s="60">
        <f t="shared" si="8"/>
        <v>72.7959375</v>
      </c>
      <c r="M33" s="60">
        <f t="shared" si="8"/>
        <v>22.39875</v>
      </c>
      <c r="N33" s="61">
        <f t="shared" si="4"/>
        <v>167.990625</v>
      </c>
      <c r="O33" s="5"/>
      <c r="P33" s="5"/>
      <c r="Q33" s="50" t="s">
        <v>187</v>
      </c>
      <c r="R33" s="52" t="s">
        <v>188</v>
      </c>
      <c r="S33" s="53" t="s">
        <v>189</v>
      </c>
      <c r="T33" s="87" t="s">
        <v>190</v>
      </c>
      <c r="U33" s="56">
        <v>223.985</v>
      </c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18" t="s">
        <v>48</v>
      </c>
      <c r="J34" s="60">
        <f t="shared" ref="J34:M34" si="9">J24/1</f>
        <v>0</v>
      </c>
      <c r="K34" s="60">
        <f t="shared" si="9"/>
        <v>22.39875</v>
      </c>
      <c r="L34" s="60">
        <f t="shared" si="9"/>
        <v>218.3878125</v>
      </c>
      <c r="M34" s="60">
        <f t="shared" si="9"/>
        <v>0</v>
      </c>
      <c r="N34" s="61">
        <f t="shared" si="4"/>
        <v>240.7865625</v>
      </c>
      <c r="O34" s="5"/>
      <c r="P34" s="5"/>
      <c r="Q34" s="58"/>
      <c r="R34" s="58"/>
      <c r="S34" s="53" t="s">
        <v>191</v>
      </c>
      <c r="T34" s="58"/>
      <c r="U34" s="58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8"/>
      <c r="R35" s="58"/>
      <c r="S35" s="53" t="s">
        <v>192</v>
      </c>
      <c r="T35" s="58"/>
      <c r="U35" s="58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5"/>
      <c r="R36" s="65"/>
      <c r="S36" s="53" t="s">
        <v>193</v>
      </c>
      <c r="T36" s="65"/>
      <c r="U36" s="6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</sheetData>
  <mergeCells count="18">
    <mergeCell ref="Q14:Q19"/>
    <mergeCell ref="R14:R19"/>
    <mergeCell ref="T14:T19"/>
    <mergeCell ref="U14:U19"/>
    <mergeCell ref="Q20:Q25"/>
    <mergeCell ref="T20:T25"/>
    <mergeCell ref="U20:U25"/>
    <mergeCell ref="Q33:Q36"/>
    <mergeCell ref="R33:R36"/>
    <mergeCell ref="T33:T36"/>
    <mergeCell ref="U33:U36"/>
    <mergeCell ref="R20:R22"/>
    <mergeCell ref="R23:R25"/>
    <mergeCell ref="Q26:Q32"/>
    <mergeCell ref="R26:R29"/>
    <mergeCell ref="T26:T32"/>
    <mergeCell ref="U26:U32"/>
    <mergeCell ref="R31:R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3" max="3" width="9.57"/>
    <col customWidth="1" min="4" max="4" width="9.43"/>
    <col customWidth="1" min="5" max="5" width="9.14"/>
    <col customWidth="1" min="6" max="6" width="8.29"/>
    <col customWidth="1" min="7" max="7" width="8.43"/>
    <col customWidth="1" min="8" max="8" width="8.0"/>
    <col customWidth="1" min="9" max="10" width="8.43"/>
    <col customWidth="1" min="11" max="11" width="7.86"/>
    <col customWidth="1" min="12" max="12" width="8.86"/>
    <col customWidth="1" min="13" max="13" width="9.14"/>
  </cols>
  <sheetData>
    <row r="3">
      <c r="B3" s="62" t="s">
        <v>121</v>
      </c>
      <c r="C3" s="63">
        <v>10.0</v>
      </c>
      <c r="D3" s="63">
        <v>11.0</v>
      </c>
      <c r="E3" s="63">
        <v>12.0</v>
      </c>
      <c r="F3" s="63">
        <v>13.0</v>
      </c>
      <c r="G3" s="63">
        <v>14.0</v>
      </c>
      <c r="H3" s="63">
        <v>17.0</v>
      </c>
      <c r="I3" s="63">
        <v>18.0</v>
      </c>
      <c r="J3" s="63">
        <v>19.0</v>
      </c>
      <c r="K3" s="63">
        <v>20.0</v>
      </c>
      <c r="L3" s="63">
        <v>21.0</v>
      </c>
      <c r="M3" s="64"/>
    </row>
    <row r="4">
      <c r="B4" s="66" t="s">
        <v>122</v>
      </c>
      <c r="C4" s="67"/>
      <c r="D4" s="69"/>
      <c r="E4" s="69"/>
      <c r="F4" s="69"/>
      <c r="G4" s="69"/>
      <c r="H4" s="69"/>
      <c r="I4" s="69"/>
      <c r="J4" s="69"/>
      <c r="K4" s="69"/>
      <c r="L4" s="69"/>
      <c r="M4" s="71"/>
    </row>
    <row r="5">
      <c r="B5" s="66" t="s">
        <v>125</v>
      </c>
      <c r="C5" s="69"/>
      <c r="D5" s="72"/>
      <c r="E5" s="69"/>
      <c r="F5" s="69"/>
      <c r="G5" s="69"/>
      <c r="H5" s="69"/>
      <c r="I5" s="69"/>
      <c r="J5" s="69"/>
      <c r="K5" s="69"/>
      <c r="L5" s="69"/>
      <c r="M5" s="71"/>
    </row>
    <row r="6">
      <c r="B6" s="66" t="s">
        <v>130</v>
      </c>
      <c r="C6" s="69"/>
      <c r="D6" s="69"/>
      <c r="E6" s="74"/>
      <c r="F6" s="69"/>
      <c r="G6" s="69"/>
      <c r="H6" s="69"/>
      <c r="I6" s="69"/>
      <c r="J6" s="69"/>
      <c r="K6" s="69"/>
      <c r="L6" s="69"/>
      <c r="M6" s="71"/>
    </row>
    <row r="7">
      <c r="B7" s="66" t="s">
        <v>131</v>
      </c>
      <c r="C7" s="69"/>
      <c r="D7" s="69"/>
      <c r="E7" s="69"/>
      <c r="F7" s="79"/>
      <c r="G7" s="79"/>
      <c r="H7" s="69"/>
      <c r="I7" s="69"/>
      <c r="J7" s="69"/>
      <c r="K7" s="69"/>
      <c r="L7" s="69"/>
      <c r="M7" s="71"/>
    </row>
    <row r="8">
      <c r="B8" s="66" t="s">
        <v>138</v>
      </c>
      <c r="C8" s="69"/>
      <c r="D8" s="83"/>
      <c r="E8" s="84"/>
      <c r="F8" s="69"/>
      <c r="G8" s="69"/>
      <c r="H8" s="69"/>
      <c r="I8" s="69"/>
      <c r="J8" s="69"/>
      <c r="K8" s="69"/>
      <c r="L8" s="69"/>
      <c r="M8" s="71"/>
    </row>
    <row r="9">
      <c r="B9" s="66" t="s">
        <v>144</v>
      </c>
      <c r="C9" s="69"/>
      <c r="D9" s="69"/>
      <c r="E9" s="69"/>
      <c r="F9" s="69"/>
      <c r="G9" s="69"/>
      <c r="H9" s="85"/>
      <c r="I9" s="69"/>
      <c r="J9" s="69"/>
      <c r="K9" s="69"/>
      <c r="L9" s="69"/>
      <c r="M9" s="71"/>
    </row>
    <row r="10">
      <c r="B10" s="66" t="s">
        <v>149</v>
      </c>
      <c r="C10" s="69"/>
      <c r="D10" s="69"/>
      <c r="E10" s="69"/>
      <c r="F10" s="69"/>
      <c r="G10" s="69"/>
      <c r="H10" s="86"/>
      <c r="I10" s="86"/>
      <c r="J10" s="69"/>
      <c r="K10" s="69"/>
      <c r="L10" s="69"/>
      <c r="M10" s="71"/>
    </row>
    <row r="11">
      <c r="B11" s="66" t="s">
        <v>152</v>
      </c>
      <c r="C11" s="69"/>
      <c r="D11" s="69"/>
      <c r="E11" s="69"/>
      <c r="F11" s="69"/>
      <c r="G11" s="69"/>
      <c r="H11" s="69"/>
      <c r="I11" s="69"/>
      <c r="J11" s="88"/>
      <c r="K11" s="69"/>
      <c r="L11" s="69"/>
      <c r="M11" s="71"/>
    </row>
    <row r="12">
      <c r="B12" s="66" t="s">
        <v>154</v>
      </c>
      <c r="C12" s="69"/>
      <c r="D12" s="69"/>
      <c r="E12" s="69"/>
      <c r="F12" s="69"/>
      <c r="G12" s="69"/>
      <c r="H12" s="72"/>
      <c r="I12" s="69"/>
      <c r="J12" s="69"/>
      <c r="K12" s="69"/>
      <c r="L12" s="69"/>
      <c r="M12" s="71"/>
    </row>
    <row r="13">
      <c r="B13" s="66" t="s">
        <v>156</v>
      </c>
      <c r="C13" s="69"/>
      <c r="D13" s="69"/>
      <c r="E13" s="69"/>
      <c r="F13" s="69"/>
      <c r="G13" s="69"/>
      <c r="H13" s="69"/>
      <c r="I13" s="69"/>
      <c r="J13" s="69"/>
      <c r="K13" s="89"/>
      <c r="L13" s="89"/>
      <c r="M13" s="71"/>
    </row>
    <row r="28">
      <c r="B28" s="90" t="s">
        <v>157</v>
      </c>
      <c r="C28" s="91" t="s">
        <v>158</v>
      </c>
      <c r="D28" s="91" t="s">
        <v>159</v>
      </c>
      <c r="E28" s="91" t="s">
        <v>160</v>
      </c>
    </row>
    <row r="29">
      <c r="B29" s="92" t="s">
        <v>161</v>
      </c>
      <c r="C29" s="93">
        <v>1.0</v>
      </c>
      <c r="D29" s="93" t="s">
        <v>27</v>
      </c>
      <c r="E29" s="93" t="s">
        <v>163</v>
      </c>
    </row>
    <row r="30">
      <c r="B30" s="94" t="s">
        <v>164</v>
      </c>
      <c r="C30" s="93">
        <v>1.0</v>
      </c>
      <c r="D30" s="93" t="s">
        <v>27</v>
      </c>
      <c r="E30" s="95" t="s">
        <v>165</v>
      </c>
    </row>
    <row r="31">
      <c r="B31" s="96" t="s">
        <v>167</v>
      </c>
      <c r="C31" s="93">
        <v>1.0</v>
      </c>
      <c r="D31" s="93" t="s">
        <v>37</v>
      </c>
      <c r="E31" s="93" t="s">
        <v>168</v>
      </c>
    </row>
    <row r="32">
      <c r="B32" s="97" t="s">
        <v>169</v>
      </c>
      <c r="C32" s="93">
        <v>2.0</v>
      </c>
      <c r="D32" s="93" t="s">
        <v>37</v>
      </c>
      <c r="E32" s="93" t="s">
        <v>171</v>
      </c>
    </row>
    <row r="33">
      <c r="B33" s="99" t="s">
        <v>172</v>
      </c>
      <c r="C33" s="93">
        <v>1.0</v>
      </c>
      <c r="D33" s="93" t="s">
        <v>27</v>
      </c>
      <c r="E33" s="93" t="s">
        <v>168</v>
      </c>
    </row>
    <row r="34">
      <c r="B34" s="101" t="s">
        <v>174</v>
      </c>
      <c r="C34" s="93">
        <v>1.0</v>
      </c>
      <c r="D34" s="93" t="s">
        <v>37</v>
      </c>
      <c r="E34" s="93" t="s">
        <v>175</v>
      </c>
    </row>
    <row r="35">
      <c r="B35" s="102" t="s">
        <v>176</v>
      </c>
      <c r="C35" s="93">
        <v>2.0</v>
      </c>
      <c r="D35" s="93" t="s">
        <v>177</v>
      </c>
      <c r="E35" s="93" t="s">
        <v>178</v>
      </c>
    </row>
    <row r="36">
      <c r="B36" s="103" t="s">
        <v>179</v>
      </c>
      <c r="C36" s="93">
        <v>1.0</v>
      </c>
      <c r="D36" s="93" t="s">
        <v>27</v>
      </c>
      <c r="E36" s="93" t="s">
        <v>181</v>
      </c>
    </row>
    <row r="37">
      <c r="B37" s="104" t="s">
        <v>183</v>
      </c>
      <c r="C37" s="93">
        <v>1.0</v>
      </c>
      <c r="D37" s="93" t="s">
        <v>27</v>
      </c>
      <c r="E37" s="93" t="s">
        <v>178</v>
      </c>
    </row>
    <row r="38">
      <c r="B38" s="105" t="s">
        <v>184</v>
      </c>
      <c r="C38" s="93">
        <v>2.0</v>
      </c>
      <c r="D38" s="93" t="s">
        <v>27</v>
      </c>
      <c r="E38" s="93" t="s">
        <v>186</v>
      </c>
    </row>
  </sheetData>
  <drawing r:id="rId1"/>
</worksheet>
</file>