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76CBCAA8-0B84-40DA-9470-2B4F6B227897}"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<sst xmlns="http://schemas.openxmlformats.org/spreadsheetml/2006/main" count="24671" uniqueCount="9262">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</sst>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119" fillId="46" borderId="78" xfId="0" applyFont="1" applyFill="1" applyBorder="1" applyAlignment="1">
      <alignment horizont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712" dataDxfId="710" headerRowBorderDxfId="711" tableBorderDxfId="709" totalsRowBorderDxfId="708">
  <autoFilter ref="B12:P528" xr:uid="{50FF0D7A-94E8-42D2-A1AC-701992769D9B}"/>
  <sortState xmlns:xlrd2="http://schemas.microsoft.com/office/spreadsheetml/2017/richdata2" ref="B13:P528">
    <sortCondition sortBy="cellColor" ref="B13:B528" dxfId="707"/>
    <sortCondition sortBy="cellColor" ref="B13:B528" dxfId="706"/>
    <sortCondition sortBy="cellColor" ref="B13:B528" dxfId="705"/>
    <sortCondition sortBy="cellColor" ref="B13:B528" dxfId="704"/>
    <sortCondition sortBy="cellColor" ref="B13:B528" dxfId="703"/>
    <sortCondition sortBy="cellColor" ref="B13:B528" dxfId="702"/>
    <sortCondition sortBy="cellColor" ref="B13:B528" dxfId="701"/>
    <sortCondition sortBy="cellColor" ref="B13:B528" dxfId="700"/>
    <sortCondition sortBy="cellColor" ref="B13:B528" dxfId="699"/>
    <sortCondition sortBy="cellColor" ref="B13:B528"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426" headerRowBorderDxfId="425" tableBorderDxfId="424">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404" dataDxfId="402" headerRowBorderDxfId="403" tableBorderDxfId="401">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398" headerRowBorderDxfId="397" tableBorderDxfId="396">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393" dataDxfId="391" headerRowBorderDxfId="392" tableBorderDxfId="390">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387" dataDxfId="385" headerRowBorderDxfId="386" tableBorderDxfId="384">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381" headerRowBorderDxfId="380" tableBorderDxfId="379">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376" headerRowBorderDxfId="375" tableBorderDxfId="374">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366" headerRowBorderDxfId="365" tableBorderDxfId="364">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361" headerRowBorderDxfId="360" tableBorderDxfId="359">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356" headerRowBorderDxfId="355" tableBorderDxfId="354">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308" headerRowBorderDxfId="307" tableBorderDxfId="306">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303" headerRowBorderDxfId="302" tableBorderDxfId="301">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260">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236" headerRowBorderDxfId="235" tableBorderDxfId="234">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229" dataDxfId="228">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9258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20:P330 B318:N319 P318:P319 B13:P317">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$B534="PENDIENTE"</formula>
    </cfRule>
    <cfRule type="expression" dxfId="931" priority="979">
      <formula>$B534="REEMBOLSO"</formula>
    </cfRule>
    <cfRule type="expression" dxfId="930" priority="980">
      <formula>$B534="TRASLADO"</formula>
    </cfRule>
    <cfRule type="expression" dxfId="929" priority="981">
      <formula>$B534="PROCESO"</formula>
    </cfRule>
    <cfRule type="expression" dxfId="928" priority="982">
      <formula>$B534="DEBE"</formula>
    </cfRule>
    <cfRule type="expression" dxfId="927" priority="983">
      <formula>$B534="TERMINADO"</formula>
    </cfRule>
    <cfRule type="expression" dxfId="926" priority="984">
      <formula>$B534="EJECUCION"</formula>
    </cfRule>
  </conditionalFormatting>
  <conditionalFormatting sqref="O233:O271 O283:O317 O320:O336 O338:O515 O228">
    <cfRule type="expression" dxfId="925" priority="992">
      <formula>$B536="PENDIENTE"</formula>
    </cfRule>
    <cfRule type="expression" dxfId="924" priority="993">
      <formula>$B536="REEMBOLSO"</formula>
    </cfRule>
    <cfRule type="expression" dxfId="923" priority="994">
      <formula>$B536="TRASLADO"</formula>
    </cfRule>
    <cfRule type="expression" dxfId="922" priority="995">
      <formula>$B536="PROCESO"</formula>
    </cfRule>
    <cfRule type="expression" dxfId="921" priority="996">
      <formula>$B536="DEBE"</formula>
    </cfRule>
    <cfRule type="expression" dxfId="920" priority="997">
      <formula>$B536="TERMINADO"</formula>
    </cfRule>
    <cfRule type="expression" dxfId="919" priority="998">
      <formula>$B536="EJECUCION"</formula>
    </cfRule>
  </conditionalFormatting>
  <conditionalFormatting sqref="O230:O232">
    <cfRule type="expression" dxfId="918" priority="1040">
      <formula>$B537="PENDIENTE"</formula>
    </cfRule>
    <cfRule type="expression" dxfId="917" priority="1041">
      <formula>$B537="REEMBOLSO"</formula>
    </cfRule>
    <cfRule type="expression" dxfId="916" priority="1042">
      <formula>$B537="TRASLADO"</formula>
    </cfRule>
    <cfRule type="expression" dxfId="915" priority="1043">
      <formula>$B537="PROCESO"</formula>
    </cfRule>
    <cfRule type="expression" dxfId="914" priority="1044">
      <formula>$B537="DEBE"</formula>
    </cfRule>
    <cfRule type="expression" dxfId="913" priority="1045">
      <formula>$B537="TERMINADO"</formula>
    </cfRule>
    <cfRule type="expression" dxfId="912" priority="1046">
      <formula>$B537="EJECUCION"</formula>
    </cfRule>
  </conditionalFormatting>
  <conditionalFormatting sqref="O229">
    <cfRule type="expression" dxfId="911" priority="1317">
      <formula>$B535="PENDIENTE"</formula>
    </cfRule>
    <cfRule type="expression" dxfId="910" priority="1318">
      <formula>$B535="REEMBOLSO"</formula>
    </cfRule>
    <cfRule type="expression" dxfId="909" priority="1319">
      <formula>$B535="TRASLADO"</formula>
    </cfRule>
    <cfRule type="expression" dxfId="908" priority="1320">
      <formula>$B535="PROCESO"</formula>
    </cfRule>
    <cfRule type="expression" dxfId="907" priority="1321">
      <formula>$B535="DEBE"</formula>
    </cfRule>
    <cfRule type="expression" dxfId="906" priority="1322">
      <formula>$B535="TERMINADO"</formula>
    </cfRule>
    <cfRule type="expression" dxfId="905" priority="1323">
      <formula>$B535="EJECUCION"</formula>
    </cfRule>
  </conditionalFormatting>
  <conditionalFormatting sqref="O204:O207">
    <cfRule type="expression" dxfId="904" priority="1358">
      <formula>$B533="PENDIENTE"</formula>
    </cfRule>
    <cfRule type="expression" dxfId="903" priority="1359">
      <formula>$B533="REEMBOLSO"</formula>
    </cfRule>
    <cfRule type="expression" dxfId="902" priority="1360">
      <formula>$B533="TRASLADO"</formula>
    </cfRule>
    <cfRule type="expression" dxfId="901" priority="1361">
      <formula>$B533="PROCESO"</formula>
    </cfRule>
    <cfRule type="expression" dxfId="900" priority="1362">
      <formula>$B533="DEBE"</formula>
    </cfRule>
    <cfRule type="expression" dxfId="899" priority="1363">
      <formula>$B533="TERMINADO"</formula>
    </cfRule>
    <cfRule type="expression" dxfId="898" priority="1364">
      <formula>$B533="EJECUCION"</formula>
    </cfRule>
  </conditionalFormatting>
  <conditionalFormatting sqref="B337:P337">
    <cfRule type="expression" dxfId="897" priority="87">
      <formula>$B337="PENDIENTE"</formula>
    </cfRule>
    <cfRule type="expression" dxfId="896" priority="88">
      <formula>$B337="REEMBOLSO"</formula>
    </cfRule>
    <cfRule type="expression" dxfId="895" priority="89">
      <formula>$B337="TRASLADO"</formula>
    </cfRule>
    <cfRule type="expression" dxfId="894" priority="90">
      <formula>$B337="PROCESO"</formula>
    </cfRule>
    <cfRule type="expression" dxfId="893" priority="91">
      <formula>$B337="DEBE"</formula>
    </cfRule>
    <cfRule type="expression" dxfId="892" priority="92">
      <formula>$B337="TERMINADO"</formula>
    </cfRule>
    <cfRule type="expression" dxfId="891" priority="93">
      <formula>$B337="EJECUCION"</formula>
    </cfRule>
  </conditionalFormatting>
  <conditionalFormatting sqref="B337:P337">
    <cfRule type="expression" dxfId="890" priority="70">
      <formula>$B337="AHORRADO"</formula>
    </cfRule>
    <cfRule type="expression" dxfId="889" priority="71">
      <formula>$B337="ABANDONO"</formula>
    </cfRule>
    <cfRule type="expression" dxfId="888" priority="72">
      <formula>$B337="PENDIENTE"</formula>
    </cfRule>
    <cfRule type="expression" dxfId="887" priority="73">
      <formula>$B337="REEMBOLSO"</formula>
    </cfRule>
    <cfRule type="expression" dxfId="886" priority="74">
      <formula>$B337="TRASLADO"</formula>
    </cfRule>
    <cfRule type="expression" dxfId="885" priority="75">
      <formula>$B337="PROCESO"</formula>
    </cfRule>
    <cfRule type="expression" dxfId="884" priority="76">
      <formula>$B337="DEBE"</formula>
    </cfRule>
    <cfRule type="expression" dxfId="883" priority="77">
      <formula>$B337="TERMINADO"</formula>
    </cfRule>
    <cfRule type="expression" dxfId="882" priority="78">
      <formula>$B337="EJECUCION"</formula>
    </cfRule>
    <cfRule type="expression" dxfId="881" priority="79">
      <formula>$B337="PENDIENTE"</formula>
    </cfRule>
    <cfRule type="expression" dxfId="880" priority="80">
      <formula>$B337="REEMBOLSO"</formula>
    </cfRule>
    <cfRule type="expression" dxfId="879" priority="81">
      <formula>$B337="TRASLADO"</formula>
    </cfRule>
    <cfRule type="expression" dxfId="878" priority="82">
      <formula>$B337="PROCESO"</formula>
    </cfRule>
    <cfRule type="expression" dxfId="877" priority="83">
      <formula>$B337="DEBE"</formula>
    </cfRule>
    <cfRule type="expression" dxfId="876" priority="84">
      <formula>$B337="TERMINADO"</formula>
    </cfRule>
    <cfRule type="expression" dxfId="875" priority="85">
      <formula>$B337="EJECUCION"</formula>
    </cfRule>
    <cfRule type="expression" dxfId="874" priority="86">
      <formula>$B337="ARCHIVADO"</formula>
    </cfRule>
  </conditionalFormatting>
  <conditionalFormatting sqref="B205:O205">
    <cfRule type="expression" dxfId="873" priority="39">
      <formula>$B205="PENDIENTE"</formula>
    </cfRule>
    <cfRule type="expression" dxfId="872" priority="40">
      <formula>$B205="REEMBOLSO"</formula>
    </cfRule>
    <cfRule type="expression" dxfId="871" priority="41">
      <formula>$B205="TRASLADO"</formula>
    </cfRule>
    <cfRule type="expression" dxfId="870" priority="42">
      <formula>$B205="PROCESO"</formula>
    </cfRule>
    <cfRule type="expression" dxfId="869" priority="43">
      <formula>$B205="DEBE"</formula>
    </cfRule>
    <cfRule type="expression" dxfId="868" priority="44">
      <formula>$B205="TERMINADO"</formula>
    </cfRule>
    <cfRule type="expression" dxfId="867" priority="45">
      <formula>$B205="EJECUCION"</formula>
    </cfRule>
  </conditionalFormatting>
  <conditionalFormatting sqref="O203:O204">
    <cfRule type="expression" dxfId="866" priority="1406">
      <formula>$B536="PENDIENTE"</formula>
    </cfRule>
    <cfRule type="expression" dxfId="865" priority="1407">
      <formula>$B536="REEMBOLSO"</formula>
    </cfRule>
    <cfRule type="expression" dxfId="864" priority="1408">
      <formula>$B536="TRASLADO"</formula>
    </cfRule>
    <cfRule type="expression" dxfId="863" priority="1409">
      <formula>$B536="PROCESO"</formula>
    </cfRule>
    <cfRule type="expression" dxfId="862" priority="1410">
      <formula>$B536="DEBE"</formula>
    </cfRule>
    <cfRule type="expression" dxfId="861" priority="1411">
      <formula>$B536="TERMINADO"</formula>
    </cfRule>
    <cfRule type="expression" dxfId="860" priority="1412">
      <formula>$B536="EJECUCION"</formula>
    </cfRule>
  </conditionalFormatting>
  <conditionalFormatting sqref="O200:O202">
    <cfRule type="expression" dxfId="859" priority="1454">
      <formula>$B532="PENDIENTE"</formula>
    </cfRule>
    <cfRule type="expression" dxfId="858" priority="1455">
      <formula>$B532="REEMBOLSO"</formula>
    </cfRule>
    <cfRule type="expression" dxfId="857" priority="1456">
      <formula>$B532="TRASLADO"</formula>
    </cfRule>
    <cfRule type="expression" dxfId="856" priority="1457">
      <formula>$B532="PROCESO"</formula>
    </cfRule>
    <cfRule type="expression" dxfId="855" priority="1458">
      <formula>$B532="DEBE"</formula>
    </cfRule>
    <cfRule type="expression" dxfId="854" priority="1459">
      <formula>$B532="TERMINADO"</formula>
    </cfRule>
    <cfRule type="expression" dxfId="853" priority="1460">
      <formula>$B532="EJECUCION"</formula>
    </cfRule>
  </conditionalFormatting>
  <conditionalFormatting sqref="I204:O204">
    <cfRule type="expression" dxfId="852" priority="8">
      <formula>$B204="PENDIENTE"</formula>
    </cfRule>
    <cfRule type="expression" dxfId="851" priority="9">
      <formula>$B204="REEMBOLSO"</formula>
    </cfRule>
    <cfRule type="expression" dxfId="850" priority="10">
      <formula>$B204="TRASLADO"</formula>
    </cfRule>
    <cfRule type="expression" dxfId="849" priority="11">
      <formula>$B204="PROCESO"</formula>
    </cfRule>
    <cfRule type="expression" dxfId="848" priority="12">
      <formula>$B204="DEBE"</formula>
    </cfRule>
    <cfRule type="expression" dxfId="847" priority="13">
      <formula>$B204="TERMINADO"</formula>
    </cfRule>
    <cfRule type="expression" dxfId="846" priority="14">
      <formula>$B204="EJECUCION"</formula>
    </cfRule>
  </conditionalFormatting>
  <conditionalFormatting sqref="B206:O206">
    <cfRule type="expression" dxfId="845" priority="1">
      <formula>$B206="PENDIENTE"</formula>
    </cfRule>
    <cfRule type="expression" dxfId="844" priority="2">
      <formula>$B206="REEMBOLSO"</formula>
    </cfRule>
    <cfRule type="expression" dxfId="843" priority="3">
      <formula>$B206="TRASLADO"</formula>
    </cfRule>
    <cfRule type="expression" dxfId="842" priority="4">
      <formula>$B206="PROCESO"</formula>
    </cfRule>
    <cfRule type="expression" dxfId="841" priority="5">
      <formula>$B206="DEBE"</formula>
    </cfRule>
    <cfRule type="expression" dxfId="840" priority="6">
      <formula>$B206="TERMINADO"</formula>
    </cfRule>
    <cfRule type="expression" dxfId="839" priority="7">
      <formula>$B206="EJECUCION"</formula>
    </cfRule>
  </conditionalFormatting>
  <conditionalFormatting sqref="O210">
    <cfRule type="expression" dxfId="838" priority="1495">
      <formula>$B535="PENDIENTE"</formula>
    </cfRule>
    <cfRule type="expression" dxfId="837" priority="1496">
      <formula>$B535="REEMBOLSO"</formula>
    </cfRule>
    <cfRule type="expression" dxfId="836" priority="1497">
      <formula>$B535="TRASLADO"</formula>
    </cfRule>
    <cfRule type="expression" dxfId="835" priority="1498">
      <formula>$B535="PROCESO"</formula>
    </cfRule>
    <cfRule type="expression" dxfId="834" priority="1499">
      <formula>$B535="DEBE"</formula>
    </cfRule>
    <cfRule type="expression" dxfId="833" priority="1500">
      <formula>$B535="TERMINADO"</formula>
    </cfRule>
    <cfRule type="expression" dxfId="832" priority="1501">
      <formula>$B535="EJECUCION"</formula>
    </cfRule>
  </conditionalFormatting>
  <conditionalFormatting sqref="O208:O209">
    <cfRule type="expression" dxfId="831" priority="1536">
      <formula>$B534="PENDIENTE"</formula>
    </cfRule>
    <cfRule type="expression" dxfId="830" priority="1537">
      <formula>$B534="REEMBOLSO"</formula>
    </cfRule>
    <cfRule type="expression" dxfId="829" priority="1538">
      <formula>$B534="TRASLADO"</formula>
    </cfRule>
    <cfRule type="expression" dxfId="828" priority="1539">
      <formula>$B534="PROCESO"</formula>
    </cfRule>
    <cfRule type="expression" dxfId="827" priority="1540">
      <formula>$B534="DEBE"</formula>
    </cfRule>
    <cfRule type="expression" dxfId="826" priority="1541">
      <formula>$B534="TERMINADO"</formula>
    </cfRule>
    <cfRule type="expression" dxfId="825" priority="1542">
      <formula>$B534="EJECUCION"</formula>
    </cfRule>
  </conditionalFormatting>
  <conditionalFormatting sqref="O211">
    <cfRule type="expression" dxfId="824" priority="1577">
      <formula>$B535="PENDIENTE"</formula>
    </cfRule>
    <cfRule type="expression" dxfId="823" priority="1578">
      <formula>$B535="REEMBOLSO"</formula>
    </cfRule>
    <cfRule type="expression" dxfId="822" priority="1579">
      <formula>$B535="TRASLADO"</formula>
    </cfRule>
    <cfRule type="expression" dxfId="821" priority="1580">
      <formula>$B535="PROCESO"</formula>
    </cfRule>
    <cfRule type="expression" dxfId="820" priority="1581">
      <formula>$B535="DEBE"</formula>
    </cfRule>
    <cfRule type="expression" dxfId="819" priority="1582">
      <formula>$B535="TERMINADO"</formula>
    </cfRule>
    <cfRule type="expression" dxfId="818" priority="1583">
      <formula>$B535="EJECUCION"</formula>
    </cfRule>
  </conditionalFormatting>
  <conditionalFormatting sqref="O227">
    <cfRule type="expression" dxfId="817" priority="1618">
      <formula>$B536="PENDIENTE"</formula>
    </cfRule>
    <cfRule type="expression" dxfId="816" priority="1619">
      <formula>$B536="REEMBOLSO"</formula>
    </cfRule>
    <cfRule type="expression" dxfId="815" priority="1620">
      <formula>$B536="TRASLADO"</formula>
    </cfRule>
    <cfRule type="expression" dxfId="814" priority="1621">
      <formula>$B536="PROCESO"</formula>
    </cfRule>
    <cfRule type="expression" dxfId="813" priority="1622">
      <formula>$B536="DEBE"</formula>
    </cfRule>
    <cfRule type="expression" dxfId="812" priority="1623">
      <formula>$B536="TERMINADO"</formula>
    </cfRule>
    <cfRule type="expression" dxfId="811" priority="1624">
      <formula>$B536="EJECUCION"</formula>
    </cfRule>
  </conditionalFormatting>
  <conditionalFormatting sqref="O226">
    <cfRule type="expression" dxfId="810" priority="1659">
      <formula>$B536="PENDIENTE"</formula>
    </cfRule>
    <cfRule type="expression" dxfId="809" priority="1660">
      <formula>$B536="REEMBOLSO"</formula>
    </cfRule>
    <cfRule type="expression" dxfId="808" priority="1661">
      <formula>$B536="TRASLADO"</formula>
    </cfRule>
    <cfRule type="expression" dxfId="807" priority="1662">
      <formula>$B536="PROCESO"</formula>
    </cfRule>
    <cfRule type="expression" dxfId="806" priority="1663">
      <formula>$B536="DEBE"</formula>
    </cfRule>
    <cfRule type="expression" dxfId="805" priority="1664">
      <formula>$B536="TERMINADO"</formula>
    </cfRule>
    <cfRule type="expression" dxfId="804" priority="1665">
      <formula>$B536="EJECUCION"</formula>
    </cfRule>
  </conditionalFormatting>
  <conditionalFormatting sqref="O225">
    <cfRule type="expression" dxfId="803" priority="1700">
      <formula>$B536="PENDIENTE"</formula>
    </cfRule>
    <cfRule type="expression" dxfId="802" priority="1701">
      <formula>$B536="REEMBOLSO"</formula>
    </cfRule>
    <cfRule type="expression" dxfId="801" priority="1702">
      <formula>$B536="TRASLADO"</formula>
    </cfRule>
    <cfRule type="expression" dxfId="800" priority="1703">
      <formula>$B536="PROCESO"</formula>
    </cfRule>
    <cfRule type="expression" dxfId="799" priority="1704">
      <formula>$B536="DEBE"</formula>
    </cfRule>
    <cfRule type="expression" dxfId="798" priority="1705">
      <formula>$B536="TERMINADO"</formula>
    </cfRule>
    <cfRule type="expression" dxfId="797" priority="1706">
      <formula>$B536="EJECUCION"</formula>
    </cfRule>
  </conditionalFormatting>
  <conditionalFormatting sqref="O224">
    <cfRule type="expression" dxfId="796" priority="1741">
      <formula>$B536="PENDIENTE"</formula>
    </cfRule>
    <cfRule type="expression" dxfId="795" priority="1742">
      <formula>$B536="REEMBOLSO"</formula>
    </cfRule>
    <cfRule type="expression" dxfId="794" priority="1743">
      <formula>$B536="TRASLADO"</formula>
    </cfRule>
    <cfRule type="expression" dxfId="793" priority="1744">
      <formula>$B536="PROCESO"</formula>
    </cfRule>
    <cfRule type="expression" dxfId="792" priority="1745">
      <formula>$B536="DEBE"</formula>
    </cfRule>
    <cfRule type="expression" dxfId="791" priority="1746">
      <formula>$B536="TERMINADO"</formula>
    </cfRule>
    <cfRule type="expression" dxfId="790" priority="1747">
      <formula>$B536="EJECUCION"</formula>
    </cfRule>
  </conditionalFormatting>
  <conditionalFormatting sqref="O223">
    <cfRule type="expression" dxfId="789" priority="1782">
      <formula>$B536="PENDIENTE"</formula>
    </cfRule>
    <cfRule type="expression" dxfId="788" priority="1783">
      <formula>$B536="REEMBOLSO"</formula>
    </cfRule>
    <cfRule type="expression" dxfId="787" priority="1784">
      <formula>$B536="TRASLADO"</formula>
    </cfRule>
    <cfRule type="expression" dxfId="786" priority="1785">
      <formula>$B536="PROCESO"</formula>
    </cfRule>
    <cfRule type="expression" dxfId="785" priority="1786">
      <formula>$B536="DEBE"</formula>
    </cfRule>
    <cfRule type="expression" dxfId="784" priority="1787">
      <formula>$B536="TERMINADO"</formula>
    </cfRule>
    <cfRule type="expression" dxfId="783" priority="1788">
      <formula>$B536="EJECUCION"</formula>
    </cfRule>
  </conditionalFormatting>
  <conditionalFormatting sqref="O222">
    <cfRule type="expression" dxfId="782" priority="1823">
      <formula>$B536="PENDIENTE"</formula>
    </cfRule>
    <cfRule type="expression" dxfId="781" priority="1824">
      <formula>$B536="REEMBOLSO"</formula>
    </cfRule>
    <cfRule type="expression" dxfId="780" priority="1825">
      <formula>$B536="TRASLADO"</formula>
    </cfRule>
    <cfRule type="expression" dxfId="779" priority="1826">
      <formula>$B536="PROCESO"</formula>
    </cfRule>
    <cfRule type="expression" dxfId="778" priority="1827">
      <formula>$B536="DEBE"</formula>
    </cfRule>
    <cfRule type="expression" dxfId="777" priority="1828">
      <formula>$B536="TERMINADO"</formula>
    </cfRule>
    <cfRule type="expression" dxfId="776" priority="1829">
      <formula>$B536="EJECUCION"</formula>
    </cfRule>
  </conditionalFormatting>
  <conditionalFormatting sqref="O221">
    <cfRule type="expression" dxfId="775" priority="1864">
      <formula>$B536="PENDIENTE"</formula>
    </cfRule>
    <cfRule type="expression" dxfId="774" priority="1865">
      <formula>$B536="REEMBOLSO"</formula>
    </cfRule>
    <cfRule type="expression" dxfId="773" priority="1866">
      <formula>$B536="TRASLADO"</formula>
    </cfRule>
    <cfRule type="expression" dxfId="772" priority="1867">
      <formula>$B536="PROCESO"</formula>
    </cfRule>
    <cfRule type="expression" dxfId="771" priority="1868">
      <formula>$B536="DEBE"</formula>
    </cfRule>
    <cfRule type="expression" dxfId="770" priority="1869">
      <formula>$B536="TERMINADO"</formula>
    </cfRule>
    <cfRule type="expression" dxfId="769" priority="1870">
      <formula>$B536="EJECUCION"</formula>
    </cfRule>
  </conditionalFormatting>
  <conditionalFormatting sqref="O220">
    <cfRule type="expression" dxfId="768" priority="1905">
      <formula>$B536="PENDIENTE"</formula>
    </cfRule>
    <cfRule type="expression" dxfId="767" priority="1906">
      <formula>$B536="REEMBOLSO"</formula>
    </cfRule>
    <cfRule type="expression" dxfId="766" priority="1907">
      <formula>$B536="TRASLADO"</formula>
    </cfRule>
    <cfRule type="expression" dxfId="765" priority="1908">
      <formula>$B536="PROCESO"</formula>
    </cfRule>
    <cfRule type="expression" dxfId="764" priority="1909">
      <formula>$B536="DEBE"</formula>
    </cfRule>
    <cfRule type="expression" dxfId="763" priority="1910">
      <formula>$B536="TERMINADO"</formula>
    </cfRule>
    <cfRule type="expression" dxfId="762" priority="1911">
      <formula>$B536="EJECUCION"</formula>
    </cfRule>
  </conditionalFormatting>
  <conditionalFormatting sqref="O219">
    <cfRule type="expression" dxfId="761" priority="1946">
      <formula>$B536="PENDIENTE"</formula>
    </cfRule>
    <cfRule type="expression" dxfId="760" priority="1947">
      <formula>$B536="REEMBOLSO"</formula>
    </cfRule>
    <cfRule type="expression" dxfId="759" priority="1948">
      <formula>$B536="TRASLADO"</formula>
    </cfRule>
    <cfRule type="expression" dxfId="758" priority="1949">
      <formula>$B536="PROCESO"</formula>
    </cfRule>
    <cfRule type="expression" dxfId="757" priority="1950">
      <formula>$B536="DEBE"</formula>
    </cfRule>
    <cfRule type="expression" dxfId="756" priority="1951">
      <formula>$B536="TERMINADO"</formula>
    </cfRule>
    <cfRule type="expression" dxfId="755" priority="1952">
      <formula>$B536="EJECUCION"</formula>
    </cfRule>
  </conditionalFormatting>
  <conditionalFormatting sqref="O218">
    <cfRule type="expression" dxfId="754" priority="1987">
      <formula>$B536="PENDIENTE"</formula>
    </cfRule>
    <cfRule type="expression" dxfId="753" priority="1988">
      <formula>$B536="REEMBOLSO"</formula>
    </cfRule>
    <cfRule type="expression" dxfId="752" priority="1989">
      <formula>$B536="TRASLADO"</formula>
    </cfRule>
    <cfRule type="expression" dxfId="751" priority="1990">
      <formula>$B536="PROCESO"</formula>
    </cfRule>
    <cfRule type="expression" dxfId="750" priority="1991">
      <formula>$B536="DEBE"</formula>
    </cfRule>
    <cfRule type="expression" dxfId="749" priority="1992">
      <formula>$B536="TERMINADO"</formula>
    </cfRule>
    <cfRule type="expression" dxfId="748" priority="1993">
      <formula>$B536="EJECUCION"</formula>
    </cfRule>
  </conditionalFormatting>
  <conditionalFormatting sqref="O217">
    <cfRule type="expression" dxfId="747" priority="2028">
      <formula>$B536="PENDIENTE"</formula>
    </cfRule>
    <cfRule type="expression" dxfId="746" priority="2029">
      <formula>$B536="REEMBOLSO"</formula>
    </cfRule>
    <cfRule type="expression" dxfId="745" priority="2030">
      <formula>$B536="TRASLADO"</formula>
    </cfRule>
    <cfRule type="expression" dxfId="744" priority="2031">
      <formula>$B536="PROCESO"</formula>
    </cfRule>
    <cfRule type="expression" dxfId="743" priority="2032">
      <formula>$B536="DEBE"</formula>
    </cfRule>
    <cfRule type="expression" dxfId="742" priority="2033">
      <formula>$B536="TERMINADO"</formula>
    </cfRule>
    <cfRule type="expression" dxfId="741" priority="2034">
      <formula>$B536="EJECUCION"</formula>
    </cfRule>
  </conditionalFormatting>
  <conditionalFormatting sqref="O216">
    <cfRule type="expression" dxfId="740" priority="2069">
      <formula>$B536="PENDIENTE"</formula>
    </cfRule>
    <cfRule type="expression" dxfId="739" priority="2070">
      <formula>$B536="REEMBOLSO"</formula>
    </cfRule>
    <cfRule type="expression" dxfId="738" priority="2071">
      <formula>$B536="TRASLADO"</formula>
    </cfRule>
    <cfRule type="expression" dxfId="737" priority="2072">
      <formula>$B536="PROCESO"</formula>
    </cfRule>
    <cfRule type="expression" dxfId="736" priority="2073">
      <formula>$B536="DEBE"</formula>
    </cfRule>
    <cfRule type="expression" dxfId="735" priority="2074">
      <formula>$B536="TERMINADO"</formula>
    </cfRule>
    <cfRule type="expression" dxfId="734" priority="2075">
      <formula>$B536="EJECUCION"</formula>
    </cfRule>
  </conditionalFormatting>
  <conditionalFormatting sqref="O215">
    <cfRule type="expression" dxfId="733" priority="2110">
      <formula>$B536="PENDIENTE"</formula>
    </cfRule>
    <cfRule type="expression" dxfId="732" priority="2111">
      <formula>$B536="REEMBOLSO"</formula>
    </cfRule>
    <cfRule type="expression" dxfId="731" priority="2112">
      <formula>$B536="TRASLADO"</formula>
    </cfRule>
    <cfRule type="expression" dxfId="730" priority="2113">
      <formula>$B536="PROCESO"</formula>
    </cfRule>
    <cfRule type="expression" dxfId="729" priority="2114">
      <formula>$B536="DEBE"</formula>
    </cfRule>
    <cfRule type="expression" dxfId="728" priority="2115">
      <formula>$B536="TERMINADO"</formula>
    </cfRule>
    <cfRule type="expression" dxfId="727" priority="2116">
      <formula>$B536="EJECUCION"</formula>
    </cfRule>
  </conditionalFormatting>
  <conditionalFormatting sqref="O214">
    <cfRule type="expression" dxfId="726" priority="2151">
      <formula>$B536="PENDIENTE"</formula>
    </cfRule>
    <cfRule type="expression" dxfId="725" priority="2152">
      <formula>$B536="REEMBOLSO"</formula>
    </cfRule>
    <cfRule type="expression" dxfId="724" priority="2153">
      <formula>$B536="TRASLADO"</formula>
    </cfRule>
    <cfRule type="expression" dxfId="723" priority="2154">
      <formula>$B536="PROCESO"</formula>
    </cfRule>
    <cfRule type="expression" dxfId="722" priority="2155">
      <formula>$B536="DEBE"</formula>
    </cfRule>
    <cfRule type="expression" dxfId="721" priority="2156">
      <formula>$B536="TERMINADO"</formula>
    </cfRule>
    <cfRule type="expression" dxfId="720" priority="2157">
      <formula>$B536="EJECUCION"</formula>
    </cfRule>
  </conditionalFormatting>
  <conditionalFormatting sqref="O212:O213">
    <cfRule type="expression" dxfId="719" priority="2192">
      <formula>$B535="PENDIENTE"</formula>
    </cfRule>
    <cfRule type="expression" dxfId="718" priority="2193">
      <formula>$B535="REEMBOLSO"</formula>
    </cfRule>
    <cfRule type="expression" dxfId="717" priority="2194">
      <formula>$B535="TRASLADO"</formula>
    </cfRule>
    <cfRule type="expression" dxfId="716" priority="2195">
      <formula>$B535="PROCESO"</formula>
    </cfRule>
    <cfRule type="expression" dxfId="715" priority="2196">
      <formula>$B535="DEBE"</formula>
    </cfRule>
    <cfRule type="expression" dxfId="714" priority="2197">
      <formula>$B535="TERMINADO"</formula>
    </cfRule>
    <cfRule type="expression" dxfId="713"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8">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 t="shared" ref="D6:D37" si="1">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 t="shared" si="1"/>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 t="shared" si="1"/>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 t="shared" si="1"/>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46225</v>
      </c>
      <c r="F10" s="469">
        <v>20000</v>
      </c>
      <c r="G10" s="471" t="s">
        <v>3354</v>
      </c>
      <c r="H10" s="469" t="s">
        <v>9261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46225</v>
      </c>
      <c r="F11" s="469">
        <v>20000</v>
      </c>
      <c r="G11" s="471" t="s">
        <v>1312</v>
      </c>
      <c r="H11" s="469" t="s">
        <v>9260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46225</v>
      </c>
      <c r="F12" s="469">
        <v>10000</v>
      </c>
      <c r="G12" s="471"/>
      <c r="H12" s="469" t="s">
        <v>9259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 t="shared" si="1"/>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 t="shared" si="1"/>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 t="shared" si="1"/>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 t="shared" si="1"/>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 t="shared" si="1"/>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 t="shared" si="1"/>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 t="shared" si="1"/>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 t="shared" si="1"/>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 t="shared" si="1"/>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 t="shared" si="1"/>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3">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 t="shared" si="1"/>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3"/>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 t="shared" si="1"/>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3"/>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 t="shared" si="1"/>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3"/>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 t="shared" si="1"/>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3"/>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 t="shared" si="1"/>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3"/>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 t="shared" si="1"/>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3"/>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 t="shared" si="1"/>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3"/>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 t="shared" si="1"/>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3"/>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 t="shared" si="1"/>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3"/>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 t="shared" si="1"/>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3"/>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 t="shared" si="1"/>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3"/>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 t="shared" ref="D38:D69" si="4">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3"/>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 t="shared" si="4"/>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3"/>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 t="shared" si="4"/>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3"/>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 t="shared" si="4"/>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3"/>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 t="shared" si="4"/>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3"/>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 t="shared" si="4"/>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3"/>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 t="shared" si="4"/>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3"/>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 t="shared" si="4"/>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3"/>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 t="shared" si="4"/>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3"/>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 t="shared" si="4"/>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3"/>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 t="shared" si="4"/>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3"/>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 t="shared" si="4"/>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3"/>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 t="shared" si="4"/>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3"/>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 t="shared" si="4"/>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3"/>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 t="shared" si="4"/>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3"/>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 t="shared" si="4"/>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3"/>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 t="shared" si="4"/>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3"/>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 t="shared" si="4"/>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3"/>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 t="shared" si="4"/>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3"/>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 t="shared" si="4"/>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3"/>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 t="shared" si="4"/>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3"/>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 t="shared" si="4"/>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3"/>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 t="shared" si="4"/>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3"/>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 t="shared" si="4"/>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3"/>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 t="shared" si="4"/>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3"/>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 t="shared" si="4"/>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 t="shared" si="4"/>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 t="shared" si="4"/>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 t="shared" si="4"/>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 t="shared" si="4"/>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 t="shared" si="4"/>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 t="shared" si="4"/>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 t="shared" ref="D70:D72" si="5">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 t="shared" si="5"/>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 t="shared" si="5"/>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0:CH52">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0:CH52">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Q5" sqref="Q5"/>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48" t="s">
        <v>7914</v>
      </c>
      <c r="V2" s="1148"/>
      <c r="W2" s="1148"/>
      <c r="X2" s="1148"/>
      <c r="Y2" s="1148"/>
      <c r="Z2" s="1148"/>
      <c r="AA2" s="1148"/>
      <c r="AB2" s="1148"/>
      <c r="AC2" s="1148"/>
      <c r="AD2" s="1148"/>
      <c r="AE2" s="1148"/>
      <c r="AF2" s="1148"/>
      <c r="AG2" s="1148"/>
      <c r="AH2" s="1148"/>
      <c r="AI2" s="1148"/>
      <c r="AJ2" s="1148"/>
      <c r="AK2" s="1148"/>
      <c r="AL2" s="1148"/>
      <c r="AM2" s="1148"/>
      <c r="AN2" s="822"/>
    </row>
    <row r="3" spans="1:60" ht="6.75" customHeight="1" x14ac:dyDescent="0.25">
      <c r="D3" s="821"/>
      <c r="E3" s="821"/>
      <c r="F3" s="821"/>
      <c r="K3" s="822"/>
      <c r="L3" s="822"/>
      <c r="M3" s="822"/>
      <c r="N3" s="822"/>
      <c r="O3" s="822"/>
      <c r="P3" s="822"/>
      <c r="Q3" s="822"/>
      <c r="R3" s="822"/>
      <c r="S3" s="822"/>
      <c r="T3" s="822"/>
      <c r="U3" s="1148"/>
      <c r="V3" s="1148"/>
      <c r="W3" s="1148"/>
      <c r="X3" s="1148"/>
      <c r="Y3" s="1148"/>
      <c r="Z3" s="1148"/>
      <c r="AA3" s="1148"/>
      <c r="AB3" s="1148"/>
      <c r="AC3" s="1148"/>
      <c r="AD3" s="1148"/>
      <c r="AE3" s="1148"/>
      <c r="AF3" s="1148"/>
      <c r="AG3" s="1148"/>
      <c r="AH3" s="1148"/>
      <c r="AI3" s="1148"/>
      <c r="AJ3" s="1148"/>
      <c r="AK3" s="1148"/>
      <c r="AL3" s="1148"/>
      <c r="AM3" s="1148"/>
      <c r="AN3" s="822"/>
    </row>
    <row r="4" spans="1:60" ht="2.25" hidden="1"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27.75" customHeight="1" x14ac:dyDescent="0.25">
      <c r="D5" s="821"/>
      <c r="E5" s="821"/>
      <c r="F5" s="821"/>
      <c r="K5" s="822"/>
      <c r="L5" s="822"/>
      <c r="M5" s="822"/>
      <c r="N5" s="822"/>
      <c r="O5" s="822"/>
      <c r="P5" s="822"/>
      <c r="Q5" s="822"/>
      <c r="R5" s="822"/>
      <c r="S5" s="822"/>
      <c r="T5" s="822"/>
      <c r="U5" s="1149" t="s">
        <v>7915</v>
      </c>
      <c r="V5" s="1149"/>
      <c r="W5" s="1149"/>
      <c r="X5" s="1149"/>
      <c r="Y5" s="1149"/>
      <c r="Z5" s="1149"/>
      <c r="AA5" s="1149"/>
      <c r="AB5" s="1149"/>
      <c r="AC5" s="1149"/>
      <c r="AD5" s="1149"/>
      <c r="AE5" s="1149"/>
      <c r="AF5" s="1149"/>
      <c r="AG5" s="1150" t="e">
        <f ca="1">PYS!Y24</f>
        <v>#N/A</v>
      </c>
      <c r="AH5" s="1150"/>
      <c r="AI5" s="1150"/>
      <c r="AJ5" s="1150"/>
      <c r="AK5" s="1150"/>
      <c r="AL5" s="1150"/>
      <c r="AM5" s="1150"/>
      <c r="AN5" s="822"/>
    </row>
    <row r="6" spans="1:60" ht="19.5" customHeight="1" x14ac:dyDescent="0.25">
      <c r="A6" s="1151" t="s">
        <v>7916</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52" t="s">
        <v>7917</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11.25" customHeight="1" x14ac:dyDescent="0.25">
      <c r="A11" s="1139" t="s">
        <v>13</v>
      </c>
      <c r="B11" s="1140"/>
      <c r="C11" s="1140"/>
      <c r="D11" s="1140"/>
      <c r="E11" s="1140"/>
      <c r="F11" s="1140"/>
      <c r="G11" s="1140"/>
      <c r="H11" s="1140"/>
      <c r="I11" s="1140"/>
      <c r="J11" s="1140"/>
      <c r="K11" s="1140"/>
      <c r="L11" s="1140"/>
      <c r="M11" s="1140"/>
      <c r="N11" s="1140"/>
      <c r="O11" s="1140"/>
      <c r="P11" s="1140"/>
      <c r="Q11" s="1140"/>
      <c r="R11" s="1139" t="s">
        <v>7918</v>
      </c>
      <c r="S11" s="1140"/>
      <c r="T11" s="1140"/>
      <c r="U11" s="1140"/>
      <c r="V11" s="1140"/>
      <c r="W11" s="1140"/>
      <c r="X11" s="1140"/>
      <c r="Y11" s="1140"/>
      <c r="Z11" s="1140"/>
      <c r="AA11" s="1140"/>
      <c r="AB11" s="1140"/>
      <c r="AC11" s="1140"/>
      <c r="AD11" s="1139" t="s">
        <v>18</v>
      </c>
      <c r="AE11" s="1140"/>
      <c r="AF11" s="1140"/>
      <c r="AG11" s="1140"/>
      <c r="AH11" s="1140"/>
      <c r="AI11" s="1140"/>
      <c r="AJ11" s="1140"/>
      <c r="AK11" s="1140"/>
      <c r="AL11" s="1140"/>
      <c r="AM11" s="1141"/>
      <c r="AN11" s="1142" t="s">
        <v>6128</v>
      </c>
      <c r="AO11" s="1143"/>
      <c r="AP11" s="1143"/>
      <c r="AQ11" s="1143"/>
      <c r="AR11" s="1143"/>
      <c r="AS11" s="1143"/>
      <c r="AT11" s="1143"/>
      <c r="AU11" s="1143"/>
      <c r="AV11" s="1143"/>
      <c r="AW11" s="1143"/>
      <c r="AX11" s="1144"/>
      <c r="AY11" s="1142" t="s">
        <v>7097</v>
      </c>
      <c r="AZ11" s="1143"/>
      <c r="BA11" s="1143"/>
      <c r="BB11" s="1143"/>
      <c r="BC11" s="1143"/>
      <c r="BD11" s="1143"/>
      <c r="BE11" s="1143"/>
      <c r="BF11" s="1143"/>
      <c r="BG11" s="1143"/>
      <c r="BH11" s="1144"/>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7919</v>
      </c>
      <c r="B14" s="1168"/>
      <c r="C14" s="1168"/>
      <c r="D14" s="1168"/>
      <c r="E14" s="1168"/>
      <c r="F14" s="1168"/>
      <c r="G14" s="1168"/>
      <c r="H14" s="1168"/>
      <c r="I14" s="1168"/>
      <c r="J14" s="1168"/>
      <c r="K14" s="1168"/>
      <c r="L14" s="1168"/>
      <c r="M14" s="1168"/>
      <c r="N14" s="1168"/>
      <c r="O14" s="1168"/>
      <c r="P14" s="1168"/>
      <c r="Q14" s="1168"/>
      <c r="R14" s="1168"/>
      <c r="S14" s="1168"/>
      <c r="T14" s="1168"/>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32" t="s">
        <v>7920</v>
      </c>
      <c r="B15" s="1146"/>
      <c r="C15" s="1146"/>
      <c r="D15" s="1146"/>
      <c r="E15" s="1146"/>
      <c r="F15" s="1146"/>
      <c r="G15" s="1147"/>
      <c r="H15" s="1145" t="s">
        <v>89</v>
      </c>
      <c r="I15" s="1146"/>
      <c r="J15" s="1146"/>
      <c r="K15" s="1146"/>
      <c r="L15" s="1147"/>
      <c r="M15" s="1145" t="s">
        <v>124</v>
      </c>
      <c r="N15" s="1146"/>
      <c r="O15" s="1146"/>
      <c r="P15" s="1146"/>
      <c r="Q15" s="1147"/>
      <c r="R15" s="1145" t="s">
        <v>7921</v>
      </c>
      <c r="S15" s="1146"/>
      <c r="T15" s="1146"/>
      <c r="U15" s="1146"/>
      <c r="V15" s="1146"/>
      <c r="W15" s="1147"/>
      <c r="X15" s="1145" t="s">
        <v>7908</v>
      </c>
      <c r="Y15" s="1146"/>
      <c r="Z15" s="1146"/>
      <c r="AA15" s="1146"/>
      <c r="AB15" s="1146"/>
      <c r="AC15" s="1147"/>
      <c r="AD15" s="1145" t="s">
        <v>7922</v>
      </c>
      <c r="AE15" s="1146"/>
      <c r="AF15" s="1146"/>
      <c r="AG15" s="1146"/>
      <c r="AH15" s="1147"/>
      <c r="AI15" s="1145" t="s">
        <v>7923</v>
      </c>
      <c r="AJ15" s="1146"/>
      <c r="AK15" s="1146"/>
      <c r="AL15" s="1146"/>
      <c r="AM15" s="1147"/>
      <c r="AN15" s="1145" t="s">
        <v>3435</v>
      </c>
      <c r="AO15" s="1146"/>
      <c r="AP15" s="1146"/>
      <c r="AQ15" s="1146"/>
      <c r="AR15" s="1146"/>
      <c r="AS15" s="1147"/>
      <c r="AT15" s="1145" t="s">
        <v>7924</v>
      </c>
      <c r="AU15" s="1146"/>
      <c r="AV15" s="1146"/>
      <c r="AW15" s="1146"/>
      <c r="AX15" s="1146"/>
      <c r="AY15" s="1146"/>
      <c r="AZ15" s="1146"/>
      <c r="BA15" s="1147"/>
      <c r="BB15" s="1145" t="s">
        <v>7925</v>
      </c>
      <c r="BC15" s="1146"/>
      <c r="BD15" s="1146"/>
      <c r="BE15" s="1146"/>
      <c r="BF15" s="1146"/>
      <c r="BG15" s="1146"/>
      <c r="BH15" s="1147"/>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38" t="s">
        <v>7927</v>
      </c>
      <c r="B52" s="1138"/>
      <c r="C52" s="1138"/>
      <c r="D52" s="1138"/>
      <c r="E52" s="1138"/>
      <c r="F52" s="1138"/>
      <c r="G52" s="1138"/>
      <c r="H52" s="1138"/>
      <c r="I52" s="1138"/>
      <c r="J52" s="1138"/>
      <c r="K52" s="1138"/>
      <c r="L52" s="1138"/>
      <c r="M52" s="1138"/>
      <c r="N52" s="1138"/>
      <c r="O52" s="1138"/>
      <c r="P52" s="1138" t="s">
        <v>7928</v>
      </c>
      <c r="Q52" s="1138"/>
      <c r="R52" s="1138"/>
      <c r="S52" s="1138"/>
      <c r="T52" s="1138"/>
      <c r="U52" s="1138"/>
      <c r="V52" s="1138"/>
      <c r="W52" s="1138"/>
      <c r="X52" s="1138"/>
      <c r="Y52" s="1138"/>
      <c r="Z52" s="1138"/>
      <c r="AA52" s="1138"/>
      <c r="AB52" s="1138"/>
      <c r="AC52" s="1138"/>
      <c r="AD52" s="1138"/>
      <c r="AE52" s="1138" t="s">
        <v>7929</v>
      </c>
      <c r="AF52" s="1138"/>
      <c r="AG52" s="1138"/>
      <c r="AH52" s="1138"/>
      <c r="AI52" s="1138"/>
      <c r="AJ52" s="1138"/>
      <c r="AK52" s="1138"/>
      <c r="AL52" s="1138"/>
      <c r="AM52" s="1138"/>
      <c r="AN52" s="1138"/>
      <c r="AO52" s="1138"/>
      <c r="AP52" s="1138"/>
      <c r="AQ52" s="1138"/>
      <c r="AR52" s="1138"/>
      <c r="AS52" s="1138" t="s">
        <v>7930</v>
      </c>
      <c r="AT52" s="1138"/>
      <c r="AU52" s="1138"/>
      <c r="AV52" s="1138"/>
      <c r="AW52" s="1138"/>
      <c r="AX52" s="1138"/>
      <c r="AY52" s="1138"/>
      <c r="AZ52" s="1138"/>
      <c r="BA52" s="1138"/>
      <c r="BB52" s="1138"/>
      <c r="BC52" s="1138"/>
      <c r="BD52" s="1138"/>
      <c r="BE52" s="1138"/>
      <c r="BF52" s="1138"/>
      <c r="BG52" s="1138"/>
      <c r="BH52" s="1138"/>
    </row>
    <row r="53" spans="1:60" ht="21" customHeight="1" x14ac:dyDescent="0.25">
      <c r="A53" s="1131" t="str">
        <f>IF(AND(P53="",AE53="",AS53=""),"")</f>
        <v/>
      </c>
      <c r="B53" s="1131"/>
      <c r="C53" s="1131"/>
      <c r="D53" s="1131"/>
      <c r="E53" s="1131"/>
      <c r="F53" s="1131"/>
      <c r="G53" s="1131"/>
      <c r="H53" s="1131"/>
      <c r="I53" s="1131"/>
      <c r="J53" s="1131"/>
      <c r="K53" s="1131"/>
      <c r="L53" s="1131"/>
      <c r="M53" s="1131"/>
      <c r="N53" s="1131"/>
      <c r="O53" s="1131"/>
      <c r="P53" s="1132" t="str">
        <f>IF(PYS!M22="","",PYS!M22)</f>
        <v/>
      </c>
      <c r="Q53" s="1133"/>
      <c r="R53" s="1133"/>
      <c r="S53" s="1133"/>
      <c r="T53" s="1133"/>
      <c r="U53" s="1133"/>
      <c r="V53" s="1133"/>
      <c r="W53" s="1133"/>
      <c r="X53" s="1133"/>
      <c r="Y53" s="1133"/>
      <c r="Z53" s="1133"/>
      <c r="AA53" s="1133"/>
      <c r="AB53" s="1133"/>
      <c r="AC53" s="1133"/>
      <c r="AD53" s="1134"/>
      <c r="AE53" s="1135" t="str">
        <f>IF(ISBLANK(PYS!O22),"",PYS!O22)</f>
        <v/>
      </c>
      <c r="AF53" s="1135"/>
      <c r="AG53" s="1135"/>
      <c r="AH53" s="1135"/>
      <c r="AI53" s="1135"/>
      <c r="AJ53" s="1135"/>
      <c r="AK53" s="1135"/>
      <c r="AL53" s="1135"/>
      <c r="AM53" s="1135"/>
      <c r="AN53" s="1135"/>
      <c r="AO53" s="1135"/>
      <c r="AP53" s="1135"/>
      <c r="AQ53" s="1135"/>
      <c r="AR53" s="1135"/>
      <c r="AS53" s="1136" t="str">
        <f>IF(ISBLANK(PYS!P22),"",PYS!P22)</f>
        <v/>
      </c>
      <c r="AT53" s="1136"/>
      <c r="AU53" s="1136"/>
      <c r="AV53" s="1136"/>
      <c r="AW53" s="1136"/>
      <c r="AX53" s="1136"/>
      <c r="AY53" s="1136"/>
      <c r="AZ53" s="1136"/>
      <c r="BA53" s="1136"/>
      <c r="BB53" s="1136"/>
      <c r="BC53" s="1136"/>
      <c r="BD53" s="1136"/>
      <c r="BE53" s="1136"/>
      <c r="BF53" s="1136"/>
      <c r="BG53" s="1136"/>
      <c r="BH53" s="1136"/>
    </row>
    <row r="54" spans="1:60" ht="21" customHeight="1" x14ac:dyDescent="0.25">
      <c r="A54" s="1131" t="str">
        <f t="shared" ref="A54:A72" si="0">IF(AND(P54="",AE54="",AS54=""),"")</f>
        <v/>
      </c>
      <c r="B54" s="1131"/>
      <c r="C54" s="1131"/>
      <c r="D54" s="1131"/>
      <c r="E54" s="1131"/>
      <c r="F54" s="1131"/>
      <c r="G54" s="1131"/>
      <c r="H54" s="1131"/>
      <c r="I54" s="1131"/>
      <c r="J54" s="1131"/>
      <c r="K54" s="1131"/>
      <c r="L54" s="1131"/>
      <c r="M54" s="1131"/>
      <c r="N54" s="1131"/>
      <c r="O54" s="1131"/>
      <c r="P54" s="1132" t="str">
        <f>IF(PYS!M23="","",PYS!M23)</f>
        <v/>
      </c>
      <c r="Q54" s="1133"/>
      <c r="R54" s="1133"/>
      <c r="S54" s="1133"/>
      <c r="T54" s="1133"/>
      <c r="U54" s="1133"/>
      <c r="V54" s="1133"/>
      <c r="W54" s="1133"/>
      <c r="X54" s="1133"/>
      <c r="Y54" s="1133"/>
      <c r="Z54" s="1133"/>
      <c r="AA54" s="1133"/>
      <c r="AB54" s="1133"/>
      <c r="AC54" s="1133"/>
      <c r="AD54" s="1134"/>
      <c r="AE54" s="1135" t="str">
        <f>IF(ISBLANK(PYS!O23),"",PYS!O23)</f>
        <v/>
      </c>
      <c r="AF54" s="1135"/>
      <c r="AG54" s="1135"/>
      <c r="AH54" s="1135"/>
      <c r="AI54" s="1135"/>
      <c r="AJ54" s="1135"/>
      <c r="AK54" s="1135"/>
      <c r="AL54" s="1135"/>
      <c r="AM54" s="1135"/>
      <c r="AN54" s="1135"/>
      <c r="AO54" s="1135"/>
      <c r="AP54" s="1135"/>
      <c r="AQ54" s="1135"/>
      <c r="AR54" s="1135"/>
      <c r="AS54" s="1136" t="str">
        <f>IF(ISBLANK(PYS!P23),"",PYS!P23)</f>
        <v/>
      </c>
      <c r="AT54" s="1136"/>
      <c r="AU54" s="1136"/>
      <c r="AV54" s="1136"/>
      <c r="AW54" s="1136"/>
      <c r="AX54" s="1136"/>
      <c r="AY54" s="1136"/>
      <c r="AZ54" s="1136"/>
      <c r="BA54" s="1136"/>
      <c r="BB54" s="1136"/>
      <c r="BC54" s="1136"/>
      <c r="BD54" s="1136"/>
      <c r="BE54" s="1136"/>
      <c r="BF54" s="1136"/>
      <c r="BG54" s="1136"/>
      <c r="BH54" s="1136"/>
    </row>
    <row r="55" spans="1:60" ht="21" customHeight="1" x14ac:dyDescent="0.25">
      <c r="A55" s="1131" t="str">
        <f t="shared" si="0"/>
        <v/>
      </c>
      <c r="B55" s="1131"/>
      <c r="C55" s="1131"/>
      <c r="D55" s="1131"/>
      <c r="E55" s="1131"/>
      <c r="F55" s="1131"/>
      <c r="G55" s="1131"/>
      <c r="H55" s="1131"/>
      <c r="I55" s="1131"/>
      <c r="J55" s="1131"/>
      <c r="K55" s="1131"/>
      <c r="L55" s="1131"/>
      <c r="M55" s="1131"/>
      <c r="N55" s="1131"/>
      <c r="O55" s="1131"/>
      <c r="P55" s="1132" t="str">
        <f>IF(PYS!M24="","",PYS!M24)</f>
        <v/>
      </c>
      <c r="Q55" s="1133"/>
      <c r="R55" s="1133"/>
      <c r="S55" s="1133"/>
      <c r="T55" s="1133"/>
      <c r="U55" s="1133"/>
      <c r="V55" s="1133"/>
      <c r="W55" s="1133"/>
      <c r="X55" s="1133"/>
      <c r="Y55" s="1133"/>
      <c r="Z55" s="1133"/>
      <c r="AA55" s="1133"/>
      <c r="AB55" s="1133"/>
      <c r="AC55" s="1133"/>
      <c r="AD55" s="1134"/>
      <c r="AE55" s="1135" t="str">
        <f>IF(ISBLANK(PYS!O24),"",PYS!O24)</f>
        <v/>
      </c>
      <c r="AF55" s="1135"/>
      <c r="AG55" s="1135"/>
      <c r="AH55" s="1135"/>
      <c r="AI55" s="1135"/>
      <c r="AJ55" s="1135"/>
      <c r="AK55" s="1135"/>
      <c r="AL55" s="1135"/>
      <c r="AM55" s="1135"/>
      <c r="AN55" s="1135"/>
      <c r="AO55" s="1135"/>
      <c r="AP55" s="1135"/>
      <c r="AQ55" s="1135"/>
      <c r="AR55" s="1135"/>
      <c r="AS55" s="1136" t="str">
        <f>IF(ISBLANK(PYS!P24),"",PYS!P24)</f>
        <v/>
      </c>
      <c r="AT55" s="1136"/>
      <c r="AU55" s="1136"/>
      <c r="AV55" s="1136"/>
      <c r="AW55" s="1136"/>
      <c r="AX55" s="1136"/>
      <c r="AY55" s="1136"/>
      <c r="AZ55" s="1136"/>
      <c r="BA55" s="1136"/>
      <c r="BB55" s="1136"/>
      <c r="BC55" s="1136"/>
      <c r="BD55" s="1136"/>
      <c r="BE55" s="1136"/>
      <c r="BF55" s="1136"/>
      <c r="BG55" s="1136"/>
      <c r="BH55" s="1136"/>
    </row>
    <row r="56" spans="1:60" ht="21" customHeight="1" x14ac:dyDescent="0.25">
      <c r="A56" s="1131" t="str">
        <f t="shared" si="0"/>
        <v/>
      </c>
      <c r="B56" s="1131"/>
      <c r="C56" s="1131"/>
      <c r="D56" s="1131"/>
      <c r="E56" s="1131"/>
      <c r="F56" s="1131"/>
      <c r="G56" s="1131"/>
      <c r="H56" s="1131"/>
      <c r="I56" s="1131"/>
      <c r="J56" s="1131"/>
      <c r="K56" s="1131"/>
      <c r="L56" s="1131"/>
      <c r="M56" s="1131"/>
      <c r="N56" s="1131"/>
      <c r="O56" s="1131"/>
      <c r="P56" s="1132" t="str">
        <f>IF(PYS!M25="","",PYS!M25)</f>
        <v/>
      </c>
      <c r="Q56" s="1133"/>
      <c r="R56" s="1133"/>
      <c r="S56" s="1133"/>
      <c r="T56" s="1133"/>
      <c r="U56" s="1133"/>
      <c r="V56" s="1133"/>
      <c r="W56" s="1133"/>
      <c r="X56" s="1133"/>
      <c r="Y56" s="1133"/>
      <c r="Z56" s="1133"/>
      <c r="AA56" s="1133"/>
      <c r="AB56" s="1133"/>
      <c r="AC56" s="1133"/>
      <c r="AD56" s="1134"/>
      <c r="AE56" s="1135" t="str">
        <f>IF(ISBLANK(PYS!O25),"",PYS!O25)</f>
        <v/>
      </c>
      <c r="AF56" s="1135"/>
      <c r="AG56" s="1135"/>
      <c r="AH56" s="1135"/>
      <c r="AI56" s="1135"/>
      <c r="AJ56" s="1135"/>
      <c r="AK56" s="1135"/>
      <c r="AL56" s="1135"/>
      <c r="AM56" s="1135"/>
      <c r="AN56" s="1135"/>
      <c r="AO56" s="1135"/>
      <c r="AP56" s="1135"/>
      <c r="AQ56" s="1135"/>
      <c r="AR56" s="1135"/>
      <c r="AS56" s="1136" t="str">
        <f>IF(ISBLANK(PYS!P25),"",PYS!P25)</f>
        <v/>
      </c>
      <c r="AT56" s="1136"/>
      <c r="AU56" s="1136"/>
      <c r="AV56" s="1136"/>
      <c r="AW56" s="1136"/>
      <c r="AX56" s="1136"/>
      <c r="AY56" s="1136"/>
      <c r="AZ56" s="1136"/>
      <c r="BA56" s="1136"/>
      <c r="BB56" s="1136"/>
      <c r="BC56" s="1136"/>
      <c r="BD56" s="1136"/>
      <c r="BE56" s="1136"/>
      <c r="BF56" s="1136"/>
      <c r="BG56" s="1136"/>
      <c r="BH56" s="1136"/>
    </row>
    <row r="57" spans="1:60" ht="21" customHeight="1" x14ac:dyDescent="0.25">
      <c r="A57" s="1131" t="str">
        <f t="shared" si="0"/>
        <v/>
      </c>
      <c r="B57" s="1131"/>
      <c r="C57" s="1131"/>
      <c r="D57" s="1131"/>
      <c r="E57" s="1131"/>
      <c r="F57" s="1131"/>
      <c r="G57" s="1131"/>
      <c r="H57" s="1131"/>
      <c r="I57" s="1131"/>
      <c r="J57" s="1131"/>
      <c r="K57" s="1131"/>
      <c r="L57" s="1131"/>
      <c r="M57" s="1131"/>
      <c r="N57" s="1131"/>
      <c r="O57" s="1131"/>
      <c r="P57" s="1132" t="str">
        <f>IF(PYS!M26="","",PYS!M26)</f>
        <v/>
      </c>
      <c r="Q57" s="1133"/>
      <c r="R57" s="1133"/>
      <c r="S57" s="1133"/>
      <c r="T57" s="1133"/>
      <c r="U57" s="1133"/>
      <c r="V57" s="1133"/>
      <c r="W57" s="1133"/>
      <c r="X57" s="1133"/>
      <c r="Y57" s="1133"/>
      <c r="Z57" s="1133"/>
      <c r="AA57" s="1133"/>
      <c r="AB57" s="1133"/>
      <c r="AC57" s="1133"/>
      <c r="AD57" s="1134"/>
      <c r="AE57" s="1135" t="str">
        <f>IF(ISBLANK(PYS!O26),"",PYS!O26)</f>
        <v/>
      </c>
      <c r="AF57" s="1135"/>
      <c r="AG57" s="1135"/>
      <c r="AH57" s="1135"/>
      <c r="AI57" s="1135"/>
      <c r="AJ57" s="1135"/>
      <c r="AK57" s="1135"/>
      <c r="AL57" s="1135"/>
      <c r="AM57" s="1135"/>
      <c r="AN57" s="1135"/>
      <c r="AO57" s="1135"/>
      <c r="AP57" s="1135"/>
      <c r="AQ57" s="1135"/>
      <c r="AR57" s="1135"/>
      <c r="AS57" s="1136" t="str">
        <f>IF(ISBLANK(PYS!P26),"",PYS!P26)</f>
        <v/>
      </c>
      <c r="AT57" s="1136"/>
      <c r="AU57" s="1136"/>
      <c r="AV57" s="1136"/>
      <c r="AW57" s="1136"/>
      <c r="AX57" s="1136"/>
      <c r="AY57" s="1136"/>
      <c r="AZ57" s="1136"/>
      <c r="BA57" s="1136"/>
      <c r="BB57" s="1136"/>
      <c r="BC57" s="1136"/>
      <c r="BD57" s="1136"/>
      <c r="BE57" s="1136"/>
      <c r="BF57" s="1136"/>
      <c r="BG57" s="1136"/>
      <c r="BH57" s="1136"/>
    </row>
    <row r="58" spans="1:60" ht="21" customHeight="1" x14ac:dyDescent="0.25">
      <c r="A58" s="1131" t="str">
        <f t="shared" si="0"/>
        <v/>
      </c>
      <c r="B58" s="1131"/>
      <c r="C58" s="1131"/>
      <c r="D58" s="1131"/>
      <c r="E58" s="1131"/>
      <c r="F58" s="1131"/>
      <c r="G58" s="1131"/>
      <c r="H58" s="1131"/>
      <c r="I58" s="1131"/>
      <c r="J58" s="1131"/>
      <c r="K58" s="1131"/>
      <c r="L58" s="1131"/>
      <c r="M58" s="1131"/>
      <c r="N58" s="1131"/>
      <c r="O58" s="1131"/>
      <c r="P58" s="1132" t="str">
        <f>IF(PYS!M27="","",PYS!M27)</f>
        <v/>
      </c>
      <c r="Q58" s="1133"/>
      <c r="R58" s="1133"/>
      <c r="S58" s="1133"/>
      <c r="T58" s="1133"/>
      <c r="U58" s="1133"/>
      <c r="V58" s="1133"/>
      <c r="W58" s="1133"/>
      <c r="X58" s="1133"/>
      <c r="Y58" s="1133"/>
      <c r="Z58" s="1133"/>
      <c r="AA58" s="1133"/>
      <c r="AB58" s="1133"/>
      <c r="AC58" s="1133"/>
      <c r="AD58" s="1134"/>
      <c r="AE58" s="1135" t="str">
        <f>IF(ISBLANK(PYS!O27),"",PYS!O27)</f>
        <v/>
      </c>
      <c r="AF58" s="1135"/>
      <c r="AG58" s="1135"/>
      <c r="AH58" s="1135"/>
      <c r="AI58" s="1135"/>
      <c r="AJ58" s="1135"/>
      <c r="AK58" s="1135"/>
      <c r="AL58" s="1135"/>
      <c r="AM58" s="1135"/>
      <c r="AN58" s="1135"/>
      <c r="AO58" s="1135"/>
      <c r="AP58" s="1135"/>
      <c r="AQ58" s="1135"/>
      <c r="AR58" s="1135"/>
      <c r="AS58" s="1136" t="str">
        <f>IF(ISBLANK(PYS!P27),"",PYS!P27)</f>
        <v/>
      </c>
      <c r="AT58" s="1136"/>
      <c r="AU58" s="1136"/>
      <c r="AV58" s="1136"/>
      <c r="AW58" s="1136"/>
      <c r="AX58" s="1136"/>
      <c r="AY58" s="1136"/>
      <c r="AZ58" s="1136"/>
      <c r="BA58" s="1136"/>
      <c r="BB58" s="1136"/>
      <c r="BC58" s="1136"/>
      <c r="BD58" s="1136"/>
      <c r="BE58" s="1136"/>
      <c r="BF58" s="1136"/>
      <c r="BG58" s="1136"/>
      <c r="BH58" s="1136"/>
    </row>
    <row r="59" spans="1:60" ht="21" customHeight="1" x14ac:dyDescent="0.25">
      <c r="A59" s="1131" t="str">
        <f t="shared" si="0"/>
        <v/>
      </c>
      <c r="B59" s="1131"/>
      <c r="C59" s="1131"/>
      <c r="D59" s="1131"/>
      <c r="E59" s="1131"/>
      <c r="F59" s="1131"/>
      <c r="G59" s="1131"/>
      <c r="H59" s="1131"/>
      <c r="I59" s="1131"/>
      <c r="J59" s="1131"/>
      <c r="K59" s="1131"/>
      <c r="L59" s="1131"/>
      <c r="M59" s="1131"/>
      <c r="N59" s="1131"/>
      <c r="O59" s="1131"/>
      <c r="P59" s="1132" t="str">
        <f>IF(PYS!M28="","",PYS!M28)</f>
        <v/>
      </c>
      <c r="Q59" s="1133"/>
      <c r="R59" s="1133"/>
      <c r="S59" s="1133"/>
      <c r="T59" s="1133"/>
      <c r="U59" s="1133"/>
      <c r="V59" s="1133"/>
      <c r="W59" s="1133"/>
      <c r="X59" s="1133"/>
      <c r="Y59" s="1133"/>
      <c r="Z59" s="1133"/>
      <c r="AA59" s="1133"/>
      <c r="AB59" s="1133"/>
      <c r="AC59" s="1133"/>
      <c r="AD59" s="1134"/>
      <c r="AE59" s="1135" t="str">
        <f>IF(ISBLANK(PYS!O28),"",PYS!O28)</f>
        <v/>
      </c>
      <c r="AF59" s="1135"/>
      <c r="AG59" s="1135"/>
      <c r="AH59" s="1135"/>
      <c r="AI59" s="1135"/>
      <c r="AJ59" s="1135"/>
      <c r="AK59" s="1135"/>
      <c r="AL59" s="1135"/>
      <c r="AM59" s="1135"/>
      <c r="AN59" s="1135"/>
      <c r="AO59" s="1135"/>
      <c r="AP59" s="1135"/>
      <c r="AQ59" s="1135"/>
      <c r="AR59" s="1135"/>
      <c r="AS59" s="1136" t="str">
        <f>IF(ISBLANK(PYS!P28),"",PYS!P28)</f>
        <v/>
      </c>
      <c r="AT59" s="1136"/>
      <c r="AU59" s="1136"/>
      <c r="AV59" s="1136"/>
      <c r="AW59" s="1136"/>
      <c r="AX59" s="1136"/>
      <c r="AY59" s="1136"/>
      <c r="AZ59" s="1136"/>
      <c r="BA59" s="1136"/>
      <c r="BB59" s="1136"/>
      <c r="BC59" s="1136"/>
      <c r="BD59" s="1136"/>
      <c r="BE59" s="1136"/>
      <c r="BF59" s="1136"/>
      <c r="BG59" s="1136"/>
      <c r="BH59" s="1136"/>
    </row>
    <row r="60" spans="1:60" ht="21" customHeight="1" x14ac:dyDescent="0.25">
      <c r="A60" s="1131" t="str">
        <f t="shared" si="0"/>
        <v/>
      </c>
      <c r="B60" s="1131"/>
      <c r="C60" s="1131"/>
      <c r="D60" s="1131"/>
      <c r="E60" s="1131"/>
      <c r="F60" s="1131"/>
      <c r="G60" s="1131"/>
      <c r="H60" s="1131"/>
      <c r="I60" s="1131"/>
      <c r="J60" s="1131"/>
      <c r="K60" s="1131"/>
      <c r="L60" s="1131"/>
      <c r="M60" s="1131"/>
      <c r="N60" s="1131"/>
      <c r="O60" s="1131"/>
      <c r="P60" s="1132" t="str">
        <f>IF(PYS!M29="","",PYS!M29)</f>
        <v/>
      </c>
      <c r="Q60" s="1133"/>
      <c r="R60" s="1133"/>
      <c r="S60" s="1133"/>
      <c r="T60" s="1133"/>
      <c r="U60" s="1133"/>
      <c r="V60" s="1133"/>
      <c r="W60" s="1133"/>
      <c r="X60" s="1133"/>
      <c r="Y60" s="1133"/>
      <c r="Z60" s="1133"/>
      <c r="AA60" s="1133"/>
      <c r="AB60" s="1133"/>
      <c r="AC60" s="1133"/>
      <c r="AD60" s="1134"/>
      <c r="AE60" s="1135" t="str">
        <f>IF(ISBLANK(PYS!O29),"",PYS!O29)</f>
        <v/>
      </c>
      <c r="AF60" s="1135"/>
      <c r="AG60" s="1135"/>
      <c r="AH60" s="1135"/>
      <c r="AI60" s="1135"/>
      <c r="AJ60" s="1135"/>
      <c r="AK60" s="1135"/>
      <c r="AL60" s="1135"/>
      <c r="AM60" s="1135"/>
      <c r="AN60" s="1135"/>
      <c r="AO60" s="1135"/>
      <c r="AP60" s="1135"/>
      <c r="AQ60" s="1135"/>
      <c r="AR60" s="1135"/>
      <c r="AS60" s="1136" t="str">
        <f>IF(ISBLANK(PYS!P29),"",PYS!P29)</f>
        <v/>
      </c>
      <c r="AT60" s="1136"/>
      <c r="AU60" s="1136"/>
      <c r="AV60" s="1136"/>
      <c r="AW60" s="1136"/>
      <c r="AX60" s="1136"/>
      <c r="AY60" s="1136"/>
      <c r="AZ60" s="1136"/>
      <c r="BA60" s="1136"/>
      <c r="BB60" s="1136"/>
      <c r="BC60" s="1136"/>
      <c r="BD60" s="1136"/>
      <c r="BE60" s="1136"/>
      <c r="BF60" s="1136"/>
      <c r="BG60" s="1136"/>
      <c r="BH60" s="1136"/>
    </row>
    <row r="61" spans="1:60" ht="21" customHeight="1" x14ac:dyDescent="0.25">
      <c r="A61" s="1131" t="str">
        <f t="shared" si="0"/>
        <v/>
      </c>
      <c r="B61" s="1131"/>
      <c r="C61" s="1131"/>
      <c r="D61" s="1131"/>
      <c r="E61" s="1131"/>
      <c r="F61" s="1131"/>
      <c r="G61" s="1131"/>
      <c r="H61" s="1131"/>
      <c r="I61" s="1131"/>
      <c r="J61" s="1131"/>
      <c r="K61" s="1131"/>
      <c r="L61" s="1131"/>
      <c r="M61" s="1131"/>
      <c r="N61" s="1131"/>
      <c r="O61" s="1131"/>
      <c r="P61" s="1132" t="str">
        <f>IF(PYS!M30="","",PYS!M30)</f>
        <v/>
      </c>
      <c r="Q61" s="1133"/>
      <c r="R61" s="1133"/>
      <c r="S61" s="1133"/>
      <c r="T61" s="1133"/>
      <c r="U61" s="1133"/>
      <c r="V61" s="1133"/>
      <c r="W61" s="1133"/>
      <c r="X61" s="1133"/>
      <c r="Y61" s="1133"/>
      <c r="Z61" s="1133"/>
      <c r="AA61" s="1133"/>
      <c r="AB61" s="1133"/>
      <c r="AC61" s="1133"/>
      <c r="AD61" s="1134"/>
      <c r="AE61" s="1135" t="str">
        <f>IF(ISBLANK(PYS!O30),"",PYS!O30)</f>
        <v/>
      </c>
      <c r="AF61" s="1135"/>
      <c r="AG61" s="1135"/>
      <c r="AH61" s="1135"/>
      <c r="AI61" s="1135"/>
      <c r="AJ61" s="1135"/>
      <c r="AK61" s="1135"/>
      <c r="AL61" s="1135"/>
      <c r="AM61" s="1135"/>
      <c r="AN61" s="1135"/>
      <c r="AO61" s="1135"/>
      <c r="AP61" s="1135"/>
      <c r="AQ61" s="1135"/>
      <c r="AR61" s="1135"/>
      <c r="AS61" s="1136" t="str">
        <f>IF(ISBLANK(PYS!P30),"",PYS!P30)</f>
        <v/>
      </c>
      <c r="AT61" s="1136"/>
      <c r="AU61" s="1136"/>
      <c r="AV61" s="1136"/>
      <c r="AW61" s="1136"/>
      <c r="AX61" s="1136"/>
      <c r="AY61" s="1136"/>
      <c r="AZ61" s="1136"/>
      <c r="BA61" s="1136"/>
      <c r="BB61" s="1136"/>
      <c r="BC61" s="1136"/>
      <c r="BD61" s="1136"/>
      <c r="BE61" s="1136"/>
      <c r="BF61" s="1136"/>
      <c r="BG61" s="1136"/>
      <c r="BH61" s="1136"/>
    </row>
    <row r="62" spans="1:60" ht="21" customHeight="1" x14ac:dyDescent="0.25">
      <c r="A62" s="1131" t="str">
        <f t="shared" si="0"/>
        <v/>
      </c>
      <c r="B62" s="1131"/>
      <c r="C62" s="1131"/>
      <c r="D62" s="1131"/>
      <c r="E62" s="1131"/>
      <c r="F62" s="1131"/>
      <c r="G62" s="1131"/>
      <c r="H62" s="1131"/>
      <c r="I62" s="1131"/>
      <c r="J62" s="1131"/>
      <c r="K62" s="1131"/>
      <c r="L62" s="1131"/>
      <c r="M62" s="1131"/>
      <c r="N62" s="1131"/>
      <c r="O62" s="1131"/>
      <c r="P62" s="1132" t="str">
        <f>IF(PYS!M31="","",PYS!M31)</f>
        <v/>
      </c>
      <c r="Q62" s="1133"/>
      <c r="R62" s="1133"/>
      <c r="S62" s="1133"/>
      <c r="T62" s="1133"/>
      <c r="U62" s="1133"/>
      <c r="V62" s="1133"/>
      <c r="W62" s="1133"/>
      <c r="X62" s="1133"/>
      <c r="Y62" s="1133"/>
      <c r="Z62" s="1133"/>
      <c r="AA62" s="1133"/>
      <c r="AB62" s="1133"/>
      <c r="AC62" s="1133"/>
      <c r="AD62" s="1134"/>
      <c r="AE62" s="1135" t="str">
        <f>IF(ISBLANK(PYS!O31),"",PYS!O31)</f>
        <v/>
      </c>
      <c r="AF62" s="1135"/>
      <c r="AG62" s="1135"/>
      <c r="AH62" s="1135"/>
      <c r="AI62" s="1135"/>
      <c r="AJ62" s="1135"/>
      <c r="AK62" s="1135"/>
      <c r="AL62" s="1135"/>
      <c r="AM62" s="1135"/>
      <c r="AN62" s="1135"/>
      <c r="AO62" s="1135"/>
      <c r="AP62" s="1135"/>
      <c r="AQ62" s="1135"/>
      <c r="AR62" s="1135"/>
      <c r="AS62" s="1136" t="str">
        <f>IF(ISBLANK(PYS!P31),"",PYS!P31)</f>
        <v/>
      </c>
      <c r="AT62" s="1136"/>
      <c r="AU62" s="1136"/>
      <c r="AV62" s="1136"/>
      <c r="AW62" s="1136"/>
      <c r="AX62" s="1136"/>
      <c r="AY62" s="1136"/>
      <c r="AZ62" s="1136"/>
      <c r="BA62" s="1136"/>
      <c r="BB62" s="1136"/>
      <c r="BC62" s="1136"/>
      <c r="BD62" s="1136"/>
      <c r="BE62" s="1136"/>
      <c r="BF62" s="1136"/>
      <c r="BG62" s="1136"/>
      <c r="BH62" s="1136"/>
    </row>
    <row r="63" spans="1:60" ht="21" customHeight="1" x14ac:dyDescent="0.25">
      <c r="A63" s="1131" t="str">
        <f t="shared" si="0"/>
        <v/>
      </c>
      <c r="B63" s="1131"/>
      <c r="C63" s="1131"/>
      <c r="D63" s="1131"/>
      <c r="E63" s="1131"/>
      <c r="F63" s="1131"/>
      <c r="G63" s="1131"/>
      <c r="H63" s="1131"/>
      <c r="I63" s="1131"/>
      <c r="J63" s="1131"/>
      <c r="K63" s="1131"/>
      <c r="L63" s="1131"/>
      <c r="M63" s="1131"/>
      <c r="N63" s="1131"/>
      <c r="O63" s="1131"/>
      <c r="P63" s="1132" t="str">
        <f>IF(PYS!M32="","",PYS!M32)</f>
        <v/>
      </c>
      <c r="Q63" s="1133"/>
      <c r="R63" s="1133"/>
      <c r="S63" s="1133"/>
      <c r="T63" s="1133"/>
      <c r="U63" s="1133"/>
      <c r="V63" s="1133"/>
      <c r="W63" s="1133"/>
      <c r="X63" s="1133"/>
      <c r="Y63" s="1133"/>
      <c r="Z63" s="1133"/>
      <c r="AA63" s="1133"/>
      <c r="AB63" s="1133"/>
      <c r="AC63" s="1133"/>
      <c r="AD63" s="1134"/>
      <c r="AE63" s="1135" t="str">
        <f>IF(ISBLANK(PYS!O32),"",PYS!O32)</f>
        <v/>
      </c>
      <c r="AF63" s="1135"/>
      <c r="AG63" s="1135"/>
      <c r="AH63" s="1135"/>
      <c r="AI63" s="1135"/>
      <c r="AJ63" s="1135"/>
      <c r="AK63" s="1135"/>
      <c r="AL63" s="1135"/>
      <c r="AM63" s="1135"/>
      <c r="AN63" s="1135"/>
      <c r="AO63" s="1135"/>
      <c r="AP63" s="1135"/>
      <c r="AQ63" s="1135"/>
      <c r="AR63" s="1135"/>
      <c r="AS63" s="1136" t="str">
        <f>IF(ISBLANK(PYS!P32),"",PYS!P32)</f>
        <v/>
      </c>
      <c r="AT63" s="1136"/>
      <c r="AU63" s="1136"/>
      <c r="AV63" s="1136"/>
      <c r="AW63" s="1136"/>
      <c r="AX63" s="1136"/>
      <c r="AY63" s="1136"/>
      <c r="AZ63" s="1136"/>
      <c r="BA63" s="1136"/>
      <c r="BB63" s="1136"/>
      <c r="BC63" s="1136"/>
      <c r="BD63" s="1136"/>
      <c r="BE63" s="1136"/>
      <c r="BF63" s="1136"/>
      <c r="BG63" s="1136"/>
      <c r="BH63" s="1136"/>
    </row>
    <row r="64" spans="1:60" ht="21" customHeight="1" x14ac:dyDescent="0.25">
      <c r="A64" s="1131" t="str">
        <f t="shared" si="0"/>
        <v/>
      </c>
      <c r="B64" s="1131"/>
      <c r="C64" s="1131"/>
      <c r="D64" s="1131"/>
      <c r="E64" s="1131"/>
      <c r="F64" s="1131"/>
      <c r="G64" s="1131"/>
      <c r="H64" s="1131"/>
      <c r="I64" s="1131"/>
      <c r="J64" s="1131"/>
      <c r="K64" s="1131"/>
      <c r="L64" s="1131"/>
      <c r="M64" s="1131"/>
      <c r="N64" s="1131"/>
      <c r="O64" s="1131"/>
      <c r="P64" s="1132" t="str">
        <f>IF(PYS!M33="","",PYS!M33)</f>
        <v/>
      </c>
      <c r="Q64" s="1133"/>
      <c r="R64" s="1133"/>
      <c r="S64" s="1133"/>
      <c r="T64" s="1133"/>
      <c r="U64" s="1133"/>
      <c r="V64" s="1133"/>
      <c r="W64" s="1133"/>
      <c r="X64" s="1133"/>
      <c r="Y64" s="1133"/>
      <c r="Z64" s="1133"/>
      <c r="AA64" s="1133"/>
      <c r="AB64" s="1133"/>
      <c r="AC64" s="1133"/>
      <c r="AD64" s="1134"/>
      <c r="AE64" s="1135" t="str">
        <f>IF(ISBLANK(PYS!O33),"",PYS!O33)</f>
        <v/>
      </c>
      <c r="AF64" s="1135"/>
      <c r="AG64" s="1135"/>
      <c r="AH64" s="1135"/>
      <c r="AI64" s="1135"/>
      <c r="AJ64" s="1135"/>
      <c r="AK64" s="1135"/>
      <c r="AL64" s="1135"/>
      <c r="AM64" s="1135"/>
      <c r="AN64" s="1135"/>
      <c r="AO64" s="1135"/>
      <c r="AP64" s="1135"/>
      <c r="AQ64" s="1135"/>
      <c r="AR64" s="1135"/>
      <c r="AS64" s="1136" t="str">
        <f>IF(ISBLANK(PYS!P33),"",PYS!P33)</f>
        <v/>
      </c>
      <c r="AT64" s="1136"/>
      <c r="AU64" s="1136"/>
      <c r="AV64" s="1136"/>
      <c r="AW64" s="1136"/>
      <c r="AX64" s="1136"/>
      <c r="AY64" s="1136"/>
      <c r="AZ64" s="1136"/>
      <c r="BA64" s="1136"/>
      <c r="BB64" s="1136"/>
      <c r="BC64" s="1136"/>
      <c r="BD64" s="1136"/>
      <c r="BE64" s="1136"/>
      <c r="BF64" s="1136"/>
      <c r="BG64" s="1136"/>
      <c r="BH64" s="1136"/>
    </row>
    <row r="65" spans="1:60" ht="21" customHeight="1" x14ac:dyDescent="0.25">
      <c r="A65" s="1131" t="str">
        <f t="shared" si="0"/>
        <v/>
      </c>
      <c r="B65" s="1131"/>
      <c r="C65" s="1131"/>
      <c r="D65" s="1131"/>
      <c r="E65" s="1131"/>
      <c r="F65" s="1131"/>
      <c r="G65" s="1131"/>
      <c r="H65" s="1131"/>
      <c r="I65" s="1131"/>
      <c r="J65" s="1131"/>
      <c r="K65" s="1131"/>
      <c r="L65" s="1131"/>
      <c r="M65" s="1131"/>
      <c r="N65" s="1131"/>
      <c r="O65" s="1131"/>
      <c r="P65" s="1132" t="str">
        <f>IF(PYS!M34="","",PYS!M34)</f>
        <v/>
      </c>
      <c r="Q65" s="1133"/>
      <c r="R65" s="1133"/>
      <c r="S65" s="1133"/>
      <c r="T65" s="1133"/>
      <c r="U65" s="1133"/>
      <c r="V65" s="1133"/>
      <c r="W65" s="1133"/>
      <c r="X65" s="1133"/>
      <c r="Y65" s="1133"/>
      <c r="Z65" s="1133"/>
      <c r="AA65" s="1133"/>
      <c r="AB65" s="1133"/>
      <c r="AC65" s="1133"/>
      <c r="AD65" s="1134"/>
      <c r="AE65" s="1135" t="str">
        <f>IF(ISBLANK(PYS!O34),"",PYS!O34)</f>
        <v/>
      </c>
      <c r="AF65" s="1135"/>
      <c r="AG65" s="1135"/>
      <c r="AH65" s="1135"/>
      <c r="AI65" s="1135"/>
      <c r="AJ65" s="1135"/>
      <c r="AK65" s="1135"/>
      <c r="AL65" s="1135"/>
      <c r="AM65" s="1135"/>
      <c r="AN65" s="1135"/>
      <c r="AO65" s="1135"/>
      <c r="AP65" s="1135"/>
      <c r="AQ65" s="1135"/>
      <c r="AR65" s="1135"/>
      <c r="AS65" s="1136" t="str">
        <f>IF(ISBLANK(PYS!P34),"",PYS!P34)</f>
        <v/>
      </c>
      <c r="AT65" s="1136"/>
      <c r="AU65" s="1136"/>
      <c r="AV65" s="1136"/>
      <c r="AW65" s="1136"/>
      <c r="AX65" s="1136"/>
      <c r="AY65" s="1136"/>
      <c r="AZ65" s="1136"/>
      <c r="BA65" s="1136"/>
      <c r="BB65" s="1136"/>
      <c r="BC65" s="1136"/>
      <c r="BD65" s="1136"/>
      <c r="BE65" s="1136"/>
      <c r="BF65" s="1136"/>
      <c r="BG65" s="1136"/>
      <c r="BH65" s="1136"/>
    </row>
    <row r="66" spans="1:60" ht="21" customHeight="1" x14ac:dyDescent="0.25">
      <c r="A66" s="1131" t="str">
        <f t="shared" si="0"/>
        <v/>
      </c>
      <c r="B66" s="1131"/>
      <c r="C66" s="1131"/>
      <c r="D66" s="1131"/>
      <c r="E66" s="1131"/>
      <c r="F66" s="1131"/>
      <c r="G66" s="1131"/>
      <c r="H66" s="1131"/>
      <c r="I66" s="1131"/>
      <c r="J66" s="1131"/>
      <c r="K66" s="1131"/>
      <c r="L66" s="1131"/>
      <c r="M66" s="1131"/>
      <c r="N66" s="1131"/>
      <c r="O66" s="1131"/>
      <c r="P66" s="1132" t="str">
        <f>IF(PYS!M35="","",PYS!M35)</f>
        <v/>
      </c>
      <c r="Q66" s="1133"/>
      <c r="R66" s="1133"/>
      <c r="S66" s="1133"/>
      <c r="T66" s="1133"/>
      <c r="U66" s="1133"/>
      <c r="V66" s="1133"/>
      <c r="W66" s="1133"/>
      <c r="X66" s="1133"/>
      <c r="Y66" s="1133"/>
      <c r="Z66" s="1133"/>
      <c r="AA66" s="1133"/>
      <c r="AB66" s="1133"/>
      <c r="AC66" s="1133"/>
      <c r="AD66" s="1134"/>
      <c r="AE66" s="1135" t="str">
        <f>IF(ISBLANK(PYS!O35),"",PYS!O35)</f>
        <v/>
      </c>
      <c r="AF66" s="1135"/>
      <c r="AG66" s="1135"/>
      <c r="AH66" s="1135"/>
      <c r="AI66" s="1135"/>
      <c r="AJ66" s="1135"/>
      <c r="AK66" s="1135"/>
      <c r="AL66" s="1135"/>
      <c r="AM66" s="1135"/>
      <c r="AN66" s="1135"/>
      <c r="AO66" s="1135"/>
      <c r="AP66" s="1135"/>
      <c r="AQ66" s="1135"/>
      <c r="AR66" s="1135"/>
      <c r="AS66" s="1136" t="str">
        <f>IF(ISBLANK(PYS!P35),"",PYS!P35)</f>
        <v/>
      </c>
      <c r="AT66" s="1136"/>
      <c r="AU66" s="1136"/>
      <c r="AV66" s="1136"/>
      <c r="AW66" s="1136"/>
      <c r="AX66" s="1136"/>
      <c r="AY66" s="1136"/>
      <c r="AZ66" s="1136"/>
      <c r="BA66" s="1136"/>
      <c r="BB66" s="1136"/>
      <c r="BC66" s="1136"/>
      <c r="BD66" s="1136"/>
      <c r="BE66" s="1136"/>
      <c r="BF66" s="1136"/>
      <c r="BG66" s="1136"/>
      <c r="BH66" s="1136"/>
    </row>
    <row r="67" spans="1:60" ht="21" customHeight="1" x14ac:dyDescent="0.25">
      <c r="A67" s="1131" t="str">
        <f t="shared" si="0"/>
        <v/>
      </c>
      <c r="B67" s="1131"/>
      <c r="C67" s="1131"/>
      <c r="D67" s="1131"/>
      <c r="E67" s="1131"/>
      <c r="F67" s="1131"/>
      <c r="G67" s="1131"/>
      <c r="H67" s="1131"/>
      <c r="I67" s="1131"/>
      <c r="J67" s="1131"/>
      <c r="K67" s="1131"/>
      <c r="L67" s="1131"/>
      <c r="M67" s="1131"/>
      <c r="N67" s="1131"/>
      <c r="O67" s="1131"/>
      <c r="P67" s="1132" t="str">
        <f>IF(PYS!M36="","",PYS!M36)</f>
        <v/>
      </c>
      <c r="Q67" s="1133"/>
      <c r="R67" s="1133"/>
      <c r="S67" s="1133"/>
      <c r="T67" s="1133"/>
      <c r="U67" s="1133"/>
      <c r="V67" s="1133"/>
      <c r="W67" s="1133"/>
      <c r="X67" s="1133"/>
      <c r="Y67" s="1133"/>
      <c r="Z67" s="1133"/>
      <c r="AA67" s="1133"/>
      <c r="AB67" s="1133"/>
      <c r="AC67" s="1133"/>
      <c r="AD67" s="1134"/>
      <c r="AE67" s="1135" t="str">
        <f>IF(ISBLANK(PYS!O36),"",PYS!O36)</f>
        <v/>
      </c>
      <c r="AF67" s="1135"/>
      <c r="AG67" s="1135"/>
      <c r="AH67" s="1135"/>
      <c r="AI67" s="1135"/>
      <c r="AJ67" s="1135"/>
      <c r="AK67" s="1135"/>
      <c r="AL67" s="1135"/>
      <c r="AM67" s="1135"/>
      <c r="AN67" s="1135"/>
      <c r="AO67" s="1135"/>
      <c r="AP67" s="1135"/>
      <c r="AQ67" s="1135"/>
      <c r="AR67" s="1135"/>
      <c r="AS67" s="1136" t="str">
        <f>IF(ISBLANK(PYS!P36),"",PYS!P36)</f>
        <v/>
      </c>
      <c r="AT67" s="1136"/>
      <c r="AU67" s="1136"/>
      <c r="AV67" s="1136"/>
      <c r="AW67" s="1136"/>
      <c r="AX67" s="1136"/>
      <c r="AY67" s="1136"/>
      <c r="AZ67" s="1136"/>
      <c r="BA67" s="1136"/>
      <c r="BB67" s="1136"/>
      <c r="BC67" s="1136"/>
      <c r="BD67" s="1136"/>
      <c r="BE67" s="1136"/>
      <c r="BF67" s="1136"/>
      <c r="BG67" s="1136"/>
      <c r="BH67" s="1136"/>
    </row>
    <row r="68" spans="1:60" ht="21" customHeight="1" x14ac:dyDescent="0.25">
      <c r="A68" s="1131" t="str">
        <f t="shared" si="0"/>
        <v/>
      </c>
      <c r="B68" s="1131"/>
      <c r="C68" s="1131"/>
      <c r="D68" s="1131"/>
      <c r="E68" s="1131"/>
      <c r="F68" s="1131"/>
      <c r="G68" s="1131"/>
      <c r="H68" s="1131"/>
      <c r="I68" s="1131"/>
      <c r="J68" s="1131"/>
      <c r="K68" s="1131"/>
      <c r="L68" s="1131"/>
      <c r="M68" s="1131"/>
      <c r="N68" s="1131"/>
      <c r="O68" s="1131"/>
      <c r="P68" s="1132" t="str">
        <f>IF(PYS!M37="","",PYS!M37)</f>
        <v/>
      </c>
      <c r="Q68" s="1133"/>
      <c r="R68" s="1133"/>
      <c r="S68" s="1133"/>
      <c r="T68" s="1133"/>
      <c r="U68" s="1133"/>
      <c r="V68" s="1133"/>
      <c r="W68" s="1133"/>
      <c r="X68" s="1133"/>
      <c r="Y68" s="1133"/>
      <c r="Z68" s="1133"/>
      <c r="AA68" s="1133"/>
      <c r="AB68" s="1133"/>
      <c r="AC68" s="1133"/>
      <c r="AD68" s="1134"/>
      <c r="AE68" s="1135" t="str">
        <f>IF(ISBLANK(PYS!O37),"",PYS!O37)</f>
        <v/>
      </c>
      <c r="AF68" s="1135"/>
      <c r="AG68" s="1135"/>
      <c r="AH68" s="1135"/>
      <c r="AI68" s="1135"/>
      <c r="AJ68" s="1135"/>
      <c r="AK68" s="1135"/>
      <c r="AL68" s="1135"/>
      <c r="AM68" s="1135"/>
      <c r="AN68" s="1135"/>
      <c r="AO68" s="1135"/>
      <c r="AP68" s="1135"/>
      <c r="AQ68" s="1135"/>
      <c r="AR68" s="1135"/>
      <c r="AS68" s="1136" t="str">
        <f>IF(ISBLANK(PYS!P37),"",PYS!P37)</f>
        <v/>
      </c>
      <c r="AT68" s="1136"/>
      <c r="AU68" s="1136"/>
      <c r="AV68" s="1136"/>
      <c r="AW68" s="1136"/>
      <c r="AX68" s="1136"/>
      <c r="AY68" s="1136"/>
      <c r="AZ68" s="1136"/>
      <c r="BA68" s="1136"/>
      <c r="BB68" s="1136"/>
      <c r="BC68" s="1136"/>
      <c r="BD68" s="1136"/>
      <c r="BE68" s="1136"/>
      <c r="BF68" s="1136"/>
      <c r="BG68" s="1136"/>
      <c r="BH68" s="1136"/>
    </row>
    <row r="69" spans="1:60" ht="21" customHeight="1" x14ac:dyDescent="0.25">
      <c r="A69" s="1131" t="str">
        <f t="shared" si="0"/>
        <v/>
      </c>
      <c r="B69" s="1131"/>
      <c r="C69" s="1131"/>
      <c r="D69" s="1131"/>
      <c r="E69" s="1131"/>
      <c r="F69" s="1131"/>
      <c r="G69" s="1131"/>
      <c r="H69" s="1131"/>
      <c r="I69" s="1131"/>
      <c r="J69" s="1131"/>
      <c r="K69" s="1131"/>
      <c r="L69" s="1131"/>
      <c r="M69" s="1131"/>
      <c r="N69" s="1131"/>
      <c r="O69" s="1131"/>
      <c r="P69" s="1132" t="str">
        <f>IF(PYS!M38="","",PYS!M38)</f>
        <v/>
      </c>
      <c r="Q69" s="1133"/>
      <c r="R69" s="1133"/>
      <c r="S69" s="1133"/>
      <c r="T69" s="1133"/>
      <c r="U69" s="1133"/>
      <c r="V69" s="1133"/>
      <c r="W69" s="1133"/>
      <c r="X69" s="1133"/>
      <c r="Y69" s="1133"/>
      <c r="Z69" s="1133"/>
      <c r="AA69" s="1133"/>
      <c r="AB69" s="1133"/>
      <c r="AC69" s="1133"/>
      <c r="AD69" s="1134"/>
      <c r="AE69" s="1135" t="str">
        <f>IF(ISBLANK(PYS!O38),"",PYS!O38)</f>
        <v/>
      </c>
      <c r="AF69" s="1135"/>
      <c r="AG69" s="1135"/>
      <c r="AH69" s="1135"/>
      <c r="AI69" s="1135"/>
      <c r="AJ69" s="1135"/>
      <c r="AK69" s="1135"/>
      <c r="AL69" s="1135"/>
      <c r="AM69" s="1135"/>
      <c r="AN69" s="1135"/>
      <c r="AO69" s="1135"/>
      <c r="AP69" s="1135"/>
      <c r="AQ69" s="1135"/>
      <c r="AR69" s="1135"/>
      <c r="AS69" s="1136" t="str">
        <f>IF(ISBLANK(PYS!P38),"",PYS!P38)</f>
        <v/>
      </c>
      <c r="AT69" s="1136"/>
      <c r="AU69" s="1136"/>
      <c r="AV69" s="1136"/>
      <c r="AW69" s="1136"/>
      <c r="AX69" s="1136"/>
      <c r="AY69" s="1136"/>
      <c r="AZ69" s="1136"/>
      <c r="BA69" s="1136"/>
      <c r="BB69" s="1136"/>
      <c r="BC69" s="1136"/>
      <c r="BD69" s="1136"/>
      <c r="BE69" s="1136"/>
      <c r="BF69" s="1136"/>
      <c r="BG69" s="1136"/>
      <c r="BH69" s="1136"/>
    </row>
    <row r="70" spans="1:60" ht="21" customHeight="1" x14ac:dyDescent="0.25">
      <c r="A70" s="1131" t="str">
        <f t="shared" si="0"/>
        <v/>
      </c>
      <c r="B70" s="1131"/>
      <c r="C70" s="1131"/>
      <c r="D70" s="1131"/>
      <c r="E70" s="1131"/>
      <c r="F70" s="1131"/>
      <c r="G70" s="1131"/>
      <c r="H70" s="1131"/>
      <c r="I70" s="1131"/>
      <c r="J70" s="1131"/>
      <c r="K70" s="1131"/>
      <c r="L70" s="1131"/>
      <c r="M70" s="1131"/>
      <c r="N70" s="1131"/>
      <c r="O70" s="1131"/>
      <c r="P70" s="1132" t="str">
        <f>IF(PYS!M39="","",PYS!M39)</f>
        <v/>
      </c>
      <c r="Q70" s="1133"/>
      <c r="R70" s="1133"/>
      <c r="S70" s="1133"/>
      <c r="T70" s="1133"/>
      <c r="U70" s="1133"/>
      <c r="V70" s="1133"/>
      <c r="W70" s="1133"/>
      <c r="X70" s="1133"/>
      <c r="Y70" s="1133"/>
      <c r="Z70" s="1133"/>
      <c r="AA70" s="1133"/>
      <c r="AB70" s="1133"/>
      <c r="AC70" s="1133"/>
      <c r="AD70" s="1134"/>
      <c r="AE70" s="1135" t="str">
        <f>IF(ISBLANK(PYS!O39),"",PYS!O39)</f>
        <v/>
      </c>
      <c r="AF70" s="1135"/>
      <c r="AG70" s="1135"/>
      <c r="AH70" s="1135"/>
      <c r="AI70" s="1135"/>
      <c r="AJ70" s="1135"/>
      <c r="AK70" s="1135"/>
      <c r="AL70" s="1135"/>
      <c r="AM70" s="1135"/>
      <c r="AN70" s="1135"/>
      <c r="AO70" s="1135"/>
      <c r="AP70" s="1135"/>
      <c r="AQ70" s="1135"/>
      <c r="AR70" s="1135"/>
      <c r="AS70" s="1136" t="str">
        <f>IF(ISBLANK(PYS!P39),"",PYS!P39)</f>
        <v/>
      </c>
      <c r="AT70" s="1136"/>
      <c r="AU70" s="1136"/>
      <c r="AV70" s="1136"/>
      <c r="AW70" s="1136"/>
      <c r="AX70" s="1136"/>
      <c r="AY70" s="1136"/>
      <c r="AZ70" s="1136"/>
      <c r="BA70" s="1136"/>
      <c r="BB70" s="1136"/>
      <c r="BC70" s="1136"/>
      <c r="BD70" s="1136"/>
      <c r="BE70" s="1136"/>
      <c r="BF70" s="1136"/>
      <c r="BG70" s="1136"/>
      <c r="BH70" s="1136"/>
    </row>
    <row r="71" spans="1:60" ht="21" customHeight="1" x14ac:dyDescent="0.25">
      <c r="A71" s="1176" t="str">
        <f t="shared" si="0"/>
        <v/>
      </c>
      <c r="B71" s="1177"/>
      <c r="C71" s="1177"/>
      <c r="D71" s="1177"/>
      <c r="E71" s="1177"/>
      <c r="F71" s="1177"/>
      <c r="G71" s="1177"/>
      <c r="H71" s="1177"/>
      <c r="I71" s="1177"/>
      <c r="J71" s="1177"/>
      <c r="K71" s="1177"/>
      <c r="L71" s="1177"/>
      <c r="M71" s="1177"/>
      <c r="N71" s="1177"/>
      <c r="O71" s="1178"/>
      <c r="P71" s="1132" t="str">
        <f>IF(PYS!M40="","",PYS!M40)</f>
        <v/>
      </c>
      <c r="Q71" s="1133"/>
      <c r="R71" s="1133"/>
      <c r="S71" s="1133"/>
      <c r="T71" s="1133"/>
      <c r="U71" s="1133"/>
      <c r="V71" s="1133"/>
      <c r="W71" s="1133"/>
      <c r="X71" s="1133"/>
      <c r="Y71" s="1133"/>
      <c r="Z71" s="1133"/>
      <c r="AA71" s="1133"/>
      <c r="AB71" s="1133"/>
      <c r="AC71" s="1133"/>
      <c r="AD71" s="1134"/>
      <c r="AE71" s="1135" t="str">
        <f>IF(ISBLANK(PYS!O40),"",PYS!O40)</f>
        <v/>
      </c>
      <c r="AF71" s="1135"/>
      <c r="AG71" s="1135"/>
      <c r="AH71" s="1135"/>
      <c r="AI71" s="1135"/>
      <c r="AJ71" s="1135"/>
      <c r="AK71" s="1135"/>
      <c r="AL71" s="1135"/>
      <c r="AM71" s="1135"/>
      <c r="AN71" s="1135"/>
      <c r="AO71" s="1135"/>
      <c r="AP71" s="1135"/>
      <c r="AQ71" s="1135"/>
      <c r="AR71" s="1135"/>
      <c r="AS71" s="1136" t="str">
        <f>IF(ISBLANK(PYS!P40),"",PYS!P40)</f>
        <v/>
      </c>
      <c r="AT71" s="1136"/>
      <c r="AU71" s="1136"/>
      <c r="AV71" s="1136"/>
      <c r="AW71" s="1136"/>
      <c r="AX71" s="1136"/>
      <c r="AY71" s="1136"/>
      <c r="AZ71" s="1136"/>
      <c r="BA71" s="1136"/>
      <c r="BB71" s="1136"/>
      <c r="BC71" s="1136"/>
      <c r="BD71" s="1136"/>
      <c r="BE71" s="1136"/>
      <c r="BF71" s="1136"/>
      <c r="BG71" s="1136"/>
      <c r="BH71" s="1136"/>
    </row>
    <row r="72" spans="1:60" ht="21" customHeight="1" x14ac:dyDescent="0.25">
      <c r="A72" s="1131" t="str">
        <f t="shared" si="0"/>
        <v/>
      </c>
      <c r="B72" s="1131"/>
      <c r="C72" s="1131"/>
      <c r="D72" s="1131"/>
      <c r="E72" s="1131"/>
      <c r="F72" s="1131"/>
      <c r="G72" s="1131"/>
      <c r="H72" s="1131"/>
      <c r="I72" s="1131"/>
      <c r="J72" s="1131"/>
      <c r="K72" s="1131"/>
      <c r="L72" s="1131"/>
      <c r="M72" s="1131"/>
      <c r="N72" s="1131"/>
      <c r="O72" s="1131"/>
      <c r="P72" s="1132" t="str">
        <f>IF(PYS!M41="","",PYS!M41)</f>
        <v/>
      </c>
      <c r="Q72" s="1133"/>
      <c r="R72" s="1133"/>
      <c r="S72" s="1133"/>
      <c r="T72" s="1133"/>
      <c r="U72" s="1133"/>
      <c r="V72" s="1133"/>
      <c r="W72" s="1133"/>
      <c r="X72" s="1133"/>
      <c r="Y72" s="1133"/>
      <c r="Z72" s="1133"/>
      <c r="AA72" s="1133"/>
      <c r="AB72" s="1133"/>
      <c r="AC72" s="1133"/>
      <c r="AD72" s="1134"/>
      <c r="AE72" s="1135" t="str">
        <f>IF(ISBLANK(PYS!O41),"",PYS!O41)</f>
        <v/>
      </c>
      <c r="AF72" s="1135"/>
      <c r="AG72" s="1135"/>
      <c r="AH72" s="1135"/>
      <c r="AI72" s="1135"/>
      <c r="AJ72" s="1135"/>
      <c r="AK72" s="1135"/>
      <c r="AL72" s="1135"/>
      <c r="AM72" s="1135"/>
      <c r="AN72" s="1135"/>
      <c r="AO72" s="1135"/>
      <c r="AP72" s="1135"/>
      <c r="AQ72" s="1135"/>
      <c r="AR72" s="1135"/>
      <c r="AS72" s="1136" t="str">
        <f>IF(ISBLANK(PYS!P41),"",PYS!P41)</f>
        <v/>
      </c>
      <c r="AT72" s="1136"/>
      <c r="AU72" s="1136"/>
      <c r="AV72" s="1136"/>
      <c r="AW72" s="1136"/>
      <c r="AX72" s="1136"/>
      <c r="AY72" s="1136"/>
      <c r="AZ72" s="1136"/>
      <c r="BA72" s="1136"/>
      <c r="BB72" s="1136"/>
      <c r="BC72" s="1136"/>
      <c r="BD72" s="1136"/>
      <c r="BE72" s="1136"/>
      <c r="BF72" s="1136"/>
      <c r="BG72" s="1136"/>
      <c r="BH72" s="1136"/>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75" t="s">
        <v>8249</v>
      </c>
      <c r="B74" s="1175"/>
      <c r="C74" s="1175"/>
      <c r="D74" s="1175"/>
      <c r="E74" s="1175"/>
      <c r="F74" s="1175"/>
      <c r="G74" s="1175"/>
      <c r="H74" s="1175"/>
      <c r="I74" s="1175"/>
      <c r="J74" s="1175"/>
      <c r="K74" s="1175"/>
      <c r="L74" s="1175"/>
      <c r="M74" s="1175"/>
      <c r="N74" s="1175"/>
      <c r="O74" s="1175"/>
      <c r="P74" s="1175"/>
      <c r="Q74" s="1175"/>
      <c r="R74" s="1175"/>
      <c r="S74" s="1175"/>
      <c r="T74" s="1175"/>
      <c r="U74" s="1175"/>
      <c r="V74" s="1175"/>
      <c r="W74" s="1175"/>
      <c r="X74" s="1175"/>
      <c r="Y74" s="1175"/>
      <c r="Z74" s="1175"/>
      <c r="AA74" s="1175"/>
      <c r="AB74" s="1175"/>
      <c r="AC74" s="1175"/>
      <c r="AD74" s="1175"/>
      <c r="AE74" s="1175"/>
      <c r="AF74" s="1175"/>
      <c r="AG74" s="1175"/>
      <c r="AH74" s="1175"/>
      <c r="AI74" s="1175"/>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37" t="s">
        <v>7931</v>
      </c>
      <c r="B76" s="1137"/>
      <c r="C76" s="1137"/>
      <c r="D76" s="1137"/>
      <c r="E76" s="1137"/>
      <c r="F76" s="1137"/>
      <c r="G76" s="1137"/>
      <c r="H76" s="1137"/>
      <c r="I76" s="1137"/>
      <c r="J76" s="1137"/>
      <c r="K76" s="1137"/>
      <c r="L76" s="1137"/>
      <c r="M76" s="1137"/>
      <c r="N76" s="1137"/>
      <c r="O76" s="1137"/>
      <c r="P76" s="1137"/>
      <c r="Q76" s="1137"/>
      <c r="R76" s="1137"/>
      <c r="S76" s="1137"/>
      <c r="T76" s="1137"/>
      <c r="U76" s="1137"/>
      <c r="V76" s="1137"/>
      <c r="W76" s="1137"/>
      <c r="X76" s="1137"/>
      <c r="Y76" s="1137"/>
      <c r="Z76" s="1137"/>
      <c r="AA76" s="1137"/>
      <c r="AB76" s="1137"/>
      <c r="AC76" s="1137"/>
      <c r="AD76" s="1137"/>
      <c r="AE76" s="1137" t="str">
        <f ca="1">OFFSET(AT16,COUNTA(AT16:BA141)-1,0)</f>
        <v/>
      </c>
      <c r="AF76" s="1137"/>
      <c r="AG76" s="1137"/>
      <c r="AH76" s="1137"/>
      <c r="AI76" s="1137"/>
      <c r="AJ76" s="1137"/>
      <c r="AK76" s="1137"/>
      <c r="AL76" s="1137"/>
      <c r="AM76" s="1137"/>
      <c r="AN76" s="1137"/>
      <c r="AO76" s="1137"/>
      <c r="AP76" s="1137"/>
      <c r="AQ76" s="1137"/>
      <c r="AR76" s="1137"/>
      <c r="AS76" s="1137"/>
      <c r="AT76" s="1137"/>
      <c r="AU76" s="1137"/>
      <c r="AV76" s="1137"/>
      <c r="AW76" s="1137"/>
      <c r="AX76" s="1137"/>
      <c r="AY76" s="1137"/>
      <c r="AZ76" s="1137"/>
      <c r="BA76" s="1137"/>
      <c r="BB76" s="1137"/>
      <c r="BC76" s="1137"/>
      <c r="BD76" s="1137"/>
      <c r="BE76" s="1137"/>
      <c r="BF76" s="1137"/>
      <c r="BG76" s="1137"/>
      <c r="BH76" s="1137"/>
    </row>
    <row r="77" spans="1:60" ht="87.75" customHeight="1" x14ac:dyDescent="0.25">
      <c r="A77" s="1113" t="str">
        <f>CONCATENATE(PYS!Y26,CHAR(10)," ",PYS!Z26)</f>
        <v>0
 0</v>
      </c>
      <c r="B77" s="1114"/>
      <c r="C77" s="1114"/>
      <c r="D77" s="1114"/>
      <c r="E77" s="1114"/>
      <c r="F77" s="1114"/>
      <c r="G77" s="1114"/>
      <c r="H77" s="1114"/>
      <c r="I77" s="1114"/>
      <c r="J77" s="1114"/>
      <c r="K77" s="1114"/>
      <c r="L77" s="1114"/>
      <c r="M77" s="1114"/>
      <c r="N77" s="1114"/>
      <c r="O77" s="1115"/>
      <c r="P77" s="1119" t="s">
        <v>8074</v>
      </c>
      <c r="Q77" s="1120"/>
      <c r="R77" s="1120"/>
      <c r="S77" s="1120"/>
      <c r="T77" s="1120"/>
      <c r="U77" s="1120"/>
      <c r="V77" s="1120"/>
      <c r="W77" s="1120"/>
      <c r="X77" s="1120"/>
      <c r="Y77" s="1120"/>
      <c r="Z77" s="1120"/>
      <c r="AA77" s="1120"/>
      <c r="AB77" s="1120"/>
      <c r="AC77" s="1120"/>
      <c r="AD77" s="1121"/>
      <c r="AE77" s="1119" t="str">
        <f ca="1">PYS!AB26</f>
        <v>FECHA DE EXPEDICIÓN: 02-08-2026</v>
      </c>
      <c r="AF77" s="1120"/>
      <c r="AG77" s="1120"/>
      <c r="AH77" s="1120"/>
      <c r="AI77" s="1120"/>
      <c r="AJ77" s="1120"/>
      <c r="AK77" s="1120"/>
      <c r="AL77" s="1120"/>
      <c r="AM77" s="1120"/>
      <c r="AN77" s="1120"/>
      <c r="AO77" s="1120"/>
      <c r="AP77" s="1120"/>
      <c r="AQ77" s="1120"/>
      <c r="AR77" s="1121"/>
      <c r="AS77" s="1125" t="s">
        <v>7932</v>
      </c>
      <c r="AT77" s="1126"/>
      <c r="AU77" s="1126"/>
      <c r="AV77" s="1126"/>
      <c r="AW77" s="1126"/>
      <c r="AX77" s="1126"/>
      <c r="AY77" s="1126"/>
      <c r="AZ77" s="1126"/>
      <c r="BA77" s="1126"/>
      <c r="BB77" s="1126"/>
      <c r="BC77" s="1126"/>
      <c r="BD77" s="1126"/>
      <c r="BE77" s="1126"/>
      <c r="BF77" s="1126"/>
      <c r="BG77" s="1126"/>
      <c r="BH77" s="1127"/>
    </row>
    <row r="78" spans="1:60" ht="12.75" customHeight="1" x14ac:dyDescent="0.25">
      <c r="A78" s="1116"/>
      <c r="B78" s="1117"/>
      <c r="C78" s="1117"/>
      <c r="D78" s="1117"/>
      <c r="E78" s="1117"/>
      <c r="F78" s="1117"/>
      <c r="G78" s="1117"/>
      <c r="H78" s="1117"/>
      <c r="I78" s="1117"/>
      <c r="J78" s="1117"/>
      <c r="K78" s="1117"/>
      <c r="L78" s="1117"/>
      <c r="M78" s="1117"/>
      <c r="N78" s="1117"/>
      <c r="O78" s="1118"/>
      <c r="P78" s="1122"/>
      <c r="Q78" s="1123"/>
      <c r="R78" s="1123"/>
      <c r="S78" s="1123"/>
      <c r="T78" s="1123"/>
      <c r="U78" s="1123"/>
      <c r="V78" s="1123"/>
      <c r="W78" s="1123"/>
      <c r="X78" s="1123"/>
      <c r="Y78" s="1123"/>
      <c r="Z78" s="1123"/>
      <c r="AA78" s="1123"/>
      <c r="AB78" s="1123"/>
      <c r="AC78" s="1123"/>
      <c r="AD78" s="1124"/>
      <c r="AE78" s="1122"/>
      <c r="AF78" s="1123"/>
      <c r="AG78" s="1123"/>
      <c r="AH78" s="1123"/>
      <c r="AI78" s="1123"/>
      <c r="AJ78" s="1123"/>
      <c r="AK78" s="1123"/>
      <c r="AL78" s="1123"/>
      <c r="AM78" s="1123"/>
      <c r="AN78" s="1123"/>
      <c r="AO78" s="1123"/>
      <c r="AP78" s="1123"/>
      <c r="AQ78" s="1123"/>
      <c r="AR78" s="1124"/>
      <c r="AS78" s="1128" t="s">
        <v>7933</v>
      </c>
      <c r="AT78" s="1129"/>
      <c r="AU78" s="1129"/>
      <c r="AV78" s="1129"/>
      <c r="AW78" s="1129"/>
      <c r="AX78" s="1129"/>
      <c r="AY78" s="1129"/>
      <c r="AZ78" s="1129"/>
      <c r="BA78" s="1129"/>
      <c r="BB78" s="1129"/>
      <c r="BC78" s="1129"/>
      <c r="BD78" s="1129"/>
      <c r="BE78" s="1129"/>
      <c r="BF78" s="1129"/>
      <c r="BG78" s="1129"/>
      <c r="BH78" s="11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82">
        <v>46023</v>
      </c>
      <c r="C1" s="1182"/>
      <c r="D1" s="1182"/>
      <c r="E1" s="1182"/>
      <c r="F1" s="1182"/>
      <c r="G1" s="1182"/>
      <c r="H1" s="1182"/>
      <c r="I1" s="1182"/>
      <c r="J1" s="1182"/>
      <c r="K1" s="1182"/>
      <c r="L1" s="1182"/>
      <c r="M1" s="1182"/>
      <c r="N1" s="1182"/>
      <c r="O1" s="1182"/>
      <c r="P1" s="1182"/>
      <c r="Q1" s="1182"/>
      <c r="R1" s="1182"/>
      <c r="S1" s="1182"/>
      <c r="T1" s="1182"/>
      <c r="U1" s="1182"/>
      <c r="V1" s="1182"/>
      <c r="W1" s="1182"/>
      <c r="X1" s="1182"/>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79">
        <v>46023</v>
      </c>
      <c r="C3" s="1180"/>
      <c r="D3" s="1180"/>
      <c r="E3" s="1180"/>
      <c r="F3" s="1180"/>
      <c r="G3" s="1180"/>
      <c r="H3" s="1181"/>
      <c r="I3" s="946"/>
      <c r="J3" s="1179">
        <v>46054</v>
      </c>
      <c r="K3" s="1180"/>
      <c r="L3" s="1180"/>
      <c r="M3" s="1180"/>
      <c r="N3" s="1180"/>
      <c r="O3" s="1180"/>
      <c r="P3" s="1181"/>
      <c r="Q3" s="946"/>
      <c r="R3" s="1179">
        <v>46082</v>
      </c>
      <c r="S3" s="1180"/>
      <c r="T3" s="1180"/>
      <c r="U3" s="1180"/>
      <c r="V3" s="1180"/>
      <c r="W3" s="1180"/>
      <c r="X3" s="1181"/>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79">
        <v>46113</v>
      </c>
      <c r="C12" s="1180"/>
      <c r="D12" s="1180"/>
      <c r="E12" s="1180"/>
      <c r="F12" s="1180"/>
      <c r="G12" s="1180"/>
      <c r="H12" s="1181"/>
      <c r="I12" s="946"/>
      <c r="J12" s="1179">
        <v>46143</v>
      </c>
      <c r="K12" s="1180"/>
      <c r="L12" s="1180"/>
      <c r="M12" s="1180"/>
      <c r="N12" s="1180"/>
      <c r="O12" s="1180"/>
      <c r="P12" s="1181"/>
      <c r="Q12" s="946"/>
      <c r="R12" s="1179">
        <v>46174</v>
      </c>
      <c r="S12" s="1180"/>
      <c r="T12" s="1180"/>
      <c r="U12" s="1180"/>
      <c r="V12" s="1180"/>
      <c r="W12" s="1180"/>
      <c r="X12" s="1181"/>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79">
        <v>46204</v>
      </c>
      <c r="C21" s="1180"/>
      <c r="D21" s="1180"/>
      <c r="E21" s="1180"/>
      <c r="F21" s="1180"/>
      <c r="G21" s="1180"/>
      <c r="H21" s="1181"/>
      <c r="I21" s="946"/>
      <c r="J21" s="1179">
        <v>46235</v>
      </c>
      <c r="K21" s="1180"/>
      <c r="L21" s="1180"/>
      <c r="M21" s="1180"/>
      <c r="N21" s="1180"/>
      <c r="O21" s="1180"/>
      <c r="P21" s="1181"/>
      <c r="Q21" s="946"/>
      <c r="R21" s="1179">
        <v>46266</v>
      </c>
      <c r="S21" s="1180"/>
      <c r="T21" s="1180"/>
      <c r="U21" s="1180"/>
      <c r="V21" s="1180"/>
      <c r="W21" s="1180"/>
      <c r="X21" s="1181"/>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79">
        <v>46296</v>
      </c>
      <c r="C30" s="1180"/>
      <c r="D30" s="1180"/>
      <c r="E30" s="1180"/>
      <c r="F30" s="1180"/>
      <c r="G30" s="1180"/>
      <c r="H30" s="1181"/>
      <c r="I30" s="946"/>
      <c r="J30" s="1179">
        <v>46327</v>
      </c>
      <c r="K30" s="1180"/>
      <c r="L30" s="1180"/>
      <c r="M30" s="1180"/>
      <c r="N30" s="1180"/>
      <c r="O30" s="1180"/>
      <c r="P30" s="1181"/>
      <c r="Q30" s="946"/>
      <c r="R30" s="1179">
        <v>46357</v>
      </c>
      <c r="S30" s="1180"/>
      <c r="T30" s="1180"/>
      <c r="U30" s="1180"/>
      <c r="V30" s="1180"/>
      <c r="W30" s="1180"/>
      <c r="X30" s="1181"/>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7936</v>
      </c>
      <c r="B1" s="1184"/>
      <c r="C1" s="1184"/>
      <c r="AZ1" s="802" t="s">
        <v>7889</v>
      </c>
      <c r="BA1" s="803" t="s">
        <v>7951</v>
      </c>
      <c r="BL1" s="837"/>
    </row>
    <row r="2" spans="1:64" ht="19.5" customHeight="1" thickBot="1" x14ac:dyDescent="0.35">
      <c r="B2" s="833" t="e">
        <f ca="1">Y24</f>
        <v>#N/A</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3" t="s">
        <v>7903</v>
      </c>
      <c r="BA12" s="1183"/>
      <c r="BB12" s="1183"/>
      <c r="BC12" s="1183"/>
      <c r="BD12" s="1183"/>
      <c r="BE12" s="1183"/>
      <c r="BF12" s="1183"/>
      <c r="BG12" s="1183"/>
      <c r="BH12" s="1183"/>
      <c r="BI12" s="1183"/>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c r="B22" s="803"/>
      <c r="M22" s="804"/>
      <c r="N22" s="844" t="e" cm="1" vm="1">
        <f t="array" aca="1" ref="N22" ca="1">IF(_xlfn.SORTBY(M22:M27,_xlfn.SEQUENCE(ROWS(M22:M27),1,ROWS(M22:M27),-1))=0,"",(_xlfn.SORTBY(M22:M27,_xlfn.SEQUENCE(ROWS(M22:M27),1,ROWS(M22:M27),-1))))</f>
        <v>#VALUE!</v>
      </c>
      <c r="O22" s="837"/>
      <c r="P22" s="837"/>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c r="B23" s="803"/>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c r="B24" s="803"/>
      <c r="M24" s="804"/>
      <c r="N24" s="845" t="e" cm="1" vm="1">
        <f t="array" aca="1" ref="N24" ca="1">IF(_xlfn.SORTBY(M24:M29,_xlfn.SEQUENCE(ROWS(M24:M29),1,ROWS(M24:M29),-1))=0,"",(_xlfn.SORTBY(M24:M29,_xlfn.SEQUENCE(ROWS(M24:M29),1,ROWS(M24:M29),-1))))</f>
        <v>#VALUE!</v>
      </c>
      <c r="O24" s="804"/>
      <c r="P24" s="804"/>
      <c r="S24" s="809" t="s">
        <v>7779</v>
      </c>
      <c r="T24" s="810">
        <v>45424658</v>
      </c>
      <c r="U24" s="810" t="e">
        <f ca="1">VLOOKUP(PYS!AA26,PYS!S26:U56,3,FALSE)</f>
        <v>#N/A</v>
      </c>
      <c r="V24" s="810">
        <f>W24*X24</f>
        <v>2730000</v>
      </c>
      <c r="W24" s="810">
        <v>546</v>
      </c>
      <c r="X24" s="810">
        <v>5000</v>
      </c>
      <c r="Y24" s="810" t="e">
        <f ca="1">U24+V24</f>
        <v>#N/A</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c r="B25" s="803"/>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c r="B26" s="803"/>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f>A22</f>
        <v>0</v>
      </c>
      <c r="X26" s="813">
        <f>B22</f>
        <v>0</v>
      </c>
      <c r="Y26" s="812" t="str">
        <f>UPPER(W26)</f>
        <v>0</v>
      </c>
      <c r="Z26" s="814" t="str">
        <f>SUBSTITUTE(X26,"a","-")</f>
        <v>0</v>
      </c>
      <c r="AA26" s="815">
        <f ca="1">TODAY()</f>
        <v>46236</v>
      </c>
      <c r="AB26" s="466" t="str">
        <f ca="1">"FECHA DE EXPEDICIÓN: "&amp;TEXT(AA26,"dd-mm-yyyy")</f>
        <v>FECHA DE EXPEDICIÓN: 02-08-2026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c r="B27" s="816"/>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c r="B28" s="803"/>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c r="B29" s="803"/>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c r="B30" s="803"/>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c r="B31" s="803"/>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3"/>
      <c r="B33" s="1183"/>
      <c r="C33" s="1183"/>
      <c r="D33" s="1183"/>
      <c r="E33" s="1183"/>
      <c r="F33" s="1183"/>
      <c r="G33" s="1183"/>
      <c r="H33" s="1183"/>
      <c r="I33" s="1183"/>
      <c r="J33" s="1183"/>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098"/>
      <c r="B34" s="1098"/>
      <c r="C34" s="1098"/>
      <c r="D34" s="1098"/>
      <c r="E34" s="1098"/>
      <c r="F34" s="1098"/>
      <c r="G34" s="1098"/>
      <c r="H34" s="1098"/>
      <c r="I34" s="1098"/>
      <c r="J34" s="1098"/>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c r="B35" s="804"/>
      <c r="C35" s="818"/>
      <c r="D35" s="804"/>
      <c r="E35" s="804"/>
      <c r="F35" s="804"/>
      <c r="G35" s="804"/>
      <c r="H35" s="804"/>
      <c r="I35" s="804"/>
      <c r="J35" s="804"/>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c r="B36" s="804"/>
      <c r="C36" s="818"/>
      <c r="D36" s="804"/>
      <c r="E36" s="804"/>
      <c r="F36" s="804"/>
      <c r="G36" s="804"/>
      <c r="H36" s="804"/>
      <c r="I36" s="804"/>
      <c r="J36" s="804"/>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62"/>
      <c r="E2" s="562"/>
      <c r="F2" s="1185" t="s">
        <v>6549</v>
      </c>
      <c r="G2" s="1186"/>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5" t="s">
        <v>6550</v>
      </c>
      <c r="C14" s="1186"/>
      <c r="D14" s="562"/>
      <c r="E14" s="562"/>
      <c r="F14" s="1185" t="s">
        <v>6550</v>
      </c>
      <c r="G14" s="1186"/>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5" t="s">
        <v>6549</v>
      </c>
      <c r="C30" s="1186"/>
      <c r="D30" s="562"/>
      <c r="E30" s="562"/>
      <c r="F30" s="1185" t="s">
        <v>6549</v>
      </c>
      <c r="G30" s="1186"/>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5" t="s">
        <v>6550</v>
      </c>
      <c r="C41" s="1186"/>
      <c r="D41" s="562"/>
      <c r="E41" s="562"/>
      <c r="F41" s="1185" t="s">
        <v>6550</v>
      </c>
      <c r="G41" s="1186"/>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4" t="s">
        <v>8526</v>
      </c>
    </row>
    <row r="2" spans="1:27" x14ac:dyDescent="0.25">
      <c r="A2" s="1099"/>
      <c r="G2" t="s">
        <v>629</v>
      </c>
      <c r="H2" s="330" t="s">
        <v>7100</v>
      </c>
    </row>
    <row r="3" spans="1:27" ht="16.5" x14ac:dyDescent="0.3">
      <c r="A3" s="197"/>
      <c r="D3" s="311" t="s">
        <v>124</v>
      </c>
      <c r="E3" s="698">
        <f ca="1">TODAY()</f>
        <v>46236</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7" t="s">
        <v>7573</v>
      </c>
      <c r="C16" s="1187"/>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7" t="s">
        <v>8204</v>
      </c>
      <c r="C19" s="1187"/>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7" t="s">
        <v>7572</v>
      </c>
      <c r="C21" s="1187"/>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8331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9" t="s">
        <v>8332</v>
      </c>
      <c r="B21" s="1189"/>
      <c r="C21" s="1189"/>
      <c r="D21" s="912" t="str">
        <f>FORMATOS!E11</f>
        <v>EHZ459</v>
      </c>
      <c r="E21" s="1188" t="s">
        <v>8333</v>
      </c>
      <c r="F21" s="1188"/>
      <c r="G21" s="1188"/>
      <c r="H21" s="1188"/>
    </row>
    <row r="22" spans="1:8" ht="15" customHeight="1" x14ac:dyDescent="0.25">
      <c r="A22" s="1188" t="s">
        <v>8334</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8335</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9"/>
      <c r="B41" s="909"/>
      <c r="C41" s="909"/>
      <c r="D41" s="909"/>
      <c r="E41" s="909"/>
      <c r="F41" s="909"/>
      <c r="G41" s="909"/>
      <c r="H41" s="909"/>
    </row>
    <row r="42" spans="1:8" ht="15" customHeight="1" x14ac:dyDescent="0.25">
      <c r="A42" s="1188" t="s">
        <v>7527</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8201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7090</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7"/>
      <c r="B29" s="637"/>
      <c r="C29" s="637"/>
      <c r="D29" s="637"/>
      <c r="E29" s="637"/>
      <c r="F29" s="637"/>
      <c r="G29" s="637"/>
      <c r="H29" s="637"/>
    </row>
    <row r="30" spans="1:8" x14ac:dyDescent="0.25">
      <c r="A30" s="1188" t="s">
        <v>8202</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8200</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8803</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7133</v>
      </c>
      <c r="B21" s="1193"/>
      <c r="C21" s="1193"/>
      <c r="D21" s="1193"/>
      <c r="E21" s="1193"/>
      <c r="F21" s="1193"/>
      <c r="G21" s="1193"/>
      <c r="H21" s="1193"/>
    </row>
    <row r="22" spans="1:9" ht="15" customHeight="1" x14ac:dyDescent="0.25">
      <c r="A22" s="636"/>
      <c r="B22" s="636"/>
      <c r="C22" s="636"/>
      <c r="D22" s="636"/>
      <c r="E22" s="636"/>
      <c r="F22" s="636"/>
      <c r="G22" s="636"/>
      <c r="H22" s="636"/>
    </row>
    <row r="23" spans="1:9" ht="15" customHeight="1" x14ac:dyDescent="0.25">
      <c r="A23" s="1194" t="s">
        <v>8996</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8" t="s">
        <v>8998</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2" t="s">
        <v>7090</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7"/>
      <c r="B35" s="637"/>
      <c r="C35" s="637"/>
      <c r="D35" s="637"/>
      <c r="E35" s="637"/>
      <c r="F35" s="637"/>
      <c r="G35" s="637"/>
      <c r="H35" s="637"/>
    </row>
    <row r="36" spans="1:8" x14ac:dyDescent="0.25">
      <c r="A36" s="1188" t="s">
        <v>8804</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9"/>
      <c r="B38" s="1009"/>
      <c r="C38" s="1009"/>
      <c r="D38" s="1009"/>
      <c r="E38" s="1009"/>
      <c r="F38" s="1009"/>
      <c r="G38" s="1009"/>
      <c r="H38" s="1009"/>
    </row>
    <row r="39" spans="1:8" x14ac:dyDescent="0.25">
      <c r="A39" s="1188" t="s">
        <v>8805</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46236</v>
      </c>
      <c r="B1" s="1190"/>
      <c r="C1" s="1190"/>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1" t="str">
        <f>FORMATOS!E8</f>
        <v>05079000000018730341</v>
      </c>
      <c r="D10" s="1191"/>
      <c r="E10" s="1191"/>
      <c r="F10" s="1191"/>
      <c r="G10" s="1191"/>
      <c r="H10" s="1191"/>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8" t="s">
        <v>7139</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8" t="s">
        <v>9029</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7137</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7138</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8" t="s">
        <v>7142</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24" customHeight="1" x14ac:dyDescent="0.3">
      <c r="A20" s="1198"/>
      <c r="B20" s="1198"/>
      <c r="C20" s="1198"/>
      <c r="D20" s="1198"/>
      <c r="E20" s="1198"/>
      <c r="F20" s="1198"/>
      <c r="G20" s="1198"/>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203">
        <f>FORMATOS!E16</f>
        <v>46175</v>
      </c>
      <c r="D24" s="1203"/>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204" t="str">
        <f>FORMATOS!E13</f>
        <v>OOFICIO SMTTV-003693</v>
      </c>
      <c r="B28" s="1204"/>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203">
        <f>FORMATOS!E15</f>
        <v>46158</v>
      </c>
      <c r="D30" s="1203"/>
      <c r="E30" s="932" t="s">
        <v>8379</v>
      </c>
      <c r="F30" s="930"/>
      <c r="G30" s="930"/>
      <c r="H30" s="928"/>
    </row>
    <row r="31" spans="1:8" ht="15" customHeight="1" x14ac:dyDescent="0.25">
      <c r="A31" s="1201" t="s">
        <v>8380</v>
      </c>
      <c r="B31" s="1201"/>
      <c r="C31" s="1201"/>
      <c r="D31" s="1201"/>
      <c r="E31" s="1201"/>
      <c r="F31" s="1201"/>
      <c r="G31" s="930"/>
      <c r="H31" s="928"/>
    </row>
    <row r="32" spans="1:8" ht="19.5" customHeight="1" x14ac:dyDescent="0.25">
      <c r="A32" s="1201"/>
      <c r="B32" s="1201"/>
      <c r="C32" s="1201"/>
      <c r="D32" s="1201"/>
      <c r="E32" s="1201"/>
      <c r="F32" s="1201"/>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200" t="s">
        <v>7373</v>
      </c>
      <c r="B38" s="1200"/>
      <c r="C38" s="1200"/>
      <c r="D38" s="1200"/>
      <c r="E38" s="1200"/>
      <c r="F38" s="1200"/>
      <c r="G38" s="930"/>
      <c r="H38" s="928"/>
    </row>
    <row r="39" spans="1:8" ht="15" customHeight="1" x14ac:dyDescent="0.25">
      <c r="A39" s="1200"/>
      <c r="B39" s="1200"/>
      <c r="C39" s="1200"/>
      <c r="D39" s="1200"/>
      <c r="E39" s="1200"/>
      <c r="F39" s="1200"/>
      <c r="G39" s="930"/>
      <c r="H39" s="928"/>
    </row>
    <row r="40" spans="1:8" ht="15" customHeight="1" x14ac:dyDescent="0.25">
      <c r="A40" s="1200"/>
      <c r="B40" s="1200"/>
      <c r="C40" s="1200"/>
      <c r="D40" s="1200"/>
      <c r="E40" s="1200"/>
      <c r="F40" s="1200"/>
      <c r="G40" s="930"/>
      <c r="H40" s="928"/>
    </row>
    <row r="41" spans="1:8" ht="15" customHeight="1" x14ac:dyDescent="0.25">
      <c r="A41" s="1200"/>
      <c r="B41" s="1200"/>
      <c r="C41" s="1200"/>
      <c r="D41" s="1200"/>
      <c r="E41" s="1200"/>
      <c r="F41" s="1200"/>
      <c r="G41" s="930"/>
      <c r="H41" s="928"/>
    </row>
    <row r="42" spans="1:8" ht="15" customHeight="1" x14ac:dyDescent="0.25">
      <c r="A42" s="1200"/>
      <c r="B42" s="1200"/>
      <c r="C42" s="1200"/>
      <c r="D42" s="1200"/>
      <c r="E42" s="1200"/>
      <c r="F42" s="1200"/>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8" t="s">
        <v>7375</v>
      </c>
      <c r="B46" s="1198"/>
      <c r="C46" s="1198"/>
      <c r="D46" s="1198"/>
      <c r="E46" s="1198"/>
      <c r="F46" s="1198"/>
      <c r="G46" s="931"/>
      <c r="H46" s="928"/>
    </row>
    <row r="47" spans="1:8" ht="15" customHeight="1" x14ac:dyDescent="0.25">
      <c r="A47" s="1198"/>
      <c r="B47" s="1198"/>
      <c r="C47" s="1198"/>
      <c r="D47" s="1198"/>
      <c r="E47" s="1198"/>
      <c r="F47" s="1198"/>
      <c r="G47" s="930"/>
      <c r="H47" s="928"/>
    </row>
    <row r="48" spans="1:8" ht="15" customHeight="1" x14ac:dyDescent="0.25">
      <c r="A48" s="1198"/>
      <c r="B48" s="1198"/>
      <c r="C48" s="1198"/>
      <c r="D48" s="1198"/>
      <c r="E48" s="1198"/>
      <c r="F48" s="1198"/>
      <c r="G48" s="930"/>
      <c r="H48" s="928"/>
    </row>
    <row r="49" spans="1:8" ht="15" customHeight="1" x14ac:dyDescent="0.25">
      <c r="A49" s="1198"/>
      <c r="B49" s="1198"/>
      <c r="C49" s="1198"/>
      <c r="D49" s="1198"/>
      <c r="E49" s="1198"/>
      <c r="F49" s="1198"/>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8" t="s">
        <v>7401</v>
      </c>
      <c r="B52" s="1198"/>
      <c r="C52" s="1198"/>
      <c r="D52" s="1198"/>
      <c r="E52" s="1198"/>
      <c r="F52" s="1198"/>
      <c r="G52" s="930"/>
      <c r="H52" s="928"/>
    </row>
    <row r="53" spans="1:8" ht="15" customHeight="1" x14ac:dyDescent="0.25">
      <c r="A53" s="1198"/>
      <c r="B53" s="1198"/>
      <c r="C53" s="1198"/>
      <c r="D53" s="1198"/>
      <c r="E53" s="1198"/>
      <c r="F53" s="1198"/>
      <c r="G53" s="930"/>
      <c r="H53" s="928"/>
    </row>
    <row r="54" spans="1:8" ht="15" customHeight="1" x14ac:dyDescent="0.25">
      <c r="A54" s="1198"/>
      <c r="B54" s="1198"/>
      <c r="C54" s="1198"/>
      <c r="D54" s="1198"/>
      <c r="E54" s="1198"/>
      <c r="F54" s="1198"/>
      <c r="G54" s="930"/>
      <c r="H54" s="928"/>
    </row>
    <row r="55" spans="1:8" ht="15" customHeight="1" x14ac:dyDescent="0.25">
      <c r="A55" s="1198"/>
      <c r="B55" s="1198"/>
      <c r="C55" s="1198"/>
      <c r="D55" s="1198"/>
      <c r="E55" s="1198"/>
      <c r="F55" s="1198"/>
      <c r="G55" s="930"/>
      <c r="H55" s="928"/>
    </row>
    <row r="56" spans="1:8" ht="8.25" customHeight="1" x14ac:dyDescent="0.25">
      <c r="A56" s="1198"/>
      <c r="B56" s="1198"/>
      <c r="C56" s="1198"/>
      <c r="D56" s="1198"/>
      <c r="E56" s="1198"/>
      <c r="F56" s="1198"/>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8" t="s">
        <v>8383</v>
      </c>
      <c r="B58" s="1198"/>
      <c r="C58" s="1198"/>
      <c r="D58" s="1198"/>
      <c r="E58" s="1198"/>
      <c r="F58" s="1198"/>
      <c r="G58" s="1198"/>
      <c r="H58" s="1198"/>
    </row>
    <row r="59" spans="1:8" ht="15" customHeight="1" x14ac:dyDescent="0.25">
      <c r="A59" s="1198"/>
      <c r="B59" s="1198"/>
      <c r="C59" s="1198"/>
      <c r="D59" s="1198"/>
      <c r="E59" s="1198"/>
      <c r="F59" s="1198"/>
      <c r="G59" s="1198"/>
      <c r="H59" s="1198"/>
    </row>
    <row r="60" spans="1:8" ht="15" customHeight="1" x14ac:dyDescent="0.25">
      <c r="A60" s="930"/>
      <c r="B60" s="930"/>
      <c r="C60" s="930"/>
      <c r="D60" s="930"/>
      <c r="E60" s="930"/>
      <c r="F60" s="930"/>
      <c r="G60" s="930"/>
      <c r="H60" s="928"/>
    </row>
    <row r="61" spans="1:8" ht="15" customHeight="1" x14ac:dyDescent="0.25">
      <c r="A61" s="1198" t="s">
        <v>8381</v>
      </c>
      <c r="B61" s="1198"/>
      <c r="C61" s="1198"/>
      <c r="D61" s="1198"/>
      <c r="E61" s="1198"/>
      <c r="F61" s="1198"/>
      <c r="G61" s="1198"/>
      <c r="H61" s="1198"/>
    </row>
    <row r="62" spans="1:8" ht="15" customHeight="1" x14ac:dyDescent="0.25">
      <c r="A62" s="1198"/>
      <c r="B62" s="1198"/>
      <c r="C62" s="1198"/>
      <c r="D62" s="1198"/>
      <c r="E62" s="1198"/>
      <c r="F62" s="1198"/>
      <c r="G62" s="1198"/>
      <c r="H62" s="1198"/>
    </row>
    <row r="63" spans="1:8" ht="15" customHeight="1" x14ac:dyDescent="0.25">
      <c r="A63" s="1198"/>
      <c r="B63" s="1198"/>
      <c r="C63" s="1198"/>
      <c r="D63" s="1198"/>
      <c r="E63" s="1198"/>
      <c r="F63" s="1198"/>
      <c r="G63" s="1198"/>
      <c r="H63" s="1198"/>
    </row>
    <row r="64" spans="1:8" ht="15" customHeight="1" x14ac:dyDescent="0.25">
      <c r="A64" s="1198"/>
      <c r="B64" s="1198"/>
      <c r="C64" s="1198"/>
      <c r="D64" s="1198"/>
      <c r="E64" s="1198"/>
      <c r="F64" s="1198"/>
      <c r="G64" s="1198"/>
      <c r="H64" s="1198"/>
    </row>
    <row r="65" spans="1:8" ht="15" customHeight="1" x14ac:dyDescent="0.25">
      <c r="A65" s="1198"/>
      <c r="B65" s="1198"/>
      <c r="C65" s="1198"/>
      <c r="D65" s="1198"/>
      <c r="E65" s="1198"/>
      <c r="F65" s="1198"/>
      <c r="G65" s="1198"/>
      <c r="H65" s="1198"/>
    </row>
    <row r="66" spans="1:8" ht="15" customHeight="1" x14ac:dyDescent="0.25">
      <c r="A66" s="1198"/>
      <c r="B66" s="1198"/>
      <c r="C66" s="1198"/>
      <c r="D66" s="1198"/>
      <c r="E66" s="1198"/>
      <c r="F66" s="1198"/>
      <c r="G66" s="1198"/>
      <c r="H66" s="1198"/>
    </row>
    <row r="67" spans="1:8" ht="15" customHeight="1" x14ac:dyDescent="0.25">
      <c r="A67" s="1198"/>
      <c r="B67" s="1198"/>
      <c r="C67" s="1198"/>
      <c r="D67" s="1198"/>
      <c r="E67" s="1198"/>
      <c r="F67" s="1198"/>
      <c r="G67" s="1198"/>
      <c r="H67" s="1198"/>
    </row>
    <row r="68" spans="1:8" ht="15" customHeight="1" x14ac:dyDescent="0.25">
      <c r="A68" s="1198"/>
      <c r="B68" s="1198"/>
      <c r="C68" s="1198"/>
      <c r="D68" s="1198"/>
      <c r="E68" s="1198"/>
      <c r="F68" s="1198"/>
      <c r="G68" s="1198"/>
      <c r="H68" s="1198"/>
    </row>
    <row r="69" spans="1:8" ht="15" customHeight="1" x14ac:dyDescent="0.25">
      <c r="A69" s="1198"/>
      <c r="B69" s="1198"/>
      <c r="C69" s="1198"/>
      <c r="D69" s="1198"/>
      <c r="E69" s="1198"/>
      <c r="F69" s="1198"/>
      <c r="G69" s="1198"/>
      <c r="H69" s="1198"/>
    </row>
    <row r="70" spans="1:8" ht="18" customHeight="1" x14ac:dyDescent="0.25">
      <c r="A70" s="1198"/>
      <c r="B70" s="1198"/>
      <c r="C70" s="1198"/>
      <c r="D70" s="1198"/>
      <c r="E70" s="1198"/>
      <c r="F70" s="1198"/>
      <c r="G70" s="1198"/>
      <c r="H70" s="1198"/>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8" t="s">
        <v>7379</v>
      </c>
      <c r="B75" s="1198"/>
      <c r="C75" s="1198"/>
      <c r="D75" s="1198"/>
      <c r="E75" s="1198"/>
      <c r="F75" s="1198"/>
      <c r="G75" s="930"/>
      <c r="H75" s="928"/>
    </row>
    <row r="76" spans="1:8" ht="15" customHeight="1" x14ac:dyDescent="0.25">
      <c r="A76" s="1198"/>
      <c r="B76" s="1198"/>
      <c r="C76" s="1198"/>
      <c r="D76" s="1198"/>
      <c r="E76" s="1198"/>
      <c r="F76" s="1198"/>
      <c r="G76" s="930"/>
      <c r="H76" s="928"/>
    </row>
    <row r="77" spans="1:8" ht="21.75" customHeight="1" x14ac:dyDescent="0.25">
      <c r="A77" s="1198"/>
      <c r="B77" s="1198"/>
      <c r="C77" s="1198"/>
      <c r="D77" s="1198"/>
      <c r="E77" s="1198"/>
      <c r="F77" s="1198"/>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196">
        <f>FORMATOS!E10</f>
        <v>1140908897</v>
      </c>
      <c r="C93" s="1196"/>
      <c r="D93" s="930"/>
      <c r="E93" s="930"/>
      <c r="F93" s="930"/>
      <c r="G93" s="930"/>
      <c r="H93" s="928"/>
    </row>
    <row r="94" spans="1:8" ht="15" customHeight="1" x14ac:dyDescent="0.25">
      <c r="A94" s="709" t="s">
        <v>7486</v>
      </c>
      <c r="B94" s="1199" t="s">
        <v>7390</v>
      </c>
      <c r="C94" s="1199"/>
      <c r="D94" s="930"/>
      <c r="E94" s="930"/>
      <c r="F94" s="930"/>
      <c r="G94" s="930"/>
      <c r="H94" s="928"/>
    </row>
    <row r="95" spans="1:8" ht="15" customHeight="1" x14ac:dyDescent="0.25">
      <c r="A95" s="709" t="s">
        <v>3925</v>
      </c>
      <c r="B95" s="1195">
        <v>3136668894</v>
      </c>
      <c r="C95" s="1195"/>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196">
        <f>IFERROR(VLOOKUP(B$101,Tabla27[#All],3,FALSE),"")</f>
        <v>6043394000</v>
      </c>
      <c r="C103" s="1196"/>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195" t="str">
        <f>IFERROR(VLOOKUP(B$101,Tabla27[#All],5,FALSE),"")</f>
        <v>890907106-5</v>
      </c>
      <c r="C105" s="1195"/>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197">
        <f>FORMATOS!E10</f>
        <v>1140908897</v>
      </c>
      <c r="B112" s="1197"/>
      <c r="C112" s="700"/>
      <c r="D112" s="723"/>
      <c r="E112" s="723"/>
      <c r="F112" s="723"/>
      <c r="G112" s="723"/>
    </row>
    <row r="121" spans="4:4" ht="16.5" x14ac:dyDescent="0.25">
      <c r="D121" s="70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692"/>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1.5" customHeight="1" x14ac:dyDescent="0.3">
      <c r="A20" s="1198"/>
      <c r="B20" s="1198"/>
      <c r="C20" s="1198"/>
      <c r="D20" s="1198"/>
      <c r="E20" s="1198"/>
      <c r="F20" s="1198"/>
      <c r="G20" s="1198"/>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203">
        <f>FORMATOS!E16</f>
        <v>46175</v>
      </c>
      <c r="D24" s="1203"/>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204" t="str">
        <f>FORMATOS!E13</f>
        <v>OOFICIO SMTTV-003693</v>
      </c>
      <c r="B28" s="1204"/>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203">
        <f ca="1">FORMATOS!E3</f>
        <v>46236</v>
      </c>
      <c r="D30" s="1203"/>
      <c r="E30" s="712" t="s">
        <v>7400</v>
      </c>
      <c r="F30" s="702"/>
      <c r="G30" s="702"/>
      <c r="H30" s="691"/>
    </row>
    <row r="31" spans="1:8" ht="15" customHeight="1" x14ac:dyDescent="0.25">
      <c r="A31" s="1201" t="s">
        <v>7368</v>
      </c>
      <c r="B31" s="1201"/>
      <c r="C31" s="1201"/>
      <c r="D31" s="1201"/>
      <c r="E31" s="1201"/>
      <c r="F31" s="1201"/>
      <c r="G31" s="702"/>
      <c r="H31" s="691"/>
    </row>
    <row r="32" spans="1:8" ht="19.5" customHeight="1" x14ac:dyDescent="0.25">
      <c r="A32" s="1201"/>
      <c r="B32" s="1201"/>
      <c r="C32" s="1201"/>
      <c r="D32" s="1201"/>
      <c r="E32" s="1201"/>
      <c r="F32" s="1201"/>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200" t="s">
        <v>7373</v>
      </c>
      <c r="B38" s="1200"/>
      <c r="C38" s="1200"/>
      <c r="D38" s="1200"/>
      <c r="E38" s="1200"/>
      <c r="F38" s="1200"/>
      <c r="G38" s="702"/>
      <c r="H38" s="691"/>
    </row>
    <row r="39" spans="1:8" ht="15" customHeight="1" x14ac:dyDescent="0.25">
      <c r="A39" s="1200"/>
      <c r="B39" s="1200"/>
      <c r="C39" s="1200"/>
      <c r="D39" s="1200"/>
      <c r="E39" s="1200"/>
      <c r="F39" s="1200"/>
      <c r="G39" s="702"/>
      <c r="H39" s="691"/>
    </row>
    <row r="40" spans="1:8" ht="15" customHeight="1" x14ac:dyDescent="0.25">
      <c r="A40" s="1200"/>
      <c r="B40" s="1200"/>
      <c r="C40" s="1200"/>
      <c r="D40" s="1200"/>
      <c r="E40" s="1200"/>
      <c r="F40" s="1200"/>
      <c r="G40" s="702"/>
      <c r="H40" s="691"/>
    </row>
    <row r="41" spans="1:8" ht="15" customHeight="1" x14ac:dyDescent="0.25">
      <c r="A41" s="1200"/>
      <c r="B41" s="1200"/>
      <c r="C41" s="1200"/>
      <c r="D41" s="1200"/>
      <c r="E41" s="1200"/>
      <c r="F41" s="1200"/>
      <c r="G41" s="702"/>
      <c r="H41" s="691"/>
    </row>
    <row r="42" spans="1:8" ht="15" customHeight="1" x14ac:dyDescent="0.25">
      <c r="A42" s="1200"/>
      <c r="B42" s="1200"/>
      <c r="C42" s="1200"/>
      <c r="D42" s="1200"/>
      <c r="E42" s="1200"/>
      <c r="F42" s="1200"/>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8" t="s">
        <v>7375</v>
      </c>
      <c r="B46" s="1198"/>
      <c r="C46" s="1198"/>
      <c r="D46" s="1198"/>
      <c r="E46" s="1198"/>
      <c r="F46" s="1198"/>
      <c r="G46" s="703"/>
      <c r="H46" s="691"/>
    </row>
    <row r="47" spans="1:8" ht="15" customHeight="1" x14ac:dyDescent="0.25">
      <c r="A47" s="1198"/>
      <c r="B47" s="1198"/>
      <c r="C47" s="1198"/>
      <c r="D47" s="1198"/>
      <c r="E47" s="1198"/>
      <c r="F47" s="1198"/>
      <c r="G47" s="702"/>
      <c r="H47" s="691"/>
    </row>
    <row r="48" spans="1:8" ht="15" customHeight="1" x14ac:dyDescent="0.25">
      <c r="A48" s="1198"/>
      <c r="B48" s="1198"/>
      <c r="C48" s="1198"/>
      <c r="D48" s="1198"/>
      <c r="E48" s="1198"/>
      <c r="F48" s="1198"/>
      <c r="G48" s="702"/>
      <c r="H48" s="691"/>
    </row>
    <row r="49" spans="1:8" ht="15" customHeight="1" x14ac:dyDescent="0.25">
      <c r="A49" s="1198"/>
      <c r="B49" s="1198"/>
      <c r="C49" s="1198"/>
      <c r="D49" s="1198"/>
      <c r="E49" s="1198"/>
      <c r="F49" s="1198"/>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8" t="s">
        <v>7401</v>
      </c>
      <c r="B52" s="1198"/>
      <c r="C52" s="1198"/>
      <c r="D52" s="1198"/>
      <c r="E52" s="1198"/>
      <c r="F52" s="1198"/>
      <c r="G52" s="702"/>
      <c r="H52" s="691"/>
    </row>
    <row r="53" spans="1:8" ht="15" customHeight="1" x14ac:dyDescent="0.25">
      <c r="A53" s="1198"/>
      <c r="B53" s="1198"/>
      <c r="C53" s="1198"/>
      <c r="D53" s="1198"/>
      <c r="E53" s="1198"/>
      <c r="F53" s="1198"/>
      <c r="G53" s="702"/>
      <c r="H53" s="691"/>
    </row>
    <row r="54" spans="1:8" ht="15" customHeight="1" x14ac:dyDescent="0.25">
      <c r="A54" s="1198"/>
      <c r="B54" s="1198"/>
      <c r="C54" s="1198"/>
      <c r="D54" s="1198"/>
      <c r="E54" s="1198"/>
      <c r="F54" s="1198"/>
      <c r="G54" s="702"/>
      <c r="H54" s="691"/>
    </row>
    <row r="55" spans="1:8" ht="15" customHeight="1" x14ac:dyDescent="0.25">
      <c r="A55" s="1198"/>
      <c r="B55" s="1198"/>
      <c r="C55" s="1198"/>
      <c r="D55" s="1198"/>
      <c r="E55" s="1198"/>
      <c r="F55" s="1198"/>
      <c r="G55" s="702"/>
      <c r="H55" s="691"/>
    </row>
    <row r="56" spans="1:8" ht="30" customHeight="1" x14ac:dyDescent="0.25">
      <c r="A56" s="1198"/>
      <c r="B56" s="1198"/>
      <c r="C56" s="1198"/>
      <c r="D56" s="1198"/>
      <c r="E56" s="1198"/>
      <c r="F56" s="1198"/>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8" t="s">
        <v>7379</v>
      </c>
      <c r="B62" s="1198"/>
      <c r="C62" s="1198"/>
      <c r="D62" s="1198"/>
      <c r="E62" s="1198"/>
      <c r="F62" s="1198"/>
      <c r="G62" s="702"/>
      <c r="H62" s="691"/>
    </row>
    <row r="63" spans="1:8" ht="15" customHeight="1" x14ac:dyDescent="0.25">
      <c r="A63" s="1198"/>
      <c r="B63" s="1198"/>
      <c r="C63" s="1198"/>
      <c r="D63" s="1198"/>
      <c r="E63" s="1198"/>
      <c r="F63" s="1198"/>
      <c r="G63" s="702"/>
      <c r="H63" s="691"/>
    </row>
    <row r="64" spans="1:8" ht="21.75" customHeight="1" x14ac:dyDescent="0.25">
      <c r="A64" s="1198"/>
      <c r="B64" s="1198"/>
      <c r="C64" s="1198"/>
      <c r="D64" s="1198"/>
      <c r="E64" s="1198"/>
      <c r="F64" s="1198"/>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196">
        <f>FORMATOS!E10</f>
        <v>1140908897</v>
      </c>
      <c r="C77" s="1196"/>
      <c r="D77" s="735"/>
      <c r="E77" s="735"/>
      <c r="F77" s="735"/>
      <c r="G77" s="735"/>
      <c r="H77" s="734"/>
    </row>
    <row r="78" spans="1:8" ht="15" customHeight="1" x14ac:dyDescent="0.25">
      <c r="A78" s="709" t="s">
        <v>7486</v>
      </c>
      <c r="B78" s="1199" t="s">
        <v>7390</v>
      </c>
      <c r="C78" s="1199"/>
      <c r="D78" s="702"/>
      <c r="E78" s="702"/>
      <c r="F78" s="702"/>
      <c r="G78" s="702"/>
      <c r="H78" s="691"/>
    </row>
    <row r="79" spans="1:8" ht="15" customHeight="1" x14ac:dyDescent="0.25">
      <c r="A79" s="709" t="s">
        <v>3925</v>
      </c>
      <c r="B79" s="1195">
        <v>3136668894</v>
      </c>
      <c r="C79" s="1195"/>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196">
        <f>IFERROR(VLOOKUP(B$85,Tabla27[#All],3,FALSE),"")</f>
        <v>6043394000</v>
      </c>
      <c r="C87" s="1196"/>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195" t="str">
        <f>IFERROR(VLOOKUP(B$85,Tabla27[#All],5,FALSE),"")</f>
        <v>890907106-5</v>
      </c>
      <c r="C89" s="1195"/>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197">
        <f>FORMATOS!E10</f>
        <v>1140908897</v>
      </c>
      <c r="B96" s="1197"/>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5" t="str">
        <f>FORMATOS!E8</f>
        <v>05079000000018730341</v>
      </c>
      <c r="D10" s="1205"/>
      <c r="E10" s="1205"/>
      <c r="F10" s="1205"/>
      <c r="G10" s="1205"/>
      <c r="H10" s="667"/>
    </row>
    <row r="11" spans="1:8" ht="16.5" x14ac:dyDescent="0.3">
      <c r="A11" s="632"/>
      <c r="B11" s="632"/>
      <c r="C11" s="1205"/>
      <c r="D11" s="1205"/>
      <c r="E11" s="1205"/>
      <c r="F11" s="1205"/>
      <c r="G11" s="1205"/>
      <c r="H11" s="667"/>
    </row>
    <row r="12" spans="1:8" ht="16.5" x14ac:dyDescent="0.3">
      <c r="A12" s="632"/>
      <c r="B12" s="632"/>
      <c r="C12" s="1205"/>
      <c r="D12" s="1205"/>
      <c r="E12" s="1205"/>
      <c r="F12" s="1205"/>
      <c r="G12" s="1205"/>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8" t="s">
        <v>7230</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8" t="s">
        <v>7140</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6"/>
      <c r="B46" s="636"/>
      <c r="C46" s="636"/>
      <c r="D46" s="636"/>
      <c r="E46" s="636"/>
      <c r="F46" s="636"/>
      <c r="G46" s="636"/>
      <c r="H46" s="636"/>
    </row>
    <row r="47" spans="1:8" ht="15" customHeight="1" x14ac:dyDescent="0.25">
      <c r="A47" s="1188" t="s">
        <v>7141</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7136</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8" t="s">
        <v>7226</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7227</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8" t="s">
        <v>7603</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5.25" customHeight="1" x14ac:dyDescent="0.3">
      <c r="A20" s="1198"/>
      <c r="B20" s="1198"/>
      <c r="C20" s="1198"/>
      <c r="D20" s="1198"/>
      <c r="E20" s="1198"/>
      <c r="F20" s="1198"/>
      <c r="G20" s="1198"/>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203">
        <f>FORMATOS!E15</f>
        <v>46158</v>
      </c>
      <c r="D24" s="1203"/>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203">
        <f>FORMATOS!E16</f>
        <v>46175</v>
      </c>
      <c r="B29" s="1203"/>
      <c r="C29" s="1203"/>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203">
        <f ca="1">FORMATOS!E3</f>
        <v>46236</v>
      </c>
      <c r="D31" s="1203"/>
      <c r="E31" s="761" t="s">
        <v>7604</v>
      </c>
      <c r="F31" s="759"/>
      <c r="G31" s="759"/>
      <c r="H31" s="755"/>
    </row>
    <row r="32" spans="1:8" ht="15" customHeight="1" x14ac:dyDescent="0.25">
      <c r="A32" s="1201" t="s">
        <v>9196</v>
      </c>
      <c r="B32" s="1201"/>
      <c r="C32" s="1201"/>
      <c r="D32" s="1201"/>
      <c r="E32" s="1201"/>
      <c r="F32" s="1201"/>
      <c r="G32" s="759"/>
      <c r="H32" s="755"/>
    </row>
    <row r="33" spans="1:8" ht="19.5" customHeight="1" x14ac:dyDescent="0.25">
      <c r="A33" s="1201"/>
      <c r="B33" s="1201"/>
      <c r="C33" s="1201"/>
      <c r="D33" s="1201"/>
      <c r="E33" s="1201"/>
      <c r="F33" s="1201"/>
      <c r="G33" s="759"/>
      <c r="H33" s="755"/>
    </row>
    <row r="34" spans="1:8" ht="18" customHeight="1" x14ac:dyDescent="0.25">
      <c r="A34" s="1201"/>
      <c r="B34" s="1201"/>
      <c r="C34" s="1201"/>
      <c r="D34" s="1201"/>
      <c r="E34" s="1201"/>
      <c r="F34" s="1201"/>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8" t="s">
        <v>7613</v>
      </c>
      <c r="B39" s="1198"/>
      <c r="C39" s="1198"/>
      <c r="D39" s="1198"/>
      <c r="E39" s="1198"/>
      <c r="F39" s="1198"/>
      <c r="G39" s="1198"/>
      <c r="H39" s="755"/>
    </row>
    <row r="40" spans="1:8" ht="15" customHeight="1" x14ac:dyDescent="0.25">
      <c r="A40" s="1198"/>
      <c r="B40" s="1198"/>
      <c r="C40" s="1198"/>
      <c r="D40" s="1198"/>
      <c r="E40" s="1198"/>
      <c r="F40" s="1198"/>
      <c r="G40" s="1198"/>
      <c r="H40" s="755"/>
    </row>
    <row r="41" spans="1:8" ht="15" customHeight="1" x14ac:dyDescent="0.25">
      <c r="A41" s="1198"/>
      <c r="B41" s="1198"/>
      <c r="C41" s="1198"/>
      <c r="D41" s="1198"/>
      <c r="E41" s="1198"/>
      <c r="F41" s="1198"/>
      <c r="G41" s="1198"/>
      <c r="H41" s="755"/>
    </row>
    <row r="42" spans="1:8" ht="15" customHeight="1" x14ac:dyDescent="0.25">
      <c r="A42" s="1198"/>
      <c r="B42" s="1198"/>
      <c r="C42" s="1198"/>
      <c r="D42" s="1198"/>
      <c r="E42" s="1198"/>
      <c r="F42" s="1198"/>
      <c r="G42" s="1198"/>
      <c r="H42" s="755"/>
    </row>
    <row r="43" spans="1:8" ht="20.25" customHeight="1" x14ac:dyDescent="0.25">
      <c r="A43" s="1198" t="s">
        <v>7612</v>
      </c>
      <c r="B43" s="1198"/>
      <c r="C43" s="1198"/>
      <c r="D43" s="1198"/>
      <c r="E43" s="1198"/>
      <c r="F43" s="1198"/>
      <c r="G43" s="1198"/>
      <c r="H43" s="1198"/>
    </row>
    <row r="44" spans="1:8" ht="20.25" customHeight="1" x14ac:dyDescent="0.25">
      <c r="A44" s="1198"/>
      <c r="B44" s="1198"/>
      <c r="C44" s="1198"/>
      <c r="D44" s="1198"/>
      <c r="E44" s="1198"/>
      <c r="F44" s="1198"/>
      <c r="G44" s="1198"/>
      <c r="H44" s="1198"/>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8" t="s">
        <v>7375</v>
      </c>
      <c r="B47" s="1198"/>
      <c r="C47" s="1198"/>
      <c r="D47" s="1198"/>
      <c r="E47" s="1198"/>
      <c r="F47" s="1198"/>
      <c r="G47" s="760"/>
      <c r="H47" s="755"/>
    </row>
    <row r="48" spans="1:8" ht="15" customHeight="1" x14ac:dyDescent="0.25">
      <c r="A48" s="1198"/>
      <c r="B48" s="1198"/>
      <c r="C48" s="1198"/>
      <c r="D48" s="1198"/>
      <c r="E48" s="1198"/>
      <c r="F48" s="1198"/>
      <c r="G48" s="759"/>
      <c r="H48" s="755"/>
    </row>
    <row r="49" spans="1:8" ht="15" customHeight="1" x14ac:dyDescent="0.25">
      <c r="A49" s="1198"/>
      <c r="B49" s="1198"/>
      <c r="C49" s="1198"/>
      <c r="D49" s="1198"/>
      <c r="E49" s="1198"/>
      <c r="F49" s="1198"/>
      <c r="G49" s="759"/>
      <c r="H49" s="755"/>
    </row>
    <row r="50" spans="1:8" ht="15" customHeight="1" x14ac:dyDescent="0.25">
      <c r="A50" s="1198"/>
      <c r="B50" s="1198"/>
      <c r="C50" s="1198"/>
      <c r="D50" s="1198"/>
      <c r="E50" s="1198"/>
      <c r="F50" s="1198"/>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8" t="s">
        <v>7606</v>
      </c>
      <c r="B53" s="1198"/>
      <c r="C53" s="1198"/>
      <c r="D53" s="1198"/>
      <c r="E53" s="1198"/>
      <c r="F53" s="1198"/>
      <c r="G53" s="759"/>
      <c r="H53" s="755"/>
    </row>
    <row r="54" spans="1:8" ht="22.5" customHeight="1" x14ac:dyDescent="0.25">
      <c r="A54" s="1198"/>
      <c r="B54" s="1198"/>
      <c r="C54" s="1198"/>
      <c r="D54" s="1198"/>
      <c r="E54" s="1198"/>
      <c r="F54" s="1198"/>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8" t="s">
        <v>7608</v>
      </c>
      <c r="B56" s="1198"/>
      <c r="C56" s="1198"/>
      <c r="D56" s="1198"/>
      <c r="E56" s="1198"/>
      <c r="F56" s="1198"/>
      <c r="G56" s="759"/>
      <c r="H56" s="755"/>
    </row>
    <row r="57" spans="1:8" ht="15.75" customHeight="1" x14ac:dyDescent="0.25">
      <c r="A57" s="1198"/>
      <c r="B57" s="1198"/>
      <c r="C57" s="1198"/>
      <c r="D57" s="1198"/>
      <c r="E57" s="1198"/>
      <c r="F57" s="1198"/>
      <c r="G57" s="759"/>
      <c r="H57" s="755"/>
    </row>
    <row r="58" spans="1:8" ht="20.25" customHeight="1" x14ac:dyDescent="0.25">
      <c r="A58" s="1198"/>
      <c r="B58" s="1198"/>
      <c r="C58" s="1198"/>
      <c r="D58" s="1198"/>
      <c r="E58" s="1198"/>
      <c r="F58" s="1198"/>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8" t="s">
        <v>7379</v>
      </c>
      <c r="B62" s="1198"/>
      <c r="C62" s="1198"/>
      <c r="D62" s="1198"/>
      <c r="E62" s="1198"/>
      <c r="F62" s="1198"/>
      <c r="G62" s="759"/>
      <c r="H62" s="755"/>
    </row>
    <row r="63" spans="1:8" ht="15" customHeight="1" x14ac:dyDescent="0.25">
      <c r="A63" s="1198"/>
      <c r="B63" s="1198"/>
      <c r="C63" s="1198"/>
      <c r="D63" s="1198"/>
      <c r="E63" s="1198"/>
      <c r="F63" s="1198"/>
      <c r="G63" s="759"/>
      <c r="H63" s="755"/>
    </row>
    <row r="64" spans="1:8" ht="21.75" customHeight="1" x14ac:dyDescent="0.25">
      <c r="A64" s="1198"/>
      <c r="B64" s="1198"/>
      <c r="C64" s="1198"/>
      <c r="D64" s="1198"/>
      <c r="E64" s="1198"/>
      <c r="F64" s="1198"/>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6" t="s">
        <v>7609</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196">
        <f>FORMATOS!E10</f>
        <v>1140908897</v>
      </c>
      <c r="C74" s="1196"/>
      <c r="D74" s="759"/>
      <c r="E74" s="759"/>
      <c r="F74" s="759"/>
      <c r="G74" s="759"/>
      <c r="H74" s="755"/>
    </row>
    <row r="75" spans="1:8" ht="15" customHeight="1" x14ac:dyDescent="0.25">
      <c r="A75" s="709" t="s">
        <v>7486</v>
      </c>
      <c r="B75" s="1199" t="s">
        <v>7390</v>
      </c>
      <c r="C75" s="1199"/>
      <c r="D75" s="759"/>
      <c r="E75" s="759"/>
      <c r="F75" s="759"/>
      <c r="G75" s="759"/>
      <c r="H75" s="755"/>
    </row>
    <row r="76" spans="1:8" ht="15" customHeight="1" x14ac:dyDescent="0.25">
      <c r="A76" s="709" t="s">
        <v>3925</v>
      </c>
      <c r="B76" s="1195">
        <v>3136668894</v>
      </c>
      <c r="C76" s="1195"/>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196">
        <f>IFERROR(VLOOKUP(B$81,Tabla27[#All],3,FALSE),"")</f>
        <v>6043394000</v>
      </c>
      <c r="C83" s="1196"/>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195" t="str">
        <f>IFERROR(VLOOKUP(B$81,Tabla27[#All],5,FALSE),"")</f>
        <v>890907106-5</v>
      </c>
      <c r="C85" s="1195"/>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197">
        <f>FORMATOS!E10</f>
        <v>1140908897</v>
      </c>
      <c r="B92" s="1197"/>
      <c r="C92" s="700"/>
      <c r="D92" s="723"/>
      <c r="E92" s="723"/>
      <c r="F92" s="723"/>
      <c r="G92" s="723"/>
    </row>
    <row r="101" spans="4:4" ht="16.5" x14ac:dyDescent="0.25">
      <c r="D101" s="70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7526</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8" t="s">
        <v>9212</v>
      </c>
      <c r="B22" s="1188"/>
      <c r="C22" s="1188"/>
      <c r="D22" s="1188"/>
      <c r="E22" s="1188"/>
      <c r="F22" s="1188"/>
      <c r="G22" s="1188"/>
      <c r="H22" s="1188"/>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8" t="s">
        <v>7527</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8205</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8"/>
      <c r="B33" s="858"/>
      <c r="C33" s="858"/>
      <c r="D33" s="858"/>
      <c r="E33" s="858"/>
      <c r="F33" s="858"/>
      <c r="G33" s="858"/>
      <c r="H33" s="858"/>
    </row>
    <row r="34" spans="1:8" ht="16.5" customHeight="1" x14ac:dyDescent="0.25">
      <c r="A34" s="1188" t="s">
        <v>8206</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8207</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6"/>
      <c r="B55" s="636"/>
      <c r="C55" s="636"/>
      <c r="D55" s="636"/>
      <c r="E55" s="636"/>
      <c r="F55" s="636"/>
      <c r="G55" s="636"/>
      <c r="H55" s="636"/>
    </row>
    <row r="56" spans="1:8" ht="16.5" customHeight="1" x14ac:dyDescent="0.25">
      <c r="A56" s="1188" t="s">
        <v>9214</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9" t="s">
        <v>635</v>
      </c>
      <c r="B12" s="1230"/>
      <c r="C12" s="1230"/>
      <c r="D12" s="1230" t="s">
        <v>3930</v>
      </c>
      <c r="E12" s="1230"/>
      <c r="F12" s="1230"/>
      <c r="G12" s="1230"/>
      <c r="H12" s="403" t="s">
        <v>3931</v>
      </c>
    </row>
    <row r="13" spans="1:8" ht="18" customHeight="1" x14ac:dyDescent="0.2">
      <c r="A13" s="1231" t="s">
        <v>592</v>
      </c>
      <c r="B13" s="1232"/>
      <c r="C13" s="1233"/>
      <c r="D13" s="1234" t="s">
        <v>3932</v>
      </c>
      <c r="E13" s="1235"/>
      <c r="F13" s="1235"/>
      <c r="G13" s="1236"/>
      <c r="H13" s="404">
        <v>262000</v>
      </c>
    </row>
    <row r="14" spans="1:8" ht="18" customHeight="1" x14ac:dyDescent="0.2">
      <c r="A14" s="1223" t="s">
        <v>3933</v>
      </c>
      <c r="B14" s="1224"/>
      <c r="C14" s="1225"/>
      <c r="D14" s="1226" t="s">
        <v>3934</v>
      </c>
      <c r="E14" s="1227"/>
      <c r="F14" s="1227"/>
      <c r="G14" s="1228"/>
      <c r="H14" s="405">
        <v>93700</v>
      </c>
    </row>
    <row r="15" spans="1:8" ht="18" customHeight="1" x14ac:dyDescent="0.2">
      <c r="A15" s="1217" t="s">
        <v>3935</v>
      </c>
      <c r="B15" s="1218"/>
      <c r="C15" s="1219"/>
      <c r="D15" s="1220"/>
      <c r="E15" s="1221"/>
      <c r="F15" s="1221"/>
      <c r="G15" s="1222"/>
      <c r="H15" s="406">
        <v>170350</v>
      </c>
    </row>
    <row r="16" spans="1:8" ht="18" customHeight="1" x14ac:dyDescent="0.2">
      <c r="A16" s="1223" t="s">
        <v>3936</v>
      </c>
      <c r="B16" s="1224"/>
      <c r="C16" s="1225"/>
      <c r="D16" s="1226"/>
      <c r="E16" s="1227"/>
      <c r="F16" s="1227"/>
      <c r="G16" s="1228"/>
      <c r="H16" s="405">
        <v>156150</v>
      </c>
    </row>
    <row r="17" spans="1:8" ht="18" customHeight="1" x14ac:dyDescent="0.2">
      <c r="A17" s="407" t="s">
        <v>3937</v>
      </c>
      <c r="B17" s="408"/>
      <c r="C17" s="409"/>
      <c r="D17" s="410" t="s">
        <v>3938</v>
      </c>
      <c r="E17" s="411"/>
      <c r="F17" s="411"/>
      <c r="G17" s="412"/>
      <c r="H17" s="406">
        <v>24000</v>
      </c>
    </row>
    <row r="18" spans="1:8" ht="18" customHeight="1" x14ac:dyDescent="0.2">
      <c r="A18" s="1223" t="s">
        <v>3939</v>
      </c>
      <c r="B18" s="1224"/>
      <c r="C18" s="1225"/>
      <c r="D18" s="1226" t="s">
        <v>3940</v>
      </c>
      <c r="E18" s="1227"/>
      <c r="F18" s="1227"/>
      <c r="G18" s="1228"/>
      <c r="H18" s="405">
        <v>280000</v>
      </c>
    </row>
    <row r="19" spans="1:8" ht="22.5" customHeight="1" x14ac:dyDescent="0.2">
      <c r="A19" s="1210" t="s">
        <v>3941</v>
      </c>
      <c r="B19" s="1211"/>
      <c r="C19" s="1212"/>
      <c r="D19" s="1213" t="s">
        <v>3942</v>
      </c>
      <c r="E19" s="1214"/>
      <c r="F19" s="1214"/>
      <c r="G19" s="1215"/>
      <c r="H19" s="413">
        <v>343800</v>
      </c>
    </row>
    <row r="20" spans="1:8" ht="17.25" customHeight="1" x14ac:dyDescent="0.2">
      <c r="A20" s="1216"/>
      <c r="B20" s="1216"/>
      <c r="C20" s="1216"/>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7" t="s">
        <v>8444</v>
      </c>
      <c r="C17" s="1237"/>
      <c r="D17" s="1237"/>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8" t="s">
        <v>363</v>
      </c>
      <c r="C1" s="295">
        <f>SUM(D1+F1)</f>
        <v>639</v>
      </c>
      <c r="F1" s="295" t="str">
        <f>RIGHT(F3,3)</f>
        <v>639</v>
      </c>
    </row>
    <row r="2" spans="1:15" ht="16.5" customHeight="1" x14ac:dyDescent="0.25">
      <c r="A2" s="1208"/>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8" t="s">
        <v>7772</v>
      </c>
      <c r="L17" s="1239"/>
      <c r="M17" s="1240"/>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4" t="s">
        <v>6582</v>
      </c>
    </row>
    <row r="2" spans="1:31" ht="15" customHeight="1" x14ac:dyDescent="0.25">
      <c r="A2" s="1208"/>
      <c r="B2"/>
      <c r="C2" t="s">
        <v>1504</v>
      </c>
      <c r="Q2" s="445" t="s">
        <v>6919</v>
      </c>
      <c r="S2" s="445" t="s">
        <v>3350</v>
      </c>
      <c r="U2" s="445" t="s">
        <v>3356</v>
      </c>
      <c r="W2" s="604" t="s">
        <v>6578</v>
      </c>
    </row>
    <row r="3" spans="1:31" x14ac:dyDescent="0.25">
      <c r="A3" s="197"/>
      <c r="B3"/>
      <c r="C3" t="s">
        <v>1141</v>
      </c>
      <c r="Q3" s="303" t="s">
        <v>6918</v>
      </c>
      <c r="S3" s="446">
        <f ca="1">TODAY()</f>
        <v>46236</v>
      </c>
      <c r="U3" s="447" t="s">
        <v>5485</v>
      </c>
      <c r="W3" s="529"/>
      <c r="AA3" t="s">
        <v>7407</v>
      </c>
      <c r="AD3" s="445" t="s">
        <v>8995</v>
      </c>
      <c r="AE3" s="445"/>
    </row>
    <row r="4" spans="1:31" x14ac:dyDescent="0.25">
      <c r="A4" s="197"/>
      <c r="B4"/>
      <c r="C4" t="s">
        <v>1505</v>
      </c>
      <c r="Q4" s="563" t="s">
        <v>6914</v>
      </c>
      <c r="S4" s="446">
        <f ca="1">TODAY()-1</f>
        <v>46235</v>
      </c>
      <c r="U4" s="447" t="s">
        <v>942</v>
      </c>
      <c r="W4" s="511"/>
      <c r="AA4" s="726" t="s">
        <v>124</v>
      </c>
      <c r="AB4" s="726" t="s">
        <v>7406</v>
      </c>
      <c r="AD4" t="s">
        <v>8802</v>
      </c>
      <c r="AE4" s="727"/>
    </row>
    <row r="5" spans="1:31" x14ac:dyDescent="0.25">
      <c r="A5" s="197"/>
      <c r="B5"/>
      <c r="Q5" s="563" t="s">
        <v>6915</v>
      </c>
      <c r="S5" s="446">
        <f ca="1">TODAY()-2</f>
        <v>46234</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46233</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46232</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46231</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46230</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46229</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46230</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46229</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1" t="s">
        <v>1540</v>
      </c>
      <c r="D48" s="1241"/>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7"/>
    </row>
    <row r="2" spans="1:70" ht="15" customHeight="1" x14ac:dyDescent="0.25">
      <c r="A2" s="1208"/>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5" t="s">
        <v>203</v>
      </c>
      <c r="G27" s="1245"/>
      <c r="H27" s="1245"/>
      <c r="I27" s="1245"/>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2" t="s">
        <v>204</v>
      </c>
      <c r="G29" s="1243"/>
      <c r="H29" s="220"/>
      <c r="I29" s="220"/>
    </row>
    <row r="30" spans="1:11" ht="28.5" customHeight="1" x14ac:dyDescent="0.3">
      <c r="A30" s="197"/>
      <c r="B30" s="208"/>
      <c r="C30" s="217" t="s">
        <v>11</v>
      </c>
      <c r="D30" s="234" t="str">
        <f>IFERROR(VLOOKUP(D$27,BDPLACAS[#All],4,FALSE),"")</f>
        <v>SUZUKI</v>
      </c>
      <c r="E30" s="208"/>
      <c r="F30" s="1242" t="s">
        <v>209</v>
      </c>
      <c r="G30" s="1243"/>
      <c r="H30" s="220"/>
      <c r="I30" s="220"/>
    </row>
    <row r="31" spans="1:11" ht="28.5" customHeight="1" x14ac:dyDescent="0.3">
      <c r="A31" s="197"/>
      <c r="B31" s="208"/>
      <c r="C31" s="217" t="s">
        <v>12</v>
      </c>
      <c r="D31" s="234" t="str">
        <f>IFERROR(VLOOKUP(D$27,BDPLACAS[#All],5,FALSE),"")</f>
        <v>DR150 ABS</v>
      </c>
      <c r="E31" s="208"/>
      <c r="F31" s="1242" t="s">
        <v>210</v>
      </c>
      <c r="G31" s="1243"/>
      <c r="H31" s="220"/>
      <c r="I31" s="220"/>
    </row>
    <row r="32" spans="1:11" ht="28.5" customHeight="1" x14ac:dyDescent="0.3">
      <c r="A32" s="197"/>
      <c r="B32" s="208"/>
      <c r="C32" s="217" t="s">
        <v>13</v>
      </c>
      <c r="D32" s="234">
        <f>IFERROR(VLOOKUP(D$27,BDPLACAS[#All],6,FALSE),"")</f>
        <v>2026</v>
      </c>
      <c r="E32" s="208"/>
      <c r="F32" s="1242" t="s">
        <v>205</v>
      </c>
      <c r="G32" s="1243" t="s">
        <v>205</v>
      </c>
      <c r="H32" s="220"/>
      <c r="I32" s="220"/>
    </row>
    <row r="33" spans="1:9" ht="28.5" customHeight="1" x14ac:dyDescent="0.3">
      <c r="A33" s="197"/>
      <c r="B33" s="208"/>
      <c r="C33" s="217" t="s">
        <v>14</v>
      </c>
      <c r="D33" s="234" t="str">
        <f>IFERROR(VLOOKUP(D$27,BDPLACAS[#All],7,FALSE),"")</f>
        <v>AMARILLO NEGRO</v>
      </c>
      <c r="E33" s="208"/>
      <c r="F33" s="1242" t="s">
        <v>207</v>
      </c>
      <c r="G33" s="1243" t="s">
        <v>207</v>
      </c>
      <c r="H33" s="220"/>
      <c r="I33" s="220"/>
    </row>
    <row r="34" spans="1:9" ht="28.5" customHeight="1" x14ac:dyDescent="0.3">
      <c r="A34" s="197"/>
      <c r="B34" s="208"/>
      <c r="C34" s="217" t="s">
        <v>15</v>
      </c>
      <c r="D34" s="234" t="str">
        <f>IFERROR(VLOOKUP(D$27,BDPLACAS[#All],8,FALSE),"")</f>
        <v/>
      </c>
      <c r="E34" s="208"/>
      <c r="F34" s="1242" t="s">
        <v>208</v>
      </c>
      <c r="G34" s="1243" t="s">
        <v>208</v>
      </c>
      <c r="H34" s="220"/>
      <c r="I34" s="220"/>
    </row>
    <row r="35" spans="1:9" ht="28.5" customHeight="1" x14ac:dyDescent="0.3">
      <c r="A35" s="197"/>
      <c r="B35" s="208"/>
      <c r="C35" s="217" t="s">
        <v>16</v>
      </c>
      <c r="D35" s="323" t="str">
        <f>IFERROR(VLOOKUP(D$27,BDPLACAS[#All],9,FALSE),"")</f>
        <v>EG3J01*ALU004172*</v>
      </c>
      <c r="E35" s="208"/>
      <c r="F35" s="1242" t="s">
        <v>9091</v>
      </c>
      <c r="G35" s="1243" t="s">
        <v>208</v>
      </c>
      <c r="H35" s="220"/>
      <c r="I35" s="220"/>
    </row>
    <row r="36" spans="1:9" ht="28.5" customHeight="1" x14ac:dyDescent="0.3">
      <c r="A36" s="197"/>
      <c r="B36" s="208"/>
      <c r="C36" s="217" t="s">
        <v>17</v>
      </c>
      <c r="D36" s="234" t="str">
        <f>IFERROR(VLOOKUP(D$27,BDPLACAS[#All],10,FALSE),"")</f>
        <v>LC6JCK4P4T0055923</v>
      </c>
      <c r="E36" s="208"/>
      <c r="F36" s="1242" t="s">
        <v>206</v>
      </c>
      <c r="G36" s="1243" t="s">
        <v>206</v>
      </c>
      <c r="H36" s="220"/>
      <c r="I36" s="220"/>
    </row>
    <row r="37" spans="1:9" ht="28.5" customHeight="1" x14ac:dyDescent="0.3">
      <c r="A37" s="197"/>
      <c r="B37" s="208"/>
      <c r="C37" s="217" t="s">
        <v>18</v>
      </c>
      <c r="D37" s="234">
        <f>IFERROR(VLOOKUP(D$27,BDPLACAS[#All],12,FALSE),"")</f>
        <v>149</v>
      </c>
      <c r="E37" s="208"/>
      <c r="F37" s="1242" t="s">
        <v>6062</v>
      </c>
      <c r="G37" s="1243" t="s">
        <v>206</v>
      </c>
      <c r="H37" s="220"/>
      <c r="I37" s="220"/>
    </row>
    <row r="38" spans="1:9" ht="28.5" customHeight="1" x14ac:dyDescent="0.3">
      <c r="A38" s="197"/>
      <c r="B38" s="208"/>
      <c r="C38" s="217" t="s">
        <v>19</v>
      </c>
      <c r="D38" s="234" t="str">
        <f>IFERROR(VLOOKUP(D$27,BDPLACAS[#All],13,FALSE),"")</f>
        <v>SIN CARROCERIA</v>
      </c>
      <c r="E38" s="208"/>
      <c r="F38" s="1242" t="s">
        <v>211</v>
      </c>
      <c r="G38" s="1243" t="s">
        <v>211</v>
      </c>
      <c r="H38" s="220"/>
      <c r="I38" s="220"/>
    </row>
    <row r="39" spans="1:9" ht="28.5" customHeight="1" x14ac:dyDescent="0.3">
      <c r="A39" s="197"/>
      <c r="B39" s="208"/>
      <c r="C39" s="217" t="s">
        <v>20</v>
      </c>
      <c r="D39" s="234" t="str">
        <f>IFERROR(VLOOKUP(D$27,BDPLACAS[#All],14,FALSE),"")</f>
        <v>GASOLINA</v>
      </c>
      <c r="E39" s="208"/>
      <c r="F39" s="1242" t="s">
        <v>212</v>
      </c>
      <c r="G39" s="1243" t="s">
        <v>212</v>
      </c>
      <c r="H39" s="220"/>
      <c r="I39" s="220"/>
    </row>
    <row r="40" spans="1:9" ht="28.5" customHeight="1" x14ac:dyDescent="0.3">
      <c r="A40" s="197"/>
      <c r="B40" s="208"/>
      <c r="C40" s="217" t="s">
        <v>22</v>
      </c>
      <c r="D40" s="234" t="str">
        <f>IFERROR(VLOOKUP(D$27,BDPLACAS[#All],16,FALSE),"")</f>
        <v>STRIA TTOyTTE MCPAL SABANETA</v>
      </c>
      <c r="E40" s="208"/>
      <c r="F40" s="1242" t="s">
        <v>367</v>
      </c>
      <c r="G40" s="1243" t="s">
        <v>367</v>
      </c>
      <c r="H40" s="220"/>
      <c r="I40" s="220"/>
    </row>
    <row r="41" spans="1:9" ht="28.5" customHeight="1" x14ac:dyDescent="0.3">
      <c r="A41" s="197"/>
      <c r="B41" s="208"/>
      <c r="C41" s="217" t="s">
        <v>23</v>
      </c>
      <c r="D41" s="234">
        <f>IFERROR(VLOOKUP(D$27,BDPLACAS[#All],18,FALSE),"")</f>
        <v>2</v>
      </c>
      <c r="E41" s="208"/>
      <c r="F41" s="1242" t="s">
        <v>366</v>
      </c>
      <c r="G41" s="1243" t="s">
        <v>213</v>
      </c>
      <c r="H41" s="220"/>
      <c r="I41" s="220"/>
    </row>
    <row r="42" spans="1:9" ht="28.5" customHeight="1" x14ac:dyDescent="0.3">
      <c r="A42" s="197"/>
      <c r="B42" s="208"/>
      <c r="C42" s="217" t="s">
        <v>6125</v>
      </c>
      <c r="D42" s="234" t="str">
        <f>IFERROR(VLOOKUP(D$27,BDPLACAS[#All],11,FALSE),"")</f>
        <v>LC6JCK4P4T0055923</v>
      </c>
      <c r="E42" s="208"/>
      <c r="F42" s="1242" t="s">
        <v>571</v>
      </c>
      <c r="G42" s="1243" t="s">
        <v>213</v>
      </c>
      <c r="H42" s="220"/>
      <c r="I42" s="220"/>
    </row>
    <row r="43" spans="1:9" ht="28.5" customHeight="1" x14ac:dyDescent="0.3">
      <c r="A43" s="197"/>
      <c r="B43" s="208"/>
      <c r="C43" s="217" t="s">
        <v>6127</v>
      </c>
      <c r="D43" s="234" t="str">
        <f>IFERROR(VLOOKUP(D$27,BDPLACAS[#All],17,FALSE),"")</f>
        <v>NO</v>
      </c>
      <c r="E43" s="208"/>
      <c r="F43" s="1242" t="s">
        <v>176</v>
      </c>
      <c r="G43" s="1243" t="s">
        <v>213</v>
      </c>
      <c r="H43" s="220"/>
      <c r="I43" s="220"/>
    </row>
    <row r="44" spans="1:9" ht="28.5" customHeight="1" x14ac:dyDescent="0.3">
      <c r="A44" s="197"/>
      <c r="B44" s="208"/>
      <c r="C44" s="217" t="s">
        <v>6126</v>
      </c>
      <c r="D44" s="235">
        <f>IFERROR(VLOOKUP(D$27,BDPLACAS[#All],15,FALSE),"")</f>
        <v>46113</v>
      </c>
      <c r="E44" s="208"/>
      <c r="F44" s="1242" t="s">
        <v>175</v>
      </c>
      <c r="G44" s="1243" t="s">
        <v>213</v>
      </c>
      <c r="H44" s="220"/>
      <c r="I44" s="220"/>
    </row>
    <row r="45" spans="1:9" ht="28.5" customHeight="1" x14ac:dyDescent="0.3">
      <c r="A45" s="197"/>
      <c r="B45" s="208"/>
      <c r="C45" s="217"/>
      <c r="D45" s="235"/>
      <c r="E45" s="208"/>
      <c r="F45" s="1242" t="s">
        <v>4912</v>
      </c>
      <c r="G45" s="1243"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6" t="s">
        <v>363</v>
      </c>
      <c r="C1" s="122" t="s">
        <v>97</v>
      </c>
      <c r="D1" s="122" t="s">
        <v>198</v>
      </c>
      <c r="E1" s="123" t="s">
        <v>96</v>
      </c>
      <c r="F1" s="143" t="s">
        <v>0</v>
      </c>
      <c r="G1" s="193" t="s">
        <v>1</v>
      </c>
      <c r="H1" s="193" t="s">
        <v>2</v>
      </c>
      <c r="I1" s="143" t="s">
        <v>3</v>
      </c>
      <c r="X1" s="66" t="s">
        <v>182</v>
      </c>
    </row>
    <row r="2" spans="1:24" ht="15" customHeight="1" x14ac:dyDescent="0.25">
      <c r="A2" s="1246"/>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66"/>
      <c r="AD2" s="1466"/>
      <c r="AE2" s="1466"/>
      <c r="AF2" s="1466"/>
      <c r="AG2" s="1466"/>
      <c r="AH2" s="1467"/>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291" t="str">
        <f>EXPORTAR!D33</f>
        <v>AMARILLO NEGRO</v>
      </c>
      <c r="X10" s="1292"/>
      <c r="Y10" s="1292"/>
      <c r="Z10" s="1292"/>
      <c r="AA10" s="1292"/>
      <c r="AB10" s="1292"/>
      <c r="AC10" s="1292"/>
      <c r="AD10" s="1292"/>
      <c r="AE10" s="1292"/>
      <c r="AF10" s="1293"/>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294"/>
      <c r="X11" s="1295"/>
      <c r="Y11" s="1295"/>
      <c r="Z11" s="1295"/>
      <c r="AA11" s="1295"/>
      <c r="AB11" s="1295"/>
      <c r="AC11" s="1295"/>
      <c r="AD11" s="1295"/>
      <c r="AE11" s="1295"/>
      <c r="AF11" s="1296"/>
      <c r="AG11" s="1312"/>
      <c r="AH11" s="1312"/>
      <c r="AI11" s="1312"/>
      <c r="AJ11" s="1312"/>
      <c r="AK11" s="1312"/>
    </row>
    <row r="12" spans="1:51" ht="12" customHeight="1" x14ac:dyDescent="0.25">
      <c r="A12" s="1328">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329"/>
      <c r="B13" s="1266"/>
      <c r="C13" s="1268"/>
      <c r="D13" s="1284"/>
      <c r="E13" s="1288"/>
      <c r="F13" s="1266"/>
      <c r="G13" s="1268"/>
      <c r="H13" s="1284"/>
      <c r="I13" s="1288"/>
      <c r="J13" s="1266"/>
      <c r="K13" s="1267"/>
      <c r="L13" s="1268"/>
      <c r="M13" s="1332"/>
      <c r="N13" s="1270"/>
      <c r="O13" s="1285"/>
      <c r="P13" s="57"/>
      <c r="Q13" s="1270"/>
      <c r="R13" s="1285"/>
      <c r="S13" s="57"/>
      <c r="T13" s="1270"/>
      <c r="U13" s="1299"/>
      <c r="V13" s="5"/>
      <c r="W13" s="1349">
        <f>EXPORTAR!D41</f>
        <v>2</v>
      </c>
      <c r="X13" s="1349"/>
      <c r="Y13" s="1349"/>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t="str">
        <f>EXPORTAR!D35</f>
        <v>EG3J01*ALU004172*</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61" t="s">
        <v>85</v>
      </c>
      <c r="M18" s="1361"/>
      <c r="N18" s="1361"/>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368" t="str">
        <f>EXPORTAR!D38</f>
        <v>SIN CARROCERIA</v>
      </c>
      <c r="X19" s="1369"/>
      <c r="Y19" s="1369"/>
      <c r="Z19" s="1369"/>
      <c r="AA19" s="1369"/>
      <c r="AB19" s="1369"/>
      <c r="AC19" s="1370"/>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371"/>
      <c r="X20" s="1372"/>
      <c r="Y20" s="1372"/>
      <c r="Z20" s="1372"/>
      <c r="AA20" s="1372"/>
      <c r="AB20" s="1372"/>
      <c r="AC20" s="1373"/>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24"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4"/>
      <c r="P24" s="1403" t="str">
        <f>EXPORTAR!D8</f>
        <v>DANIEL</v>
      </c>
      <c r="Q24" s="1404"/>
      <c r="R24" s="1404"/>
      <c r="S24" s="1404"/>
      <c r="T24" s="1404"/>
      <c r="U24" s="1405"/>
      <c r="V24" s="5"/>
      <c r="W24" s="1406" t="s">
        <v>101</v>
      </c>
      <c r="X24" s="1406" t="s">
        <v>102</v>
      </c>
      <c r="Y24" s="1406" t="s">
        <v>103</v>
      </c>
      <c r="Z24" s="1406" t="s">
        <v>104</v>
      </c>
      <c r="AA24" s="1416" t="s">
        <v>105</v>
      </c>
      <c r="AB24" s="1406" t="s">
        <v>106</v>
      </c>
      <c r="AC24" s="1407"/>
      <c r="AD24" s="25"/>
      <c r="AE24" s="1397" t="str">
        <f>EXPORTAR!D42</f>
        <v>LC6JCK4P4T0055923</v>
      </c>
      <c r="AF24" s="1398"/>
      <c r="AG24" s="1398"/>
      <c r="AH24" s="1398"/>
      <c r="AI24" s="1398"/>
      <c r="AJ24" s="1398"/>
      <c r="AK24" s="1399"/>
    </row>
    <row r="25" spans="1:37" ht="9" customHeight="1" x14ac:dyDescent="0.25">
      <c r="A25" s="1253" t="s">
        <v>107</v>
      </c>
      <c r="B25" s="1254"/>
      <c r="C25" s="26" t="s">
        <v>108</v>
      </c>
      <c r="D25" s="1255" t="s">
        <v>109</v>
      </c>
      <c r="E25" s="1256"/>
      <c r="F25" s="1257"/>
      <c r="G25" s="1255" t="s">
        <v>110</v>
      </c>
      <c r="H25" s="1255"/>
      <c r="I25" s="1255"/>
      <c r="J25" s="1255" t="s">
        <v>111</v>
      </c>
      <c r="K25" s="1257"/>
      <c r="L25" s="1255" t="s">
        <v>112</v>
      </c>
      <c r="M25" s="1256"/>
      <c r="N25" s="1257"/>
      <c r="O25" s="27" t="s">
        <v>113</v>
      </c>
      <c r="P25" s="1255" t="s">
        <v>114</v>
      </c>
      <c r="Q25" s="1256"/>
      <c r="R25" s="1257"/>
      <c r="S25" s="1255" t="s">
        <v>115</v>
      </c>
      <c r="T25" s="1256"/>
      <c r="U25" s="1257"/>
      <c r="V25" s="5"/>
      <c r="W25" s="1406"/>
      <c r="X25" s="1407"/>
      <c r="Y25" s="1407"/>
      <c r="Z25" s="1406"/>
      <c r="AA25" s="1417"/>
      <c r="AB25" s="1407"/>
      <c r="AC25" s="1407"/>
      <c r="AD25" s="28"/>
      <c r="AE25" s="1400"/>
      <c r="AF25" s="1401"/>
      <c r="AG25" s="1401"/>
      <c r="AH25" s="1401"/>
      <c r="AI25" s="1401"/>
      <c r="AJ25" s="1401"/>
      <c r="AK25" s="1402"/>
    </row>
    <row r="26" spans="1:37" ht="9" customHeight="1" x14ac:dyDescent="0.25">
      <c r="A26" s="1408" t="s">
        <v>116</v>
      </c>
      <c r="B26" s="1409"/>
      <c r="C26" s="1412" t="s">
        <v>117</v>
      </c>
      <c r="D26" s="1408" t="s">
        <v>118</v>
      </c>
      <c r="E26" s="1414"/>
      <c r="F26" s="1409"/>
      <c r="G26" s="1408" t="s">
        <v>119</v>
      </c>
      <c r="H26" s="1408"/>
      <c r="I26" s="1408"/>
      <c r="J26" s="1408" t="s">
        <v>120</v>
      </c>
      <c r="K26" s="1409"/>
      <c r="L26" s="1408" t="s">
        <v>121</v>
      </c>
      <c r="M26" s="1414"/>
      <c r="N26" s="1409"/>
      <c r="O26" s="1412" t="s">
        <v>122</v>
      </c>
      <c r="P26" s="1408" t="s">
        <v>123</v>
      </c>
      <c r="Q26" s="1414"/>
      <c r="R26" s="1409"/>
      <c r="S26" s="1419">
        <f>EXPORTAR!D11</f>
        <v>1126787260</v>
      </c>
      <c r="T26" s="1420"/>
      <c r="U26" s="1421"/>
      <c r="V26" s="5"/>
      <c r="W26" s="1425" t="s">
        <v>115</v>
      </c>
      <c r="X26" s="1425"/>
      <c r="Y26" s="1425"/>
      <c r="Z26" s="1390" t="s">
        <v>124</v>
      </c>
      <c r="AA26" s="1390"/>
      <c r="AB26" s="1390"/>
      <c r="AC26" s="1390"/>
      <c r="AD26" s="29"/>
      <c r="AE26" s="1426"/>
      <c r="AF26" s="1426"/>
      <c r="AG26" s="1426"/>
      <c r="AH26" s="1426"/>
      <c r="AI26" s="1426"/>
      <c r="AJ26" s="1426"/>
      <c r="AK26" s="1426"/>
    </row>
    <row r="27" spans="1:37" ht="10.5" customHeight="1" x14ac:dyDescent="0.25">
      <c r="A27" s="1410"/>
      <c r="B27" s="1411"/>
      <c r="C27" s="1413"/>
      <c r="D27" s="1410"/>
      <c r="E27" s="1415"/>
      <c r="F27" s="1411"/>
      <c r="G27" s="1408"/>
      <c r="H27" s="1408"/>
      <c r="I27" s="1408"/>
      <c r="J27" s="1410"/>
      <c r="K27" s="1411"/>
      <c r="L27" s="1410"/>
      <c r="M27" s="1415"/>
      <c r="N27" s="1411"/>
      <c r="O27" s="1413"/>
      <c r="P27" s="1410"/>
      <c r="Q27" s="1415"/>
      <c r="R27" s="1411"/>
      <c r="S27" s="1422"/>
      <c r="T27" s="1423"/>
      <c r="U27" s="1424"/>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19.5" customHeight="1" x14ac:dyDescent="0.25">
      <c r="A29" s="1468" t="str">
        <f>EXPORTAR!D12</f>
        <v>Calle 99 74A - 22</v>
      </c>
      <c r="B29" s="1469"/>
      <c r="C29" s="1469"/>
      <c r="D29" s="1469"/>
      <c r="E29" s="1469"/>
      <c r="F29" s="1469"/>
      <c r="G29" s="1469"/>
      <c r="H29" s="1469"/>
      <c r="I29" s="1469"/>
      <c r="J29" s="1469"/>
      <c r="K29" s="1469"/>
      <c r="L29" s="1470"/>
      <c r="M29" s="1468" t="str">
        <f>EXPORTAR!D13</f>
        <v>Medellin</v>
      </c>
      <c r="N29" s="1471"/>
      <c r="O29" s="1471"/>
      <c r="P29" s="1471"/>
      <c r="Q29" s="1471"/>
      <c r="R29" s="1470"/>
      <c r="S29" s="1472">
        <f>EXPORTAR!D14</f>
        <v>3138948787</v>
      </c>
      <c r="T29" s="1473"/>
      <c r="U29" s="1348"/>
      <c r="V29" s="5"/>
      <c r="W29" s="1433"/>
      <c r="X29" s="1434"/>
      <c r="Y29" s="1435"/>
      <c r="Z29" s="1437"/>
      <c r="AA29" s="1437"/>
      <c r="AB29" s="1433"/>
      <c r="AC29" s="1435"/>
      <c r="AD29" s="29"/>
      <c r="AE29" s="1418" t="s">
        <v>126</v>
      </c>
      <c r="AF29" s="1418" t="s">
        <v>127</v>
      </c>
      <c r="AG29" s="1418" t="s">
        <v>128</v>
      </c>
      <c r="AH29" s="1418" t="s">
        <v>129</v>
      </c>
      <c r="AI29" s="1418" t="s">
        <v>130</v>
      </c>
      <c r="AJ29" s="1447" t="s">
        <v>131</v>
      </c>
      <c r="AK29" s="142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90"/>
      <c r="AF30" s="1390"/>
      <c r="AG30" s="1390"/>
      <c r="AH30" s="1390"/>
      <c r="AI30" s="1390"/>
      <c r="AJ30" s="1433"/>
      <c r="AK30" s="1435"/>
    </row>
    <row r="31" spans="1:37" ht="9" customHeight="1" x14ac:dyDescent="0.25">
      <c r="A31" s="1448"/>
      <c r="B31" s="1449"/>
      <c r="C31" s="1449"/>
      <c r="D31" s="1449"/>
      <c r="E31" s="1449"/>
      <c r="F31" s="1449"/>
      <c r="G31" s="1449"/>
      <c r="H31" s="1449"/>
      <c r="I31" s="1449"/>
      <c r="J31" s="1449"/>
      <c r="K31" s="1449"/>
      <c r="L31" s="1449"/>
      <c r="M31" s="1449"/>
      <c r="N31" s="1449"/>
      <c r="O31" s="1449"/>
      <c r="P31" s="1449"/>
      <c r="Q31" s="1449"/>
      <c r="R31" s="1449"/>
      <c r="S31" s="1449"/>
      <c r="T31" s="1449"/>
      <c r="U31" s="1450"/>
      <c r="V31" s="5"/>
      <c r="W31" s="1333" t="s">
        <v>133</v>
      </c>
      <c r="X31" s="1334"/>
      <c r="Y31" s="1334"/>
      <c r="Z31" s="1334"/>
      <c r="AA31" s="1334"/>
      <c r="AB31" s="1334"/>
      <c r="AC31" s="1335"/>
      <c r="AD31" s="29"/>
      <c r="AE31" s="1333" t="s">
        <v>134</v>
      </c>
      <c r="AF31" s="1334"/>
      <c r="AG31" s="1334"/>
      <c r="AH31" s="1334"/>
      <c r="AI31" s="1334"/>
      <c r="AJ31" s="1334"/>
      <c r="AK31" s="1335"/>
    </row>
    <row r="32" spans="1:37" ht="9.75" customHeight="1" thickBot="1" x14ac:dyDescent="0.3">
      <c r="A32" s="1451"/>
      <c r="B32" s="1452"/>
      <c r="C32" s="1452"/>
      <c r="D32" s="1452"/>
      <c r="E32" s="1452"/>
      <c r="F32" s="1452"/>
      <c r="G32" s="1452"/>
      <c r="H32" s="1452"/>
      <c r="I32" s="1452"/>
      <c r="J32" s="1452"/>
      <c r="K32" s="1452"/>
      <c r="L32" s="1452"/>
      <c r="M32" s="1452"/>
      <c r="N32" s="1452"/>
      <c r="O32" s="1452"/>
      <c r="P32" s="1452"/>
      <c r="Q32" s="1452"/>
      <c r="R32" s="1452"/>
      <c r="S32" s="1452"/>
      <c r="T32" s="1452"/>
      <c r="U32" s="1453"/>
      <c r="V32" s="5"/>
      <c r="W32" s="1454" t="s">
        <v>135</v>
      </c>
      <c r="X32" s="1457" t="s">
        <v>136</v>
      </c>
      <c r="Y32" s="1458"/>
      <c r="Z32" s="1454" t="s">
        <v>137</v>
      </c>
      <c r="AA32" s="1454" t="s">
        <v>138</v>
      </c>
      <c r="AB32" s="1447" t="s">
        <v>139</v>
      </c>
      <c r="AC32" s="1463"/>
      <c r="AD32" s="40"/>
      <c r="AE32" s="41" t="s">
        <v>30</v>
      </c>
      <c r="AF32" s="42"/>
      <c r="AG32" s="42"/>
      <c r="AH32" s="42"/>
      <c r="AI32" s="42"/>
      <c r="AJ32" s="1438" t="s">
        <v>108</v>
      </c>
      <c r="AK32" s="1439"/>
    </row>
    <row r="33" spans="1:37" ht="9.75" customHeight="1" x14ac:dyDescent="0.25">
      <c r="A33" s="1385"/>
      <c r="B33" s="1385"/>
      <c r="C33" s="1385"/>
      <c r="D33" s="1385"/>
      <c r="E33" s="1385"/>
      <c r="F33" s="1385"/>
      <c r="G33" s="1385"/>
      <c r="H33" s="1385"/>
      <c r="I33" s="1385"/>
      <c r="J33" s="1385"/>
      <c r="K33" s="1385"/>
      <c r="L33" s="1385"/>
      <c r="M33" s="1385"/>
      <c r="N33" s="1385"/>
      <c r="O33" s="1385"/>
      <c r="P33" s="1385"/>
      <c r="Q33" s="1385"/>
      <c r="R33" s="1385"/>
      <c r="S33" s="1385"/>
      <c r="T33" s="1385"/>
      <c r="U33" s="1385"/>
      <c r="V33" s="5"/>
      <c r="W33" s="1455"/>
      <c r="X33" s="1459"/>
      <c r="Y33" s="1460"/>
      <c r="Z33" s="1455"/>
      <c r="AA33" s="1455"/>
      <c r="AB33" s="1430"/>
      <c r="AC33" s="1432"/>
      <c r="AD33" s="43"/>
      <c r="AE33" s="44"/>
      <c r="AF33" s="45"/>
      <c r="AG33" s="45"/>
      <c r="AH33" s="45"/>
      <c r="AI33" s="45"/>
      <c r="AJ33" s="1440"/>
      <c r="AK33" s="1441"/>
    </row>
    <row r="34" spans="1:37" ht="9.75" customHeight="1" x14ac:dyDescent="0.25">
      <c r="A34" s="1444" t="s">
        <v>140</v>
      </c>
      <c r="B34" s="1444"/>
      <c r="C34" s="1444"/>
      <c r="D34" s="1444"/>
      <c r="E34" s="1444"/>
      <c r="F34" s="1444"/>
      <c r="G34" s="1444"/>
      <c r="H34" s="1444"/>
      <c r="I34" s="1444"/>
      <c r="J34" s="1444"/>
      <c r="K34" s="1444"/>
      <c r="L34" s="1444"/>
      <c r="M34" s="1444"/>
      <c r="N34" s="1444"/>
      <c r="O34" s="1444"/>
      <c r="P34" s="1444"/>
      <c r="Q34" s="1444"/>
      <c r="R34" s="1444"/>
      <c r="S34" s="1444"/>
      <c r="T34" s="1444"/>
      <c r="U34" s="1444"/>
      <c r="V34" s="5"/>
      <c r="W34" s="1455"/>
      <c r="X34" s="1459"/>
      <c r="Y34" s="1460"/>
      <c r="Z34" s="1455"/>
      <c r="AA34" s="1455"/>
      <c r="AB34" s="1430"/>
      <c r="AC34" s="1432"/>
      <c r="AD34" s="43"/>
      <c r="AE34" s="44"/>
      <c r="AF34" s="45"/>
      <c r="AG34" s="45"/>
      <c r="AH34" s="45"/>
      <c r="AI34" s="45"/>
      <c r="AJ34" s="1440"/>
      <c r="AK34" s="1441"/>
    </row>
    <row r="35" spans="1:37" ht="9.75" customHeight="1" x14ac:dyDescent="0.25">
      <c r="A35" s="1445"/>
      <c r="B35" s="1445"/>
      <c r="C35" s="1445"/>
      <c r="D35" s="1445"/>
      <c r="E35" s="1445"/>
      <c r="F35" s="1445"/>
      <c r="G35" s="1445"/>
      <c r="H35" s="1445"/>
      <c r="I35" s="1445"/>
      <c r="J35" s="1445"/>
      <c r="K35" s="1445"/>
      <c r="L35" s="1445"/>
      <c r="M35" s="1445"/>
      <c r="N35" s="1445"/>
      <c r="O35" s="1445"/>
      <c r="P35" s="1445"/>
      <c r="Q35" s="1445"/>
      <c r="R35" s="1445"/>
      <c r="S35" s="1445"/>
      <c r="T35" s="1445"/>
      <c r="U35" s="1445"/>
      <c r="V35" s="5"/>
      <c r="W35" s="1456"/>
      <c r="X35" s="1461"/>
      <c r="Y35" s="1462"/>
      <c r="Z35" s="1456"/>
      <c r="AA35" s="1456"/>
      <c r="AB35" s="1464"/>
      <c r="AC35" s="1465"/>
      <c r="AD35" s="45"/>
      <c r="AE35" s="46"/>
      <c r="AF35" s="47"/>
      <c r="AG35" s="47"/>
      <c r="AH35" s="47"/>
      <c r="AI35" s="47"/>
      <c r="AJ35" s="1442"/>
      <c r="AK35" s="1443"/>
    </row>
    <row r="36" spans="1:37" ht="9.75" customHeight="1" x14ac:dyDescent="0.25">
      <c r="A36" s="1358" t="s">
        <v>95</v>
      </c>
      <c r="B36" s="1359"/>
      <c r="C36" s="1359"/>
      <c r="D36" s="1359"/>
      <c r="E36" s="1359"/>
      <c r="F36" s="1359"/>
      <c r="G36" s="1359"/>
      <c r="H36" s="1360"/>
      <c r="I36" s="1358" t="s">
        <v>96</v>
      </c>
      <c r="J36" s="1359"/>
      <c r="K36" s="1359"/>
      <c r="L36" s="1359"/>
      <c r="M36" s="1359"/>
      <c r="N36" s="1359"/>
      <c r="O36" s="1360"/>
      <c r="P36" s="1358" t="s">
        <v>97</v>
      </c>
      <c r="Q36" s="1359"/>
      <c r="R36" s="1359"/>
      <c r="S36" s="1359"/>
      <c r="T36" s="1359"/>
      <c r="U36" s="1360"/>
      <c r="V36" s="5"/>
      <c r="W36" s="1446"/>
      <c r="X36" s="1446"/>
      <c r="Y36" s="1446"/>
      <c r="Z36" s="1446"/>
      <c r="AA36" s="1446"/>
      <c r="AB36" s="1446"/>
      <c r="AC36" s="1446"/>
      <c r="AD36" s="1446"/>
      <c r="AE36" s="1446"/>
      <c r="AF36" s="1446"/>
      <c r="AG36" s="1446"/>
      <c r="AH36" s="1446"/>
      <c r="AI36" s="1446"/>
      <c r="AJ36" s="1446"/>
      <c r="AK36" s="1446"/>
    </row>
    <row r="37" spans="1:37" ht="12" customHeight="1" x14ac:dyDescent="0.25">
      <c r="A37" s="1474" t="str">
        <f>EXPORTAR!D17</f>
        <v>RIVAS</v>
      </c>
      <c r="B37" s="1475"/>
      <c r="C37" s="1475"/>
      <c r="D37" s="1475"/>
      <c r="E37" s="1475"/>
      <c r="F37" s="1475"/>
      <c r="G37" s="1475"/>
      <c r="H37" s="1476"/>
      <c r="I37" s="1474" t="str">
        <f>EXPORTAR!D18</f>
        <v>MARTINEZ</v>
      </c>
      <c r="J37" s="1475"/>
      <c r="K37" s="1475"/>
      <c r="L37" s="1475"/>
      <c r="M37" s="1475"/>
      <c r="N37" s="1475"/>
      <c r="O37" s="1476"/>
      <c r="P37" s="1474" t="str">
        <f>EXPORTAR!D16</f>
        <v>JUAN ESTEBAN</v>
      </c>
      <c r="Q37" s="1475"/>
      <c r="R37" s="1475"/>
      <c r="S37" s="1475"/>
      <c r="T37" s="1475"/>
      <c r="U37" s="1476"/>
      <c r="V37" s="5"/>
      <c r="W37" s="1281" t="s">
        <v>141</v>
      </c>
      <c r="X37" s="1281"/>
      <c r="Y37" s="1281"/>
      <c r="Z37" s="1281"/>
      <c r="AA37" s="1281"/>
      <c r="AB37" s="1281"/>
      <c r="AC37" s="1281"/>
      <c r="AD37" s="1281"/>
      <c r="AE37" s="1281"/>
      <c r="AF37" s="1281"/>
      <c r="AG37" s="1281"/>
      <c r="AH37" s="1281"/>
      <c r="AI37" s="1281"/>
      <c r="AJ37" s="1281"/>
      <c r="AK37" s="1281"/>
    </row>
    <row r="38" spans="1:37" ht="5.25" customHeight="1" x14ac:dyDescent="0.25">
      <c r="A38" s="1477"/>
      <c r="B38" s="1478"/>
      <c r="C38" s="1478"/>
      <c r="D38" s="1478"/>
      <c r="E38" s="1478"/>
      <c r="F38" s="1478"/>
      <c r="G38" s="1478"/>
      <c r="H38" s="1479"/>
      <c r="I38" s="1477"/>
      <c r="J38" s="1478"/>
      <c r="K38" s="1478"/>
      <c r="L38" s="1478"/>
      <c r="M38" s="1478"/>
      <c r="N38" s="1478"/>
      <c r="O38" s="1479"/>
      <c r="P38" s="1477"/>
      <c r="Q38" s="1478"/>
      <c r="R38" s="1478"/>
      <c r="S38" s="1478"/>
      <c r="T38" s="1478"/>
      <c r="U38" s="1479"/>
      <c r="V38" s="5"/>
      <c r="W38" s="1483" t="s">
        <v>142</v>
      </c>
      <c r="X38" s="1484"/>
      <c r="Y38" s="1484"/>
      <c r="Z38" s="1484"/>
      <c r="AA38" s="1484"/>
      <c r="AB38" s="1484"/>
      <c r="AC38" s="1484"/>
      <c r="AD38" s="1484"/>
      <c r="AE38" s="1484"/>
      <c r="AF38" s="1484"/>
      <c r="AG38" s="1484"/>
      <c r="AH38" s="1484"/>
      <c r="AI38" s="1484"/>
      <c r="AJ38" s="1484"/>
      <c r="AK38" s="1485"/>
    </row>
    <row r="39" spans="1:37" ht="3"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5"/>
      <c r="W39" s="1483"/>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255" t="s">
        <v>115</v>
      </c>
      <c r="T40" s="1256"/>
      <c r="U40" s="1257"/>
      <c r="V40" s="5"/>
      <c r="W40" s="1483"/>
      <c r="X40" s="1484"/>
      <c r="Y40" s="1484"/>
      <c r="Z40" s="1484"/>
      <c r="AA40" s="1484"/>
      <c r="AB40" s="1484"/>
      <c r="AC40" s="1484"/>
      <c r="AD40" s="1484"/>
      <c r="AE40" s="1484"/>
      <c r="AF40" s="1484"/>
      <c r="AG40" s="1484"/>
      <c r="AH40" s="1484"/>
      <c r="AI40" s="1484"/>
      <c r="AJ40" s="1484"/>
      <c r="AK40" s="1485"/>
    </row>
    <row r="41" spans="1:37" ht="9.7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419">
        <f>EXPORTAR!D19</f>
        <v>1010111103</v>
      </c>
      <c r="T41" s="1420"/>
      <c r="U41" s="1421"/>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3.75" customHeight="1" x14ac:dyDescent="0.25">
      <c r="A42" s="1410"/>
      <c r="B42" s="1411"/>
      <c r="C42" s="1413"/>
      <c r="D42" s="1410"/>
      <c r="E42" s="1415"/>
      <c r="F42" s="1411"/>
      <c r="G42" s="1410"/>
      <c r="H42" s="1415"/>
      <c r="I42" s="1411"/>
      <c r="J42" s="1410"/>
      <c r="K42" s="1411"/>
      <c r="L42" s="1410"/>
      <c r="M42" s="1415"/>
      <c r="N42" s="1411"/>
      <c r="O42" s="1413"/>
      <c r="P42" s="1410"/>
      <c r="Q42" s="1415"/>
      <c r="R42" s="1411"/>
      <c r="S42" s="1422"/>
      <c r="T42" s="1423"/>
      <c r="U42" s="1424"/>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9.5" customHeight="1" x14ac:dyDescent="0.25">
      <c r="A44" s="1468" t="str">
        <f>EXPORTAR!D20</f>
        <v>Cra 80 50 - 52</v>
      </c>
      <c r="B44" s="1469"/>
      <c r="C44" s="1469"/>
      <c r="D44" s="1469"/>
      <c r="E44" s="1469"/>
      <c r="F44" s="1469"/>
      <c r="G44" s="1469"/>
      <c r="H44" s="1469"/>
      <c r="I44" s="1469"/>
      <c r="J44" s="1469"/>
      <c r="K44" s="1469"/>
      <c r="L44" s="1470"/>
      <c r="M44" s="1468" t="str">
        <f>EXPORTAR!D21</f>
        <v>Medellin</v>
      </c>
      <c r="N44" s="1471"/>
      <c r="O44" s="1471"/>
      <c r="P44" s="1471"/>
      <c r="Q44" s="1471"/>
      <c r="R44" s="1470"/>
      <c r="S44" s="1472">
        <f>EXPORTAR!D22</f>
        <v>3205878787</v>
      </c>
      <c r="T44" s="1473"/>
      <c r="U44" s="1348"/>
      <c r="V44" s="5"/>
      <c r="W44" s="1491" t="s">
        <v>144</v>
      </c>
      <c r="X44" s="1492"/>
      <c r="Y44" s="1492"/>
      <c r="Z44" s="1492"/>
      <c r="AA44" s="1492"/>
      <c r="AB44" s="1492"/>
      <c r="AC44" s="1492"/>
      <c r="AD44" s="1492"/>
      <c r="AE44" s="1492"/>
      <c r="AF44" s="1492"/>
      <c r="AG44" s="1492"/>
      <c r="AH44" s="1492"/>
      <c r="AI44" s="1492"/>
      <c r="AJ44" s="1492"/>
      <c r="AK44" s="1493"/>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4"/>
      <c r="X45" s="1495"/>
      <c r="Y45" s="1495"/>
      <c r="Z45" s="1495"/>
      <c r="AA45" s="1495"/>
      <c r="AB45" s="1495"/>
      <c r="AC45" s="1495"/>
      <c r="AD45" s="1495"/>
      <c r="AE45" s="1495"/>
      <c r="AF45" s="1495"/>
      <c r="AG45" s="1495"/>
      <c r="AH45" s="1495"/>
      <c r="AI45" s="1495"/>
      <c r="AJ45" s="1495"/>
      <c r="AK45" s="1496"/>
    </row>
    <row r="46" spans="1:37" x14ac:dyDescent="0.25">
      <c r="A46" s="1448"/>
      <c r="B46" s="1449"/>
      <c r="C46" s="1449"/>
      <c r="D46" s="1449"/>
      <c r="E46" s="1449"/>
      <c r="F46" s="1449"/>
      <c r="G46" s="1449"/>
      <c r="H46" s="1449"/>
      <c r="I46" s="1449"/>
      <c r="J46" s="1449"/>
      <c r="K46" s="1449"/>
      <c r="L46" s="1449"/>
      <c r="M46" s="1449"/>
      <c r="N46" s="1449"/>
      <c r="O46" s="1449"/>
      <c r="P46" s="1449"/>
      <c r="Q46" s="1449"/>
      <c r="R46" s="1449"/>
      <c r="S46" s="1449"/>
      <c r="T46" s="1449"/>
      <c r="U46" s="1450"/>
      <c r="V46" s="5"/>
      <c r="W46" s="1497"/>
      <c r="X46" s="1498"/>
      <c r="Y46" s="1498"/>
      <c r="Z46" s="1498"/>
      <c r="AA46" s="1498"/>
      <c r="AB46" s="1498"/>
      <c r="AC46" s="1498"/>
      <c r="AD46" s="1498"/>
      <c r="AE46" s="1498"/>
      <c r="AF46" s="1498"/>
      <c r="AG46" s="1498"/>
      <c r="AH46" s="1498"/>
      <c r="AI46" s="1498"/>
      <c r="AJ46" s="1498"/>
      <c r="AK46" s="1499"/>
    </row>
    <row r="47" spans="1:37" ht="2.25" customHeight="1" thickBot="1" x14ac:dyDescent="0.3">
      <c r="A47" s="1451"/>
      <c r="B47" s="1452"/>
      <c r="C47" s="1452"/>
      <c r="D47" s="1452"/>
      <c r="E47" s="1452"/>
      <c r="F47" s="1452"/>
      <c r="G47" s="1452"/>
      <c r="H47" s="1452"/>
      <c r="I47" s="1452"/>
      <c r="J47" s="1452"/>
      <c r="K47" s="1452"/>
      <c r="L47" s="1452"/>
      <c r="M47" s="1452"/>
      <c r="N47" s="1452"/>
      <c r="O47" s="1452"/>
      <c r="P47" s="1452"/>
      <c r="Q47" s="1452"/>
      <c r="R47" s="1452"/>
      <c r="S47" s="1452"/>
      <c r="T47" s="1452"/>
      <c r="U47" s="1453"/>
      <c r="V47" s="5"/>
      <c r="W47" s="1500"/>
      <c r="X47" s="1501"/>
      <c r="Y47" s="1501"/>
      <c r="Z47" s="1501"/>
      <c r="AA47" s="1501"/>
      <c r="AB47" s="1501"/>
      <c r="AC47" s="1501"/>
      <c r="AD47" s="1501"/>
      <c r="AE47" s="1501"/>
      <c r="AF47" s="1501"/>
      <c r="AG47" s="1501"/>
      <c r="AH47" s="1501"/>
      <c r="AI47" s="1501"/>
      <c r="AJ47" s="1501"/>
      <c r="AK47" s="1502"/>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3"/>
      <c r="X48" s="1446"/>
      <c r="Y48" s="1446"/>
      <c r="Z48" s="1446"/>
      <c r="AA48" s="1446"/>
      <c r="AB48" s="1446"/>
      <c r="AC48" s="1446"/>
      <c r="AD48" s="1446"/>
      <c r="AE48" s="1446"/>
      <c r="AF48" s="1446"/>
      <c r="AG48" s="1446"/>
      <c r="AH48" s="1446"/>
      <c r="AI48" s="1446"/>
      <c r="AJ48" s="1446"/>
      <c r="AK48" s="1504"/>
    </row>
    <row r="49" spans="1:37" ht="3.75" customHeight="1" x14ac:dyDescent="0.25">
      <c r="A49" s="1489"/>
      <c r="B49" s="1489"/>
      <c r="C49" s="1489"/>
      <c r="D49" s="1489"/>
      <c r="E49" s="1489"/>
      <c r="F49" s="1489"/>
      <c r="G49" s="1489"/>
      <c r="H49" s="1489"/>
      <c r="I49" s="1489"/>
      <c r="J49" s="1489"/>
      <c r="K49" s="1489"/>
      <c r="L49" s="1489"/>
      <c r="M49" s="1489"/>
      <c r="N49" s="1489"/>
      <c r="O49" s="1489"/>
      <c r="P49" s="1489"/>
      <c r="Q49" s="1489"/>
      <c r="R49" s="1489"/>
      <c r="S49" s="1489"/>
      <c r="T49" s="1489"/>
      <c r="U49" s="1489"/>
      <c r="V49" s="5"/>
      <c r="W49" s="1490"/>
      <c r="X49" s="1490"/>
      <c r="Y49" s="1490"/>
      <c r="Z49" s="1490"/>
      <c r="AA49" s="1490"/>
      <c r="AB49" s="1490"/>
      <c r="AC49" s="1490"/>
      <c r="AD49" s="1490"/>
      <c r="AE49" s="1490"/>
      <c r="AF49" s="1490"/>
      <c r="AG49" s="1490"/>
      <c r="AH49" s="1490"/>
      <c r="AI49" s="1490"/>
      <c r="AJ49" s="1490"/>
      <c r="AK49" s="1490"/>
    </row>
    <row r="50" spans="1:37" ht="15" customHeight="1" x14ac:dyDescent="0.25">
      <c r="C50" s="1486"/>
      <c r="D50" s="1486"/>
      <c r="E50" s="1486"/>
      <c r="F50" s="1486"/>
      <c r="G50" s="1486"/>
      <c r="H50" s="1486"/>
      <c r="I50" s="1486"/>
      <c r="J50" s="1486"/>
      <c r="K50" s="1486"/>
      <c r="L50" s="1486"/>
      <c r="M50" s="1486"/>
      <c r="N50" s="1486"/>
      <c r="O50" s="1486"/>
      <c r="P50" s="1486"/>
      <c r="Q50" s="1486"/>
      <c r="R50" s="1486"/>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300"/>
      <c r="F52" s="1300"/>
      <c r="G52" s="1300"/>
      <c r="H52" s="1300"/>
      <c r="I52" s="1300"/>
      <c r="J52" s="1300"/>
      <c r="K52" s="1300"/>
      <c r="L52" s="1300"/>
      <c r="M52" s="1300"/>
      <c r="N52" s="1300"/>
      <c r="O52" s="1300"/>
      <c r="P52" s="1300"/>
      <c r="Q52" s="1300"/>
      <c r="R52" s="1300"/>
      <c r="S52" s="1300"/>
      <c r="T52" s="1300"/>
      <c r="U52" s="1300"/>
      <c r="V52" s="1300"/>
      <c r="W52" s="1300"/>
      <c r="X52" s="1300"/>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611"/>
      <c r="V1" s="1611"/>
      <c r="W1" s="1611"/>
      <c r="X1" s="1611"/>
      <c r="Y1" s="1612"/>
      <c r="Z1" s="3"/>
      <c r="AA1" s="1616" t="s">
        <v>28</v>
      </c>
      <c r="AB1" s="1617"/>
      <c r="AC1" s="1617"/>
      <c r="AD1" s="1617"/>
      <c r="AE1" s="1617"/>
      <c r="AF1" s="1617"/>
      <c r="AG1" s="1617"/>
      <c r="AH1" s="1618"/>
      <c r="AJ1" s="1316" t="s">
        <v>29</v>
      </c>
      <c r="AK1" s="1317"/>
    </row>
    <row r="2" spans="1:42" x14ac:dyDescent="0.25">
      <c r="A2" s="1247"/>
      <c r="B2" s="1632"/>
      <c r="C2" s="1632"/>
      <c r="D2" s="1632"/>
      <c r="E2" s="1632"/>
      <c r="F2" s="1632"/>
      <c r="G2" s="1632"/>
      <c r="H2" s="1632"/>
      <c r="I2" s="1632"/>
      <c r="J2" s="1632"/>
      <c r="K2" s="1632"/>
      <c r="L2" s="1632"/>
      <c r="M2" s="1632"/>
      <c r="N2" s="1632"/>
      <c r="O2" s="1632"/>
      <c r="P2" s="1632"/>
      <c r="Q2" s="1632"/>
      <c r="R2" s="1632"/>
      <c r="S2" s="1249"/>
      <c r="T2" s="1613"/>
      <c r="U2" s="1614"/>
      <c r="V2" s="1614"/>
      <c r="W2" s="1614"/>
      <c r="X2" s="1614"/>
      <c r="Y2" s="1615"/>
      <c r="Z2" s="4"/>
      <c r="AA2" s="1487" t="s">
        <v>30</v>
      </c>
      <c r="AB2" s="1488"/>
      <c r="AC2" s="1488"/>
      <c r="AD2" s="1488"/>
      <c r="AE2" s="1488"/>
      <c r="AF2" s="1488"/>
      <c r="AG2" s="1488"/>
      <c r="AH2" s="1636"/>
      <c r="AI2" s="5"/>
      <c r="AJ2" s="6" t="s">
        <v>31</v>
      </c>
      <c r="AK2" s="9" t="s">
        <v>32</v>
      </c>
    </row>
    <row r="3" spans="1:42" ht="9.75" customHeight="1" x14ac:dyDescent="0.25">
      <c r="A3" s="1247"/>
      <c r="B3" s="1632"/>
      <c r="C3" s="1632"/>
      <c r="D3" s="1632"/>
      <c r="E3" s="1632"/>
      <c r="F3" s="1632"/>
      <c r="G3" s="1632"/>
      <c r="H3" s="1632"/>
      <c r="I3" s="1632"/>
      <c r="J3" s="1632"/>
      <c r="K3" s="1632"/>
      <c r="L3" s="1632"/>
      <c r="M3" s="1632"/>
      <c r="N3" s="1632"/>
      <c r="O3" s="1632"/>
      <c r="P3" s="1632"/>
      <c r="Q3" s="1632"/>
      <c r="R3" s="1632"/>
      <c r="S3" s="1249"/>
      <c r="T3" s="7"/>
      <c r="U3" s="5"/>
      <c r="V3" s="5"/>
      <c r="W3" s="5"/>
      <c r="X3" s="5"/>
      <c r="Y3" s="8"/>
      <c r="Z3" s="8"/>
      <c r="AA3" s="1253" t="s">
        <v>2</v>
      </c>
      <c r="AB3" s="1254"/>
      <c r="AC3" s="1255" t="s">
        <v>33</v>
      </c>
      <c r="AD3" s="1256"/>
      <c r="AE3" s="1257"/>
      <c r="AF3" s="1255" t="s">
        <v>34</v>
      </c>
      <c r="AG3" s="1256"/>
      <c r="AH3" s="1257"/>
      <c r="AI3" s="5"/>
      <c r="AJ3" s="1259" t="str">
        <f>EXPORTAR!D27</f>
        <v>EGT60I</v>
      </c>
      <c r="AK3" s="1260"/>
    </row>
    <row r="4" spans="1:42" ht="16.5" customHeight="1" x14ac:dyDescent="0.25">
      <c r="A4" s="1633"/>
      <c r="B4" s="1634"/>
      <c r="C4" s="1634"/>
      <c r="D4" s="1634"/>
      <c r="E4" s="1634"/>
      <c r="F4" s="1634"/>
      <c r="G4" s="1634"/>
      <c r="H4" s="1634"/>
      <c r="I4" s="1634"/>
      <c r="J4" s="1634"/>
      <c r="K4" s="1634"/>
      <c r="L4" s="1634"/>
      <c r="M4" s="1634"/>
      <c r="N4" s="1634"/>
      <c r="O4" s="1634"/>
      <c r="P4" s="1634"/>
      <c r="Q4" s="1634"/>
      <c r="R4" s="1634"/>
      <c r="S4" s="1635"/>
      <c r="T4" s="10"/>
      <c r="U4" s="11"/>
      <c r="V4" s="11"/>
      <c r="W4" s="11"/>
      <c r="X4" s="11"/>
      <c r="Y4" s="12"/>
      <c r="Z4" s="13"/>
      <c r="AA4" s="1271"/>
      <c r="AB4" s="1272"/>
      <c r="AC4" s="1273"/>
      <c r="AD4" s="1274"/>
      <c r="AE4" s="1275"/>
      <c r="AF4" s="14" t="s">
        <v>35</v>
      </c>
      <c r="AG4" s="14" t="s">
        <v>36</v>
      </c>
      <c r="AH4" s="14" t="s">
        <v>37</v>
      </c>
      <c r="AI4" s="5"/>
      <c r="AJ4" s="1261"/>
      <c r="AK4" s="126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1" t="s">
        <v>38</v>
      </c>
      <c r="B6" s="1278"/>
      <c r="C6" s="1278"/>
      <c r="D6" s="1278"/>
      <c r="E6" s="1278"/>
      <c r="F6" s="1278"/>
      <c r="G6" s="1278"/>
      <c r="H6" s="1278"/>
      <c r="I6" s="1278"/>
      <c r="J6" s="1278"/>
      <c r="K6" s="1278"/>
      <c r="L6" s="1278"/>
      <c r="M6" s="1278"/>
      <c r="N6" s="1278"/>
      <c r="O6" s="1278"/>
      <c r="P6" s="1278"/>
      <c r="Q6" s="1278"/>
      <c r="R6" s="1278"/>
      <c r="S6" s="1278"/>
      <c r="T6" s="1278"/>
      <c r="U6" s="1302"/>
      <c r="V6" s="5"/>
      <c r="W6" s="1637" t="s">
        <v>39</v>
      </c>
      <c r="X6" s="1638"/>
      <c r="Y6" s="1639"/>
      <c r="Z6" s="15" t="s">
        <v>40</v>
      </c>
      <c r="AA6" s="16"/>
      <c r="AB6" s="16"/>
      <c r="AC6" s="1333" t="s">
        <v>41</v>
      </c>
      <c r="AD6" s="1334"/>
      <c r="AE6" s="1334"/>
      <c r="AF6" s="1334"/>
      <c r="AG6" s="1334"/>
      <c r="AH6" s="1334"/>
      <c r="AI6" s="1334"/>
      <c r="AJ6" s="1334"/>
      <c r="AK6" s="1335"/>
    </row>
    <row r="7" spans="1:42" ht="10.5" customHeight="1" x14ac:dyDescent="0.25">
      <c r="A7" s="1286">
        <v>1</v>
      </c>
      <c r="B7" s="1640" t="s">
        <v>165</v>
      </c>
      <c r="C7" s="1641"/>
      <c r="D7" s="1283"/>
      <c r="E7" s="1286">
        <v>2</v>
      </c>
      <c r="F7" s="1263" t="s">
        <v>25</v>
      </c>
      <c r="G7" s="1265"/>
      <c r="H7" s="1283"/>
      <c r="I7" s="1286">
        <v>3</v>
      </c>
      <c r="J7" s="1604" t="s">
        <v>42</v>
      </c>
      <c r="K7" s="1605"/>
      <c r="L7" s="1606"/>
      <c r="M7" s="1331"/>
      <c r="N7" s="1269">
        <v>4</v>
      </c>
      <c r="O7" s="1269" t="s">
        <v>43</v>
      </c>
      <c r="P7" s="1332"/>
      <c r="Q7" s="1269">
        <v>5</v>
      </c>
      <c r="R7" s="1269" t="s">
        <v>44</v>
      </c>
      <c r="S7" s="1332"/>
      <c r="T7" s="1269">
        <v>6</v>
      </c>
      <c r="U7" s="1269" t="s">
        <v>45</v>
      </c>
      <c r="V7" s="5"/>
      <c r="W7" s="1626" t="str">
        <f>EXPORTAR!D30</f>
        <v>SUZUKI</v>
      </c>
      <c r="X7" s="1627"/>
      <c r="Y7" s="1628"/>
      <c r="Z7" s="1319" t="str">
        <f>EXPORTAR!D31</f>
        <v>DR150 ABS</v>
      </c>
      <c r="AA7" s="1320"/>
      <c r="AB7" s="1321"/>
      <c r="AC7" s="1325" t="s">
        <v>21</v>
      </c>
      <c r="AD7" s="1326"/>
      <c r="AE7" s="17" t="s">
        <v>46</v>
      </c>
      <c r="AF7" s="17" t="s">
        <v>47</v>
      </c>
      <c r="AG7" s="17" t="s">
        <v>48</v>
      </c>
      <c r="AH7" s="17" t="s">
        <v>49</v>
      </c>
      <c r="AI7" s="17" t="s">
        <v>50</v>
      </c>
      <c r="AJ7" s="17" t="s">
        <v>51</v>
      </c>
      <c r="AK7" s="17" t="s">
        <v>52</v>
      </c>
    </row>
    <row r="8" spans="1:42" ht="16.5" customHeight="1" x14ac:dyDescent="0.25">
      <c r="A8" s="1288"/>
      <c r="B8" s="1642"/>
      <c r="C8" s="1643"/>
      <c r="D8" s="1284"/>
      <c r="E8" s="1288"/>
      <c r="F8" s="1266"/>
      <c r="G8" s="1268"/>
      <c r="H8" s="1284"/>
      <c r="I8" s="1288"/>
      <c r="J8" s="1607"/>
      <c r="K8" s="1608"/>
      <c r="L8" s="1609"/>
      <c r="M8" s="1332"/>
      <c r="N8" s="1270"/>
      <c r="O8" s="1270"/>
      <c r="P8" s="1332"/>
      <c r="Q8" s="1270"/>
      <c r="R8" s="1270"/>
      <c r="S8" s="1332"/>
      <c r="T8" s="1270"/>
      <c r="U8" s="1270"/>
      <c r="V8" s="5"/>
      <c r="W8" s="1629"/>
      <c r="X8" s="1630"/>
      <c r="Y8" s="1631"/>
      <c r="Z8" s="1322"/>
      <c r="AA8" s="1323"/>
      <c r="AB8" s="1324"/>
      <c r="AC8" s="1592">
        <v>1</v>
      </c>
      <c r="AD8" s="1594"/>
      <c r="AE8" s="18">
        <v>2</v>
      </c>
      <c r="AF8" s="18">
        <v>3</v>
      </c>
      <c r="AG8" s="18">
        <v>4</v>
      </c>
      <c r="AH8" s="18">
        <v>5</v>
      </c>
      <c r="AI8" s="18">
        <v>6</v>
      </c>
      <c r="AJ8" s="18">
        <v>7</v>
      </c>
      <c r="AK8" s="18">
        <v>8</v>
      </c>
      <c r="AL8" s="19"/>
      <c r="AM8" s="19"/>
      <c r="AN8" s="19"/>
      <c r="AO8" s="19"/>
      <c r="AP8" s="19"/>
    </row>
    <row r="9" spans="1:42" ht="9.75" customHeight="1" x14ac:dyDescent="0.25">
      <c r="A9" s="1286">
        <v>7</v>
      </c>
      <c r="B9" s="1263" t="s">
        <v>53</v>
      </c>
      <c r="C9" s="1265"/>
      <c r="D9" s="1284"/>
      <c r="E9" s="1286">
        <v>8</v>
      </c>
      <c r="F9" s="1263" t="s">
        <v>54</v>
      </c>
      <c r="G9" s="1265"/>
      <c r="H9" s="1284"/>
      <c r="I9" s="1286">
        <v>9</v>
      </c>
      <c r="J9" s="1263" t="s">
        <v>55</v>
      </c>
      <c r="K9" s="1264"/>
      <c r="L9" s="1265"/>
      <c r="M9" s="1332"/>
      <c r="N9" s="1269">
        <v>10</v>
      </c>
      <c r="O9" s="1269" t="s">
        <v>56</v>
      </c>
      <c r="P9" s="1332"/>
      <c r="Q9" s="1269">
        <v>11</v>
      </c>
      <c r="R9" s="1269" t="s">
        <v>57</v>
      </c>
      <c r="S9" s="1332"/>
      <c r="T9" s="1269">
        <v>12</v>
      </c>
      <c r="U9" s="1269" t="s">
        <v>58</v>
      </c>
      <c r="V9" s="5"/>
      <c r="W9" s="15" t="s">
        <v>59</v>
      </c>
      <c r="X9" s="16"/>
      <c r="Y9" s="16"/>
      <c r="Z9" s="16"/>
      <c r="AA9" s="16"/>
      <c r="AB9" s="16"/>
      <c r="AC9" s="16"/>
      <c r="AD9" s="16"/>
      <c r="AE9" s="16"/>
      <c r="AF9" s="16"/>
      <c r="AG9" s="1333" t="s">
        <v>60</v>
      </c>
      <c r="AH9" s="1335"/>
      <c r="AI9" s="1333" t="s">
        <v>61</v>
      </c>
      <c r="AJ9" s="1334"/>
      <c r="AK9" s="1335"/>
    </row>
    <row r="10" spans="1:42" ht="9" customHeight="1" x14ac:dyDescent="0.25">
      <c r="A10" s="1287"/>
      <c r="B10" s="1289"/>
      <c r="C10" s="1290"/>
      <c r="D10" s="1284"/>
      <c r="E10" s="1287"/>
      <c r="F10" s="1289"/>
      <c r="G10" s="1290"/>
      <c r="H10" s="1284"/>
      <c r="I10" s="1287"/>
      <c r="J10" s="1289"/>
      <c r="K10" s="1625"/>
      <c r="L10" s="1290"/>
      <c r="M10" s="1332"/>
      <c r="N10" s="1315"/>
      <c r="O10" s="1315"/>
      <c r="P10" s="1332"/>
      <c r="Q10" s="1315"/>
      <c r="R10" s="1315"/>
      <c r="S10" s="1332"/>
      <c r="T10" s="1315"/>
      <c r="U10" s="1315"/>
      <c r="V10" s="5"/>
      <c r="W10" s="1644" t="str">
        <f>EXPORTAR!D33</f>
        <v>AMARILLO NEGRO</v>
      </c>
      <c r="X10" s="1645"/>
      <c r="Y10" s="1645"/>
      <c r="Z10" s="1645"/>
      <c r="AA10" s="1645"/>
      <c r="AB10" s="1645"/>
      <c r="AC10" s="1645"/>
      <c r="AD10" s="1645"/>
      <c r="AE10" s="1645"/>
      <c r="AF10" s="1646"/>
      <c r="AG10" s="1619">
        <f>EXPORTAR!D32</f>
        <v>2026</v>
      </c>
      <c r="AH10" s="1620"/>
      <c r="AI10" s="1619">
        <f>EXPORTAR!D37</f>
        <v>149</v>
      </c>
      <c r="AJ10" s="1623"/>
      <c r="AK10" s="1620"/>
    </row>
    <row r="11" spans="1:42" ht="9" customHeight="1" x14ac:dyDescent="0.25">
      <c r="A11" s="1288"/>
      <c r="B11" s="1266"/>
      <c r="C11" s="1268"/>
      <c r="D11" s="1284"/>
      <c r="E11" s="1288"/>
      <c r="F11" s="1266"/>
      <c r="G11" s="1268"/>
      <c r="H11" s="1284"/>
      <c r="I11" s="1288"/>
      <c r="J11" s="1266"/>
      <c r="K11" s="1267"/>
      <c r="L11" s="1268"/>
      <c r="M11" s="1332"/>
      <c r="N11" s="1270"/>
      <c r="O11" s="1270"/>
      <c r="P11" s="1332"/>
      <c r="Q11" s="1270"/>
      <c r="R11" s="1270"/>
      <c r="S11" s="1332"/>
      <c r="T11" s="1270"/>
      <c r="U11" s="1270"/>
      <c r="V11" s="5"/>
      <c r="W11" s="1647"/>
      <c r="X11" s="1648"/>
      <c r="Y11" s="1648"/>
      <c r="Z11" s="1648"/>
      <c r="AA11" s="1648"/>
      <c r="AB11" s="1648"/>
      <c r="AC11" s="1648"/>
      <c r="AD11" s="1648"/>
      <c r="AE11" s="1648"/>
      <c r="AF11" s="1649"/>
      <c r="AG11" s="1621"/>
      <c r="AH11" s="1622"/>
      <c r="AI11" s="1621"/>
      <c r="AJ11" s="1624"/>
      <c r="AK11" s="1622"/>
    </row>
    <row r="12" spans="1:42"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69" t="s">
        <v>65</v>
      </c>
      <c r="P12" s="56"/>
      <c r="Q12" s="1269">
        <v>17</v>
      </c>
      <c r="R12" s="1269"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595" t="s">
        <v>69</v>
      </c>
      <c r="AJ12" s="1596"/>
      <c r="AK12" s="1597"/>
    </row>
    <row r="13" spans="1:42" ht="19.5" customHeight="1" x14ac:dyDescent="0.25">
      <c r="A13" s="1288"/>
      <c r="B13" s="1266"/>
      <c r="C13" s="1268"/>
      <c r="D13" s="1284"/>
      <c r="E13" s="1288"/>
      <c r="F13" s="1266"/>
      <c r="G13" s="1268"/>
      <c r="H13" s="1284"/>
      <c r="I13" s="1288"/>
      <c r="J13" s="1266"/>
      <c r="K13" s="1267"/>
      <c r="L13" s="1268"/>
      <c r="M13" s="1332"/>
      <c r="N13" s="1270"/>
      <c r="O13" s="1270"/>
      <c r="P13" s="57"/>
      <c r="Q13" s="1270"/>
      <c r="R13" s="1270"/>
      <c r="S13" s="57"/>
      <c r="T13" s="1270"/>
      <c r="U13" s="1299"/>
      <c r="V13" s="5"/>
      <c r="W13" s="1598">
        <f>EXPORTAR!D41</f>
        <v>2</v>
      </c>
      <c r="X13" s="1599"/>
      <c r="Y13" s="1600"/>
      <c r="Z13" s="1350" t="s">
        <v>70</v>
      </c>
      <c r="AA13" s="1351"/>
      <c r="AB13" s="1351"/>
      <c r="AC13" s="1351"/>
      <c r="AD13" s="1352"/>
      <c r="AE13" s="1350" t="s">
        <v>70</v>
      </c>
      <c r="AF13" s="1351"/>
      <c r="AG13" s="1351"/>
      <c r="AH13" s="1352"/>
      <c r="AI13" s="1601"/>
      <c r="AJ13" s="1602"/>
      <c r="AK13" s="160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595" t="s">
        <v>72</v>
      </c>
      <c r="X15" s="1596"/>
      <c r="Y15" s="1596"/>
      <c r="Z15" s="1596"/>
      <c r="AA15" s="1596"/>
      <c r="AB15" s="1596"/>
      <c r="AC15" s="1597"/>
      <c r="AD15" s="21"/>
      <c r="AE15" s="1595" t="s">
        <v>73</v>
      </c>
      <c r="AF15" s="1596"/>
      <c r="AG15" s="1596"/>
      <c r="AH15" s="1596"/>
      <c r="AI15" s="1596"/>
      <c r="AJ15" s="1596"/>
      <c r="AK15" s="1597"/>
    </row>
    <row r="16" spans="1:42" ht="9" customHeight="1" x14ac:dyDescent="0.25">
      <c r="A16" s="1387" t="s">
        <v>74</v>
      </c>
      <c r="B16" s="1388"/>
      <c r="C16" s="1389"/>
      <c r="D16" s="1387" t="s">
        <v>75</v>
      </c>
      <c r="E16" s="1388"/>
      <c r="F16" s="1388"/>
      <c r="G16" s="1389"/>
      <c r="H16" s="1387" t="s">
        <v>76</v>
      </c>
      <c r="I16" s="1388"/>
      <c r="J16" s="1388"/>
      <c r="K16" s="1389"/>
      <c r="L16" s="1387" t="s">
        <v>77</v>
      </c>
      <c r="M16" s="1388"/>
      <c r="N16" s="1389"/>
      <c r="O16" s="22" t="s">
        <v>78</v>
      </c>
      <c r="P16" s="1387" t="s">
        <v>79</v>
      </c>
      <c r="Q16" s="1388"/>
      <c r="R16" s="1389"/>
      <c r="S16" s="1387" t="s">
        <v>80</v>
      </c>
      <c r="T16" s="1388"/>
      <c r="U16" s="1389"/>
      <c r="V16" s="5"/>
      <c r="W16" s="1344" t="s">
        <v>33</v>
      </c>
      <c r="X16" s="1345"/>
      <c r="Y16" s="1345"/>
      <c r="Z16" s="1345"/>
      <c r="AA16" s="1345"/>
      <c r="AB16" s="1345"/>
      <c r="AC16" s="1346"/>
      <c r="AD16" s="5"/>
      <c r="AE16" s="1344" t="s">
        <v>81</v>
      </c>
      <c r="AF16" s="1345"/>
      <c r="AG16" s="1345"/>
      <c r="AH16" s="1345"/>
      <c r="AI16" s="1346"/>
      <c r="AJ16" s="1347" t="s">
        <v>82</v>
      </c>
      <c r="AK16" s="1348"/>
    </row>
    <row r="17" spans="1:37" ht="15" customHeight="1" x14ac:dyDescent="0.25">
      <c r="A17" s="1358"/>
      <c r="B17" s="1359"/>
      <c r="C17" s="1360"/>
      <c r="D17" s="1358"/>
      <c r="E17" s="1359"/>
      <c r="F17" s="1359"/>
      <c r="G17" s="1360"/>
      <c r="H17" s="1358"/>
      <c r="I17" s="1359"/>
      <c r="J17" s="1359"/>
      <c r="K17" s="1360"/>
      <c r="L17" s="1358"/>
      <c r="M17" s="1359"/>
      <c r="N17" s="1360"/>
      <c r="O17" s="22"/>
      <c r="P17" s="1387"/>
      <c r="Q17" s="1388"/>
      <c r="R17" s="1389"/>
      <c r="S17" s="1387"/>
      <c r="T17" s="1388"/>
      <c r="U17" s="1389"/>
      <c r="V17" s="5"/>
      <c r="W17" s="1592"/>
      <c r="X17" s="1593"/>
      <c r="Y17" s="1593"/>
      <c r="Z17" s="1593"/>
      <c r="AA17" s="1593"/>
      <c r="AB17" s="1593"/>
      <c r="AC17" s="1594"/>
      <c r="AD17" s="5"/>
      <c r="AE17" s="1354" t="str">
        <f>EXPORTAR!D35</f>
        <v>EG3J01*ALU004172*</v>
      </c>
      <c r="AF17" s="1583"/>
      <c r="AG17" s="1583"/>
      <c r="AH17" s="1583"/>
      <c r="AI17" s="1356"/>
      <c r="AJ17" s="1350" t="s">
        <v>168</v>
      </c>
      <c r="AK17" s="1352"/>
    </row>
    <row r="18" spans="1:37" ht="9" customHeight="1" x14ac:dyDescent="0.25">
      <c r="A18" s="1358" t="s">
        <v>83</v>
      </c>
      <c r="B18" s="1359"/>
      <c r="C18" s="1360"/>
      <c r="D18" s="1358" t="s">
        <v>10</v>
      </c>
      <c r="E18" s="1359"/>
      <c r="F18" s="1359"/>
      <c r="G18" s="1360"/>
      <c r="H18" s="1358" t="s">
        <v>84</v>
      </c>
      <c r="I18" s="1359"/>
      <c r="J18" s="1359"/>
      <c r="K18" s="1360"/>
      <c r="L18" s="1387" t="s">
        <v>85</v>
      </c>
      <c r="M18" s="1388"/>
      <c r="N18" s="1389"/>
      <c r="O18" s="22" t="s">
        <v>86</v>
      </c>
      <c r="P18" s="1387" t="s">
        <v>87</v>
      </c>
      <c r="Q18" s="1388"/>
      <c r="R18" s="1389"/>
      <c r="S18" s="1387" t="s">
        <v>88</v>
      </c>
      <c r="T18" s="1388"/>
      <c r="U18" s="1389"/>
      <c r="V18" s="5"/>
      <c r="W18" s="1344" t="s">
        <v>89</v>
      </c>
      <c r="X18" s="1345"/>
      <c r="Y18" s="1345"/>
      <c r="Z18" s="1345"/>
      <c r="AA18" s="1345"/>
      <c r="AB18" s="1345"/>
      <c r="AC18" s="1346"/>
      <c r="AD18" s="5"/>
      <c r="AE18" s="1395" t="s">
        <v>90</v>
      </c>
      <c r="AF18" s="1396"/>
      <c r="AG18" s="1396"/>
      <c r="AH18" s="1396"/>
      <c r="AI18" s="1582"/>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8"/>
      <c r="B20" s="1388"/>
      <c r="C20" s="1388"/>
      <c r="D20" s="1388"/>
      <c r="E20" s="1388"/>
      <c r="F20" s="1388"/>
      <c r="G20" s="1388"/>
      <c r="H20" s="1590"/>
      <c r="I20" s="1590"/>
      <c r="J20" s="1590"/>
      <c r="K20" s="1590"/>
      <c r="L20" s="1591"/>
      <c r="M20" s="1591"/>
      <c r="N20" s="1591"/>
      <c r="O20" s="1591"/>
      <c r="P20" s="1591"/>
      <c r="Q20" s="1591"/>
      <c r="R20" s="1591"/>
      <c r="S20" s="1591"/>
      <c r="T20" s="1591"/>
      <c r="U20" s="1591"/>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193</v>
      </c>
      <c r="B21" s="1304"/>
      <c r="C21" s="1304"/>
      <c r="D21" s="1304"/>
      <c r="E21" s="1304"/>
      <c r="F21" s="1304"/>
      <c r="G21" s="1304"/>
      <c r="H21" s="1304"/>
      <c r="I21" s="1304"/>
      <c r="J21" s="1304"/>
      <c r="K21" s="1304"/>
      <c r="L21" s="1304"/>
      <c r="M21" s="1304"/>
      <c r="N21" s="1304"/>
      <c r="O21" s="1304"/>
      <c r="P21" s="1304"/>
      <c r="Q21" s="1304"/>
      <c r="R21" s="1304"/>
      <c r="S21" s="1304"/>
      <c r="T21" s="1304"/>
      <c r="U21" s="1304"/>
      <c r="V21" s="5"/>
      <c r="W21" s="23"/>
      <c r="X21" s="23"/>
      <c r="Y21" s="23"/>
      <c r="Z21" s="23"/>
      <c r="AA21" s="23"/>
      <c r="AB21" s="23"/>
      <c r="AC21" s="5"/>
      <c r="AD21" s="5"/>
      <c r="AE21" s="1395" t="s">
        <v>92</v>
      </c>
      <c r="AF21" s="1396"/>
      <c r="AG21" s="1396"/>
      <c r="AH21" s="1396"/>
      <c r="AI21" s="1582"/>
      <c r="AJ21" s="1347" t="s">
        <v>82</v>
      </c>
      <c r="AK21" s="1348"/>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33" t="s">
        <v>93</v>
      </c>
      <c r="X22" s="1334"/>
      <c r="Y22" s="1334"/>
      <c r="Z22" s="1334"/>
      <c r="AA22" s="1334"/>
      <c r="AB22" s="1334"/>
      <c r="AC22" s="1335"/>
      <c r="AD22" s="5"/>
      <c r="AE22" s="1354" t="str">
        <f>EXPORTAR!D34</f>
        <v/>
      </c>
      <c r="AF22" s="1583"/>
      <c r="AG22" s="1583"/>
      <c r="AH22" s="1583"/>
      <c r="AI22" s="1356"/>
      <c r="AJ22" s="1350" t="s">
        <v>168</v>
      </c>
      <c r="AK22" s="1352"/>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1" t="s">
        <v>98</v>
      </c>
      <c r="X23" s="1393"/>
      <c r="Y23" s="1391" t="s">
        <v>99</v>
      </c>
      <c r="Z23" s="1392"/>
      <c r="AA23" s="1392"/>
      <c r="AB23" s="1392"/>
      <c r="AC23" s="1393"/>
      <c r="AD23" s="5"/>
      <c r="AE23" s="1344" t="s">
        <v>100</v>
      </c>
      <c r="AF23" s="1345"/>
      <c r="AG23" s="1345"/>
      <c r="AH23" s="1345"/>
      <c r="AI23" s="1345"/>
      <c r="AJ23" s="1345"/>
      <c r="AK23" s="1346"/>
    </row>
    <row r="24" spans="1:37" ht="15"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5"/>
      <c r="P24" s="1403" t="str">
        <f>EXPORTAR!D8</f>
        <v>DANIEL</v>
      </c>
      <c r="Q24" s="1404"/>
      <c r="R24" s="1404"/>
      <c r="S24" s="1404"/>
      <c r="T24" s="1404"/>
      <c r="U24" s="1405"/>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571" t="s">
        <v>101</v>
      </c>
      <c r="X25" s="1571" t="s">
        <v>102</v>
      </c>
      <c r="Y25" s="1571" t="s">
        <v>358</v>
      </c>
      <c r="Z25" s="1571" t="s">
        <v>357</v>
      </c>
      <c r="AA25" s="1416" t="s">
        <v>105</v>
      </c>
      <c r="AB25" s="1573" t="s">
        <v>106</v>
      </c>
      <c r="AC25" s="1574"/>
      <c r="AD25" s="25"/>
      <c r="AE25" s="1397"/>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6"/>
      <c r="I26" s="1257"/>
      <c r="J26" s="1255" t="s">
        <v>111</v>
      </c>
      <c r="K26" s="1257"/>
      <c r="L26" s="1255" t="s">
        <v>112</v>
      </c>
      <c r="M26" s="1256"/>
      <c r="N26" s="1257"/>
      <c r="O26" s="27" t="s">
        <v>113</v>
      </c>
      <c r="P26" s="1255" t="s">
        <v>114</v>
      </c>
      <c r="Q26" s="1256"/>
      <c r="R26" s="1257"/>
      <c r="S26" s="1577" t="s">
        <v>115</v>
      </c>
      <c r="T26" s="1578"/>
      <c r="U26" s="1579"/>
      <c r="V26" s="5"/>
      <c r="W26" s="1572"/>
      <c r="X26" s="1572"/>
      <c r="Y26" s="1572"/>
      <c r="Z26" s="1572"/>
      <c r="AA26" s="1417"/>
      <c r="AB26" s="1575"/>
      <c r="AC26" s="1576"/>
      <c r="AD26" s="28"/>
      <c r="AE26" s="1400"/>
      <c r="AF26" s="1401"/>
      <c r="AG26" s="1401"/>
      <c r="AH26" s="1401"/>
      <c r="AI26" s="1401"/>
      <c r="AJ26" s="1401"/>
      <c r="AK26" s="1402"/>
    </row>
    <row r="27" spans="1:37" ht="11.25" customHeight="1" x14ac:dyDescent="0.25">
      <c r="A27" s="1408" t="s">
        <v>116</v>
      </c>
      <c r="B27" s="1409"/>
      <c r="C27" s="1412" t="s">
        <v>117</v>
      </c>
      <c r="D27" s="1408" t="s">
        <v>118</v>
      </c>
      <c r="E27" s="1414"/>
      <c r="F27" s="1409"/>
      <c r="G27" s="1408" t="s">
        <v>119</v>
      </c>
      <c r="H27" s="1414"/>
      <c r="I27" s="1409"/>
      <c r="J27" s="1408" t="s">
        <v>120</v>
      </c>
      <c r="K27" s="1409"/>
      <c r="L27" s="1408" t="s">
        <v>121</v>
      </c>
      <c r="M27" s="1414"/>
      <c r="N27" s="1409"/>
      <c r="O27" s="1412" t="s">
        <v>122</v>
      </c>
      <c r="P27" s="1408" t="s">
        <v>123</v>
      </c>
      <c r="Q27" s="1414"/>
      <c r="R27" s="1409"/>
      <c r="S27" s="1472">
        <f>EXPORTAR!D11</f>
        <v>1126787260</v>
      </c>
      <c r="T27" s="1522"/>
      <c r="U27" s="1523"/>
      <c r="V27" s="5"/>
      <c r="W27" s="1567" t="s">
        <v>115</v>
      </c>
      <c r="X27" s="1568"/>
      <c r="Y27" s="1569"/>
      <c r="Z27" s="1391" t="s">
        <v>124</v>
      </c>
      <c r="AA27" s="1392"/>
      <c r="AB27" s="1392"/>
      <c r="AC27" s="1393"/>
      <c r="AD27" s="29"/>
      <c r="AE27" s="1345"/>
      <c r="AF27" s="1345"/>
      <c r="AG27" s="1345"/>
      <c r="AH27" s="1345"/>
      <c r="AI27" s="1345"/>
      <c r="AJ27" s="1345"/>
      <c r="AK27" s="1345"/>
    </row>
    <row r="28" spans="1:37" ht="10.5" customHeight="1" x14ac:dyDescent="0.25">
      <c r="A28" s="1410"/>
      <c r="B28" s="1411"/>
      <c r="C28" s="1413"/>
      <c r="D28" s="1410"/>
      <c r="E28" s="1415"/>
      <c r="F28" s="1411"/>
      <c r="G28" s="1410"/>
      <c r="H28" s="1415"/>
      <c r="I28" s="1411"/>
      <c r="J28" s="1410"/>
      <c r="K28" s="1411"/>
      <c r="L28" s="1410"/>
      <c r="M28" s="1415"/>
      <c r="N28" s="1411"/>
      <c r="O28" s="1413"/>
      <c r="P28" s="1410"/>
      <c r="Q28" s="1415"/>
      <c r="R28" s="1411"/>
      <c r="S28" s="1472" t="str">
        <f>EXPORTAR!G11</f>
        <v/>
      </c>
      <c r="T28" s="1522"/>
      <c r="U28" s="1523"/>
      <c r="V28" s="5"/>
      <c r="W28" s="1427"/>
      <c r="X28" s="1428"/>
      <c r="Y28" s="1429"/>
      <c r="Z28" s="30" t="s">
        <v>35</v>
      </c>
      <c r="AA28" s="30" t="s">
        <v>36</v>
      </c>
      <c r="AB28" s="1391" t="s">
        <v>37</v>
      </c>
      <c r="AC28" s="1393"/>
      <c r="AD28" s="29"/>
      <c r="AE28" s="1316" t="s">
        <v>125</v>
      </c>
      <c r="AF28" s="1318"/>
      <c r="AG28" s="1318"/>
      <c r="AH28" s="1318"/>
      <c r="AI28" s="1318"/>
      <c r="AJ28" s="1318"/>
      <c r="AK28" s="131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2"/>
      <c r="X29" s="1570"/>
      <c r="Y29" s="1563"/>
      <c r="Z29" s="1436"/>
      <c r="AA29" s="1436"/>
      <c r="AB29" s="1427"/>
      <c r="AC29" s="1429"/>
      <c r="AD29" s="34"/>
      <c r="AE29" s="35" t="s">
        <v>170</v>
      </c>
      <c r="AF29" s="35" t="s">
        <v>171</v>
      </c>
      <c r="AG29" s="64" t="s">
        <v>172</v>
      </c>
      <c r="AH29" s="35" t="s">
        <v>173</v>
      </c>
      <c r="AI29" s="35" t="s">
        <v>174</v>
      </c>
      <c r="AJ29" s="1564" t="s">
        <v>67</v>
      </c>
      <c r="AK29" s="1467"/>
    </row>
    <row r="30" spans="1:37" ht="13.5" customHeight="1" x14ac:dyDescent="0.25">
      <c r="A30" s="1344" t="str">
        <f>EXPORTAR!D12</f>
        <v>Calle 99 74A - 22</v>
      </c>
      <c r="B30" s="1345"/>
      <c r="C30" s="1345"/>
      <c r="D30" s="1345"/>
      <c r="E30" s="1345"/>
      <c r="F30" s="1345"/>
      <c r="G30" s="1345"/>
      <c r="H30" s="1345"/>
      <c r="I30" s="1345"/>
      <c r="J30" s="1345"/>
      <c r="K30" s="1345"/>
      <c r="L30" s="1346"/>
      <c r="M30" s="1347" t="str">
        <f>EXPORTAR!D13</f>
        <v>Medellin</v>
      </c>
      <c r="N30" s="1524"/>
      <c r="O30" s="1524"/>
      <c r="P30" s="1524"/>
      <c r="Q30" s="1524"/>
      <c r="R30" s="1348"/>
      <c r="S30" s="1347">
        <f>EXPORTAR!D14</f>
        <v>3138948787</v>
      </c>
      <c r="T30" s="1524"/>
      <c r="U30" s="1348"/>
      <c r="V30" s="5"/>
      <c r="W30" s="1562"/>
      <c r="X30" s="1570"/>
      <c r="Y30" s="1563"/>
      <c r="Z30" s="1561"/>
      <c r="AA30" s="1561"/>
      <c r="AB30" s="1562"/>
      <c r="AC30" s="1563"/>
      <c r="AD30" s="34"/>
      <c r="AE30" s="35"/>
      <c r="AF30" s="35"/>
      <c r="AG30" s="64"/>
      <c r="AH30" s="35"/>
      <c r="AI30" s="35"/>
      <c r="AJ30" s="102"/>
      <c r="AK30" s="103"/>
    </row>
    <row r="31" spans="1:37" ht="12" customHeight="1" x14ac:dyDescent="0.25">
      <c r="A31" s="1526" t="str">
        <f>EXPORTAR!G12</f>
        <v/>
      </c>
      <c r="B31" s="1527"/>
      <c r="C31" s="1527"/>
      <c r="D31" s="1527"/>
      <c r="E31" s="1527"/>
      <c r="F31" s="1527"/>
      <c r="G31" s="1527"/>
      <c r="H31" s="1527"/>
      <c r="I31" s="1527"/>
      <c r="J31" s="1527"/>
      <c r="K31" s="1527"/>
      <c r="L31" s="1528"/>
      <c r="M31" s="1529" t="str">
        <f>EXPORTAR!G13</f>
        <v/>
      </c>
      <c r="N31" s="1530"/>
      <c r="O31" s="1530"/>
      <c r="P31" s="1530"/>
      <c r="Q31" s="1530"/>
      <c r="R31" s="1531"/>
      <c r="S31" s="1472" t="str">
        <f>EXPORTAR!G14</f>
        <v/>
      </c>
      <c r="T31" s="1522"/>
      <c r="U31" s="1523"/>
      <c r="V31" s="5"/>
      <c r="W31" s="1433"/>
      <c r="X31" s="1434"/>
      <c r="Y31" s="1435"/>
      <c r="Z31" s="1437"/>
      <c r="AA31" s="1437"/>
      <c r="AB31" s="1433"/>
      <c r="AC31" s="1435"/>
      <c r="AD31" s="29"/>
      <c r="AE31" s="1565" t="s">
        <v>126</v>
      </c>
      <c r="AF31" s="1565" t="s">
        <v>127</v>
      </c>
      <c r="AG31" s="1565" t="s">
        <v>128</v>
      </c>
      <c r="AH31" s="1565" t="s">
        <v>129</v>
      </c>
      <c r="AI31" s="1565" t="s">
        <v>130</v>
      </c>
      <c r="AJ31" s="1447" t="s">
        <v>131</v>
      </c>
      <c r="AK31" s="1556"/>
    </row>
    <row r="32" spans="1:37" ht="8.25" customHeight="1" x14ac:dyDescent="0.25">
      <c r="A32" s="1519" t="s">
        <v>132</v>
      </c>
      <c r="B32" s="1520"/>
      <c r="C32" s="1520"/>
      <c r="D32" s="1520"/>
      <c r="E32" s="1520"/>
      <c r="F32" s="1520"/>
      <c r="G32" s="1520"/>
      <c r="H32" s="1520"/>
      <c r="I32" s="1520"/>
      <c r="J32" s="1520"/>
      <c r="K32" s="1520"/>
      <c r="L32" s="1521"/>
      <c r="M32" s="1519" t="s">
        <v>132</v>
      </c>
      <c r="N32" s="1520"/>
      <c r="O32" s="1520"/>
      <c r="P32" s="1520"/>
      <c r="Q32" s="1520"/>
      <c r="R32" s="1520"/>
      <c r="S32" s="1520"/>
      <c r="T32" s="1520"/>
      <c r="U32" s="1521"/>
      <c r="V32" s="5"/>
      <c r="W32" s="39"/>
      <c r="X32" s="39"/>
      <c r="Y32" s="39"/>
      <c r="Z32" s="39"/>
      <c r="AA32" s="39"/>
      <c r="AB32" s="39"/>
      <c r="AC32" s="39"/>
      <c r="AD32" s="29"/>
      <c r="AE32" s="1566"/>
      <c r="AF32" s="1566"/>
      <c r="AG32" s="1566"/>
      <c r="AH32" s="1566"/>
      <c r="AI32" s="1566"/>
      <c r="AJ32" s="1559"/>
      <c r="AK32" s="1560"/>
    </row>
    <row r="33" spans="1:37" ht="9" customHeight="1" x14ac:dyDescent="0.25">
      <c r="A33" s="1448"/>
      <c r="B33" s="1449"/>
      <c r="C33" s="1449"/>
      <c r="D33" s="1449"/>
      <c r="E33" s="1449"/>
      <c r="F33" s="1449"/>
      <c r="G33" s="1449"/>
      <c r="H33" s="1449"/>
      <c r="I33" s="1449"/>
      <c r="J33" s="1449"/>
      <c r="K33" s="1449"/>
      <c r="L33" s="1450"/>
      <c r="M33" s="1448"/>
      <c r="N33" s="1449"/>
      <c r="O33" s="1449"/>
      <c r="P33" s="1449"/>
      <c r="Q33" s="1449"/>
      <c r="R33" s="1449"/>
      <c r="S33" s="1449"/>
      <c r="T33" s="1449"/>
      <c r="U33" s="1450"/>
      <c r="V33" s="5"/>
      <c r="W33" s="1333" t="s">
        <v>133</v>
      </c>
      <c r="X33" s="1334"/>
      <c r="Y33" s="1334"/>
      <c r="Z33" s="1334"/>
      <c r="AA33" s="1334"/>
      <c r="AB33" s="1334"/>
      <c r="AC33" s="1335"/>
      <c r="AD33" s="29"/>
      <c r="AE33" s="1333" t="s">
        <v>134</v>
      </c>
      <c r="AF33" s="1334"/>
      <c r="AG33" s="1334"/>
      <c r="AH33" s="1334"/>
      <c r="AI33" s="1334"/>
      <c r="AJ33" s="1334"/>
      <c r="AK33" s="1335"/>
    </row>
    <row r="34" spans="1:37" ht="9.75" customHeight="1" thickBot="1" x14ac:dyDescent="0.3">
      <c r="A34" s="1451"/>
      <c r="B34" s="1452"/>
      <c r="C34" s="1452"/>
      <c r="D34" s="1452"/>
      <c r="E34" s="1452"/>
      <c r="F34" s="1452"/>
      <c r="G34" s="1452"/>
      <c r="H34" s="1452"/>
      <c r="I34" s="1452"/>
      <c r="J34" s="1452"/>
      <c r="K34" s="1452"/>
      <c r="L34" s="1453"/>
      <c r="M34" s="1451"/>
      <c r="N34" s="1452"/>
      <c r="O34" s="1452"/>
      <c r="P34" s="1452"/>
      <c r="Q34" s="1452"/>
      <c r="R34" s="1452"/>
      <c r="S34" s="1452"/>
      <c r="T34" s="1452"/>
      <c r="U34" s="1453"/>
      <c r="V34" s="5"/>
      <c r="W34" s="1454" t="s">
        <v>135</v>
      </c>
      <c r="X34" s="1457" t="s">
        <v>136</v>
      </c>
      <c r="Y34" s="1551"/>
      <c r="Z34" s="1454" t="s">
        <v>137</v>
      </c>
      <c r="AA34" s="1454" t="s">
        <v>138</v>
      </c>
      <c r="AB34" s="1447" t="s">
        <v>139</v>
      </c>
      <c r="AC34" s="1556"/>
      <c r="AD34" s="40"/>
      <c r="AE34" s="41" t="s">
        <v>30</v>
      </c>
      <c r="AF34" s="42"/>
      <c r="AG34" s="42"/>
      <c r="AH34" s="42"/>
      <c r="AI34" s="42"/>
      <c r="AJ34" s="1438" t="s">
        <v>108</v>
      </c>
      <c r="AK34" s="1439"/>
    </row>
    <row r="35" spans="1:37" ht="9.75" customHeight="1" x14ac:dyDescent="0.25">
      <c r="A35" s="1548"/>
      <c r="B35" s="1548"/>
      <c r="C35" s="1548"/>
      <c r="D35" s="1548"/>
      <c r="E35" s="1548"/>
      <c r="F35" s="1548"/>
      <c r="G35" s="1548"/>
      <c r="H35" s="1548"/>
      <c r="I35" s="1548"/>
      <c r="J35" s="1548"/>
      <c r="K35" s="1548"/>
      <c r="L35" s="1548"/>
      <c r="M35" s="1548"/>
      <c r="N35" s="1548"/>
      <c r="O35" s="1548"/>
      <c r="P35" s="1548"/>
      <c r="Q35" s="1548"/>
      <c r="R35" s="1548"/>
      <c r="S35" s="1548"/>
      <c r="T35" s="1548"/>
      <c r="U35" s="1548"/>
      <c r="V35" s="5"/>
      <c r="W35" s="1549"/>
      <c r="X35" s="1552"/>
      <c r="Y35" s="1553"/>
      <c r="Z35" s="1549"/>
      <c r="AA35" s="1549"/>
      <c r="AB35" s="1557"/>
      <c r="AC35" s="1558"/>
      <c r="AD35" s="43"/>
      <c r="AE35" s="44"/>
      <c r="AF35" s="45"/>
      <c r="AG35" s="45"/>
      <c r="AH35" s="45"/>
      <c r="AI35" s="45"/>
      <c r="AJ35" s="1440"/>
      <c r="AK35" s="1441"/>
    </row>
    <row r="36" spans="1:37" ht="9.75" customHeight="1" x14ac:dyDescent="0.25">
      <c r="A36" s="1444" t="s">
        <v>140</v>
      </c>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549"/>
      <c r="X36" s="1552"/>
      <c r="Y36" s="1553"/>
      <c r="Z36" s="1549"/>
      <c r="AA36" s="1549"/>
      <c r="AB36" s="1557"/>
      <c r="AC36" s="1558"/>
      <c r="AD36" s="43"/>
      <c r="AE36" s="44"/>
      <c r="AF36" s="45"/>
      <c r="AG36" s="45"/>
      <c r="AH36" s="45"/>
      <c r="AI36" s="45"/>
      <c r="AJ36" s="1440"/>
      <c r="AK36" s="1441"/>
    </row>
    <row r="37" spans="1:37" ht="9.75" customHeight="1" x14ac:dyDescent="0.25">
      <c r="A37" s="1445"/>
      <c r="B37" s="1445"/>
      <c r="C37" s="1445"/>
      <c r="D37" s="1445"/>
      <c r="E37" s="1445"/>
      <c r="F37" s="1445"/>
      <c r="G37" s="1445"/>
      <c r="H37" s="1445"/>
      <c r="I37" s="1445"/>
      <c r="J37" s="1445"/>
      <c r="K37" s="1445"/>
      <c r="L37" s="1445"/>
      <c r="M37" s="1445"/>
      <c r="N37" s="1445"/>
      <c r="O37" s="1445"/>
      <c r="P37" s="1445"/>
      <c r="Q37" s="1445"/>
      <c r="R37" s="1445"/>
      <c r="S37" s="1445"/>
      <c r="T37" s="1445"/>
      <c r="U37" s="1445"/>
      <c r="V37" s="5"/>
      <c r="W37" s="1550"/>
      <c r="X37" s="1554"/>
      <c r="Y37" s="1555"/>
      <c r="Z37" s="1550"/>
      <c r="AA37" s="1550"/>
      <c r="AB37" s="1559"/>
      <c r="AC37" s="1560"/>
      <c r="AD37" s="45"/>
      <c r="AE37" s="46"/>
      <c r="AF37" s="47"/>
      <c r="AG37" s="47"/>
      <c r="AH37" s="47"/>
      <c r="AI37" s="47"/>
      <c r="AJ37" s="1442"/>
      <c r="AK37" s="1443"/>
    </row>
    <row r="38" spans="1:37" ht="9.75" customHeight="1" x14ac:dyDescent="0.25">
      <c r="A38" s="1358" t="s">
        <v>95</v>
      </c>
      <c r="B38" s="1359"/>
      <c r="C38" s="1359"/>
      <c r="D38" s="1359"/>
      <c r="E38" s="1359"/>
      <c r="F38" s="1359"/>
      <c r="G38" s="1359"/>
      <c r="H38" s="1360"/>
      <c r="I38" s="1358" t="s">
        <v>96</v>
      </c>
      <c r="J38" s="1359"/>
      <c r="K38" s="1359"/>
      <c r="L38" s="1359"/>
      <c r="M38" s="1359"/>
      <c r="N38" s="1359"/>
      <c r="O38" s="1360"/>
      <c r="P38" s="1358" t="s">
        <v>97</v>
      </c>
      <c r="Q38" s="1359"/>
      <c r="R38" s="1359"/>
      <c r="S38" s="1359"/>
      <c r="T38" s="1359"/>
      <c r="U38" s="1360"/>
      <c r="V38" s="5"/>
      <c r="W38" s="1446"/>
      <c r="X38" s="1446"/>
      <c r="Y38" s="1446"/>
      <c r="Z38" s="1446"/>
      <c r="AA38" s="1446"/>
      <c r="AB38" s="1446"/>
      <c r="AC38" s="1446"/>
      <c r="AD38" s="1446"/>
      <c r="AE38" s="1446"/>
      <c r="AF38" s="1446"/>
      <c r="AG38" s="1446"/>
      <c r="AH38" s="1446"/>
      <c r="AI38" s="1446"/>
      <c r="AJ38" s="1446"/>
      <c r="AK38" s="1446"/>
    </row>
    <row r="39" spans="1:37" ht="12" customHeight="1" x14ac:dyDescent="0.25">
      <c r="A39" s="1474" t="str">
        <f>EXPORTAR!D17</f>
        <v>RIVAS</v>
      </c>
      <c r="B39" s="1475"/>
      <c r="C39" s="1475"/>
      <c r="D39" s="1475"/>
      <c r="E39" s="1475"/>
      <c r="F39" s="1475"/>
      <c r="G39" s="1475"/>
      <c r="H39" s="1476"/>
      <c r="I39" s="1474" t="str">
        <f>EXPORTAR!D18</f>
        <v>MARTINEZ</v>
      </c>
      <c r="J39" s="1475"/>
      <c r="K39" s="1475"/>
      <c r="L39" s="1475"/>
      <c r="M39" s="1475"/>
      <c r="N39" s="1475"/>
      <c r="O39" s="1476"/>
      <c r="P39" s="1474" t="str">
        <f>EXPORTAR!D16</f>
        <v>JUAN ESTEBAN</v>
      </c>
      <c r="Q39" s="1475"/>
      <c r="R39" s="1475"/>
      <c r="S39" s="1475"/>
      <c r="T39" s="1475"/>
      <c r="U39" s="1476"/>
      <c r="V39" s="5"/>
      <c r="W39" s="1333" t="s">
        <v>141</v>
      </c>
      <c r="X39" s="1334"/>
      <c r="Y39" s="1334"/>
      <c r="Z39" s="1334"/>
      <c r="AA39" s="1334"/>
      <c r="AB39" s="1334"/>
      <c r="AC39" s="1334"/>
      <c r="AD39" s="1334"/>
      <c r="AE39" s="1334"/>
      <c r="AF39" s="1334"/>
      <c r="AG39" s="1334"/>
      <c r="AH39" s="1334"/>
      <c r="AI39" s="1334"/>
      <c r="AJ39" s="1334"/>
      <c r="AK39" s="1335"/>
    </row>
    <row r="40" spans="1:37" ht="5.25" customHeight="1" x14ac:dyDescent="0.25">
      <c r="A40" s="1477"/>
      <c r="B40" s="1525"/>
      <c r="C40" s="1525"/>
      <c r="D40" s="1525"/>
      <c r="E40" s="1525"/>
      <c r="F40" s="1525"/>
      <c r="G40" s="1525"/>
      <c r="H40" s="1479"/>
      <c r="I40" s="1477"/>
      <c r="J40" s="1525"/>
      <c r="K40" s="1525"/>
      <c r="L40" s="1525"/>
      <c r="M40" s="1525"/>
      <c r="N40" s="1525"/>
      <c r="O40" s="1479"/>
      <c r="P40" s="1477"/>
      <c r="Q40" s="1525"/>
      <c r="R40" s="1525"/>
      <c r="S40" s="1525"/>
      <c r="T40" s="1525"/>
      <c r="U40" s="1479"/>
      <c r="V40" s="5"/>
      <c r="W40" s="1541" t="s">
        <v>142</v>
      </c>
      <c r="X40" s="1542"/>
      <c r="Y40" s="1542"/>
      <c r="Z40" s="1542"/>
      <c r="AA40" s="1542"/>
      <c r="AB40" s="1542"/>
      <c r="AC40" s="1542"/>
      <c r="AD40" s="1542"/>
      <c r="AE40" s="1542"/>
      <c r="AF40" s="1542"/>
      <c r="AG40" s="1542"/>
      <c r="AH40" s="1542"/>
      <c r="AI40" s="1542"/>
      <c r="AJ40" s="1542"/>
      <c r="AK40" s="1543"/>
    </row>
    <row r="41" spans="1:37" ht="3" customHeight="1" x14ac:dyDescent="0.25">
      <c r="A41" s="1480"/>
      <c r="B41" s="1481"/>
      <c r="C41" s="1481"/>
      <c r="D41" s="1481"/>
      <c r="E41" s="1481"/>
      <c r="F41" s="1481"/>
      <c r="G41" s="1481"/>
      <c r="H41" s="1482"/>
      <c r="I41" s="1480"/>
      <c r="J41" s="1481"/>
      <c r="K41" s="1481"/>
      <c r="L41" s="1481"/>
      <c r="M41" s="1481"/>
      <c r="N41" s="1481"/>
      <c r="O41" s="1482"/>
      <c r="P41" s="1480"/>
      <c r="Q41" s="1481"/>
      <c r="R41" s="1481"/>
      <c r="S41" s="1481"/>
      <c r="T41" s="1481"/>
      <c r="U41" s="1482"/>
      <c r="V41" s="5"/>
      <c r="W41" s="1483"/>
      <c r="X41" s="1544"/>
      <c r="Y41" s="1544"/>
      <c r="Z41" s="1544"/>
      <c r="AA41" s="1544"/>
      <c r="AB41" s="1544"/>
      <c r="AC41" s="1544"/>
      <c r="AD41" s="1544"/>
      <c r="AE41" s="1544"/>
      <c r="AF41" s="1544"/>
      <c r="AG41" s="1544"/>
      <c r="AH41" s="1544"/>
      <c r="AI41" s="1544"/>
      <c r="AJ41" s="1544"/>
      <c r="AK41" s="1485"/>
    </row>
    <row r="42" spans="1:37" ht="9.75" customHeight="1" x14ac:dyDescent="0.25">
      <c r="A42" s="1253" t="s">
        <v>107</v>
      </c>
      <c r="B42" s="1254"/>
      <c r="C42" s="26" t="s">
        <v>108</v>
      </c>
      <c r="D42" s="1255" t="s">
        <v>109</v>
      </c>
      <c r="E42" s="1256"/>
      <c r="F42" s="1257"/>
      <c r="G42" s="1255" t="s">
        <v>110</v>
      </c>
      <c r="H42" s="1256"/>
      <c r="I42" s="1257"/>
      <c r="J42" s="1255" t="s">
        <v>111</v>
      </c>
      <c r="K42" s="1257"/>
      <c r="L42" s="1255" t="s">
        <v>112</v>
      </c>
      <c r="M42" s="1256"/>
      <c r="N42" s="1257"/>
      <c r="O42" s="27" t="s">
        <v>113</v>
      </c>
      <c r="P42" s="1255" t="s">
        <v>114</v>
      </c>
      <c r="Q42" s="1256"/>
      <c r="R42" s="1257"/>
      <c r="S42" s="1255" t="s">
        <v>115</v>
      </c>
      <c r="T42" s="1256"/>
      <c r="U42" s="1257"/>
      <c r="V42" s="5"/>
      <c r="W42" s="1545"/>
      <c r="X42" s="1546"/>
      <c r="Y42" s="1546"/>
      <c r="Z42" s="1546"/>
      <c r="AA42" s="1546"/>
      <c r="AB42" s="1546"/>
      <c r="AC42" s="1546"/>
      <c r="AD42" s="1546"/>
      <c r="AE42" s="1546"/>
      <c r="AF42" s="1546"/>
      <c r="AG42" s="1546"/>
      <c r="AH42" s="1546"/>
      <c r="AI42" s="1546"/>
      <c r="AJ42" s="1546"/>
      <c r="AK42" s="1547"/>
    </row>
    <row r="43" spans="1:37" ht="9.75" customHeight="1" x14ac:dyDescent="0.25">
      <c r="A43" s="1408" t="s">
        <v>116</v>
      </c>
      <c r="B43" s="1409"/>
      <c r="C43" s="1412" t="s">
        <v>117</v>
      </c>
      <c r="D43" s="1408" t="s">
        <v>118</v>
      </c>
      <c r="E43" s="1414"/>
      <c r="F43" s="1409"/>
      <c r="G43" s="1408" t="s">
        <v>119</v>
      </c>
      <c r="H43" s="1414"/>
      <c r="I43" s="1409"/>
      <c r="J43" s="1408" t="s">
        <v>120</v>
      </c>
      <c r="K43" s="1409"/>
      <c r="L43" s="1408" t="s">
        <v>121</v>
      </c>
      <c r="M43" s="1414"/>
      <c r="N43" s="1409"/>
      <c r="O43" s="1412" t="s">
        <v>122</v>
      </c>
      <c r="P43" s="1408" t="s">
        <v>123</v>
      </c>
      <c r="Q43" s="1414"/>
      <c r="R43" s="1409"/>
      <c r="S43" s="1419">
        <f>EXPORTAR!D19</f>
        <v>1010111103</v>
      </c>
      <c r="T43" s="1532"/>
      <c r="U43" s="1533"/>
      <c r="V43" s="5"/>
      <c r="W43" s="1505" t="str">
        <f>IF(EXPORTAR!D51="","","Traslado de Cuenta Hacia la Secretaria de Transito de")</f>
        <v/>
      </c>
      <c r="X43" s="1506"/>
      <c r="Y43" s="1506"/>
      <c r="Z43" s="1506"/>
      <c r="AA43" s="1506"/>
      <c r="AB43" s="1506"/>
      <c r="AC43" s="1506"/>
      <c r="AD43" s="1506"/>
      <c r="AE43" s="1506"/>
      <c r="AF43" s="1506"/>
      <c r="AG43" s="1509">
        <f>EXPORTAR!D51</f>
        <v>0</v>
      </c>
      <c r="AH43" s="1509"/>
      <c r="AI43" s="1509"/>
      <c r="AJ43" s="1509"/>
      <c r="AK43" s="1510"/>
    </row>
    <row r="44" spans="1:37" ht="3.75" customHeight="1" x14ac:dyDescent="0.25">
      <c r="A44" s="1410"/>
      <c r="B44" s="1411"/>
      <c r="C44" s="1413"/>
      <c r="D44" s="1410"/>
      <c r="E44" s="1415"/>
      <c r="F44" s="1411"/>
      <c r="G44" s="1410"/>
      <c r="H44" s="1415"/>
      <c r="I44" s="1411"/>
      <c r="J44" s="1410"/>
      <c r="K44" s="1411"/>
      <c r="L44" s="1410"/>
      <c r="M44" s="1415"/>
      <c r="N44" s="1411"/>
      <c r="O44" s="1413"/>
      <c r="P44" s="1410"/>
      <c r="Q44" s="1415"/>
      <c r="R44" s="1411"/>
      <c r="S44" s="1534"/>
      <c r="T44" s="1535"/>
      <c r="U44" s="1536"/>
      <c r="V44" s="5"/>
      <c r="W44" s="1507"/>
      <c r="X44" s="1508"/>
      <c r="Y44" s="1508"/>
      <c r="Z44" s="1508"/>
      <c r="AA44" s="1508"/>
      <c r="AB44" s="1508"/>
      <c r="AC44" s="1508"/>
      <c r="AD44" s="1508"/>
      <c r="AE44" s="1508"/>
      <c r="AF44" s="1508"/>
      <c r="AG44" s="1511"/>
      <c r="AH44" s="1511"/>
      <c r="AI44" s="1511"/>
      <c r="AJ44" s="1511"/>
      <c r="AK44" s="1512"/>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6" t="s">
        <v>143</v>
      </c>
      <c r="X45" s="1318"/>
      <c r="Y45" s="1318"/>
      <c r="Z45" s="1318"/>
      <c r="AA45" s="1318"/>
      <c r="AB45" s="1318"/>
      <c r="AC45" s="1318"/>
      <c r="AD45" s="1318"/>
      <c r="AE45" s="1318"/>
      <c r="AF45" s="1318"/>
      <c r="AG45" s="1318"/>
      <c r="AH45" s="1318"/>
      <c r="AI45" s="1318"/>
      <c r="AJ45" s="1318"/>
      <c r="AK45" s="1317"/>
    </row>
    <row r="46" spans="1:37" ht="19.5" customHeight="1" x14ac:dyDescent="0.25">
      <c r="A46" s="1468" t="str">
        <f>EXPORTAR!D20</f>
        <v>Cra 80 50 - 52</v>
      </c>
      <c r="B46" s="1471"/>
      <c r="C46" s="1471"/>
      <c r="D46" s="1471"/>
      <c r="E46" s="1471"/>
      <c r="F46" s="1471"/>
      <c r="G46" s="1471"/>
      <c r="H46" s="1471"/>
      <c r="I46" s="1471"/>
      <c r="J46" s="1471"/>
      <c r="K46" s="1471"/>
      <c r="L46" s="1470"/>
      <c r="M46" s="1537" t="str">
        <f>EXPORTAR!D21</f>
        <v>Medellin</v>
      </c>
      <c r="N46" s="1538"/>
      <c r="O46" s="1538"/>
      <c r="P46" s="1538"/>
      <c r="Q46" s="1538"/>
      <c r="R46" s="1539"/>
      <c r="S46" s="1472">
        <f>EXPORTAR!D22</f>
        <v>3205878787</v>
      </c>
      <c r="T46" s="1522"/>
      <c r="U46" s="1523"/>
      <c r="V46" s="5"/>
      <c r="W46" s="1491" t="s">
        <v>144</v>
      </c>
      <c r="X46" s="1492"/>
      <c r="Y46" s="1492"/>
      <c r="Z46" s="1492"/>
      <c r="AA46" s="1492"/>
      <c r="AB46" s="1492"/>
      <c r="AC46" s="1492"/>
      <c r="AD46" s="1492"/>
      <c r="AE46" s="1492"/>
      <c r="AF46" s="1492"/>
      <c r="AG46" s="1492"/>
      <c r="AH46" s="1492"/>
      <c r="AI46" s="1492"/>
      <c r="AJ46" s="1492"/>
      <c r="AK46" s="1493"/>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4"/>
      <c r="X47" s="1540"/>
      <c r="Y47" s="1540"/>
      <c r="Z47" s="1540"/>
      <c r="AA47" s="1540"/>
      <c r="AB47" s="1540"/>
      <c r="AC47" s="1540"/>
      <c r="AD47" s="1540"/>
      <c r="AE47" s="1540"/>
      <c r="AF47" s="1540"/>
      <c r="AG47" s="1540"/>
      <c r="AH47" s="1540"/>
      <c r="AI47" s="1540"/>
      <c r="AJ47" s="1540"/>
      <c r="AK47" s="1496"/>
    </row>
    <row r="48" spans="1:37" x14ac:dyDescent="0.25">
      <c r="A48" s="1513"/>
      <c r="B48" s="1514"/>
      <c r="C48" s="1514"/>
      <c r="D48" s="1514"/>
      <c r="E48" s="1514"/>
      <c r="F48" s="1514"/>
      <c r="G48" s="1514"/>
      <c r="H48" s="1514"/>
      <c r="I48" s="1514"/>
      <c r="J48" s="1514"/>
      <c r="K48" s="1514"/>
      <c r="L48" s="1514"/>
      <c r="M48" s="1514"/>
      <c r="N48" s="1514"/>
      <c r="O48" s="1514"/>
      <c r="P48" s="1514"/>
      <c r="Q48" s="1514"/>
      <c r="R48" s="1514"/>
      <c r="S48" s="1514"/>
      <c r="T48" s="1514"/>
      <c r="U48" s="1515"/>
      <c r="V48" s="5"/>
      <c r="W48" s="1497"/>
      <c r="X48" s="1498"/>
      <c r="Y48" s="1498"/>
      <c r="Z48" s="1498"/>
      <c r="AA48" s="1498"/>
      <c r="AB48" s="1498"/>
      <c r="AC48" s="1498"/>
      <c r="AD48" s="1498"/>
      <c r="AE48" s="1498"/>
      <c r="AF48" s="1498"/>
      <c r="AG48" s="1498"/>
      <c r="AH48" s="1498"/>
      <c r="AI48" s="1498"/>
      <c r="AJ48" s="1498"/>
      <c r="AK48" s="1499"/>
    </row>
    <row r="49" spans="1:37" ht="2.25" customHeight="1" thickBot="1" x14ac:dyDescent="0.3">
      <c r="A49" s="1516"/>
      <c r="B49" s="1517"/>
      <c r="C49" s="1517"/>
      <c r="D49" s="1517"/>
      <c r="E49" s="1517"/>
      <c r="F49" s="1517"/>
      <c r="G49" s="1517"/>
      <c r="H49" s="1517"/>
      <c r="I49" s="1517"/>
      <c r="J49" s="1517"/>
      <c r="K49" s="1517"/>
      <c r="L49" s="1517"/>
      <c r="M49" s="1517"/>
      <c r="N49" s="1517"/>
      <c r="O49" s="1517"/>
      <c r="P49" s="1517"/>
      <c r="Q49" s="1517"/>
      <c r="R49" s="1517"/>
      <c r="S49" s="1517"/>
      <c r="T49" s="1517"/>
      <c r="U49" s="1518"/>
      <c r="V49" s="5"/>
      <c r="W49" s="1500"/>
      <c r="X49" s="1501"/>
      <c r="Y49" s="1501"/>
      <c r="Z49" s="1501"/>
      <c r="AA49" s="1501"/>
      <c r="AB49" s="1501"/>
      <c r="AC49" s="1501"/>
      <c r="AD49" s="1501"/>
      <c r="AE49" s="1501"/>
      <c r="AF49" s="1501"/>
      <c r="AG49" s="1501"/>
      <c r="AH49" s="1501"/>
      <c r="AI49" s="1501"/>
      <c r="AJ49" s="1501"/>
      <c r="AK49" s="1502"/>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3"/>
      <c r="X50" s="1446"/>
      <c r="Y50" s="1446"/>
      <c r="Z50" s="1446"/>
      <c r="AA50" s="1446"/>
      <c r="AB50" s="1446"/>
      <c r="AC50" s="1446"/>
      <c r="AD50" s="1446"/>
      <c r="AE50" s="1446"/>
      <c r="AF50" s="1446"/>
      <c r="AG50" s="1446"/>
      <c r="AH50" s="1446"/>
      <c r="AI50" s="1446"/>
      <c r="AJ50" s="1446"/>
      <c r="AK50" s="1504"/>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610">
        <f>EXPORTAR!D45</f>
        <v>0</v>
      </c>
      <c r="D53" s="1610"/>
      <c r="E53" s="1610"/>
      <c r="F53" s="1610"/>
      <c r="G53" s="1610"/>
      <c r="H53" s="1610"/>
      <c r="I53" s="1610"/>
      <c r="J53" s="1610"/>
      <c r="K53" s="1610"/>
      <c r="L53" s="1610"/>
      <c r="M53" s="1610"/>
      <c r="N53" s="1610"/>
      <c r="O53" s="1610"/>
      <c r="P53" s="1610"/>
      <c r="Q53" s="1610"/>
      <c r="R53" s="1610"/>
      <c r="S53" s="1610"/>
      <c r="T53" s="1610"/>
      <c r="U53" s="1610"/>
      <c r="V53" s="1610"/>
      <c r="W53" s="1610"/>
    </row>
    <row r="54" spans="1:37" x14ac:dyDescent="0.25">
      <c r="F54" s="1300"/>
      <c r="G54" s="1300"/>
      <c r="H54" s="1300"/>
      <c r="I54" s="1300"/>
      <c r="J54" s="1300"/>
      <c r="K54" s="1300"/>
      <c r="L54" s="1300"/>
      <c r="M54" s="1300"/>
      <c r="N54" s="1300"/>
      <c r="O54" s="1300"/>
      <c r="P54" s="1300"/>
      <c r="Q54" s="1300"/>
      <c r="R54" s="1300"/>
      <c r="S54" s="1300"/>
      <c r="T54" s="1300"/>
      <c r="U54" s="1300"/>
      <c r="V54" s="1300"/>
      <c r="W54" s="1300"/>
      <c r="X54" s="1300"/>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88"/>
      <c r="AD2" s="1488"/>
      <c r="AE2" s="1488"/>
      <c r="AF2" s="1488"/>
      <c r="AG2" s="1488"/>
      <c r="AH2" s="1636"/>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644" t="str">
        <f>EXPORTAR!D33</f>
        <v>AMARILLO NEGRO</v>
      </c>
      <c r="X10" s="1645"/>
      <c r="Y10" s="1645"/>
      <c r="Z10" s="1645"/>
      <c r="AA10" s="1645"/>
      <c r="AB10" s="1645"/>
      <c r="AC10" s="1645"/>
      <c r="AD10" s="1645"/>
      <c r="AE10" s="1645"/>
      <c r="AF10" s="1646"/>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647"/>
      <c r="X11" s="1648"/>
      <c r="Y11" s="1648"/>
      <c r="Z11" s="1648"/>
      <c r="AA11" s="1648"/>
      <c r="AB11" s="1648"/>
      <c r="AC11" s="1648"/>
      <c r="AD11" s="1648"/>
      <c r="AE11" s="1648"/>
      <c r="AF11" s="1649"/>
      <c r="AG11" s="1312"/>
      <c r="AH11" s="1312"/>
      <c r="AI11" s="1312"/>
      <c r="AJ11" s="1312"/>
      <c r="AK11" s="1312"/>
    </row>
    <row r="12" spans="1:51"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288"/>
      <c r="B13" s="1266"/>
      <c r="C13" s="1268"/>
      <c r="D13" s="1284"/>
      <c r="E13" s="1288"/>
      <c r="F13" s="1266"/>
      <c r="G13" s="1268"/>
      <c r="H13" s="1284"/>
      <c r="I13" s="1288"/>
      <c r="J13" s="1266"/>
      <c r="K13" s="1267"/>
      <c r="L13" s="1268"/>
      <c r="M13" s="1332"/>
      <c r="N13" s="1270"/>
      <c r="O13" s="1285"/>
      <c r="P13" s="57"/>
      <c r="Q13" s="1270"/>
      <c r="R13" s="1285"/>
      <c r="S13" s="57"/>
      <c r="T13" s="1270"/>
      <c r="U13" s="1299"/>
      <c r="V13" s="5"/>
      <c r="W13" s="1312">
        <f>EXPORTAR!D41</f>
        <v>2</v>
      </c>
      <c r="X13" s="1312"/>
      <c r="Y13" s="1312"/>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v>67195002503227</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42" t="s">
        <v>85</v>
      </c>
      <c r="M18" s="1342"/>
      <c r="N18" s="1342"/>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5.25" customHeight="1" x14ac:dyDescent="0.25">
      <c r="A24" s="1474" t="str">
        <f>EXPORTAR!D9</f>
        <v>GALLEGO</v>
      </c>
      <c r="B24" s="1475"/>
      <c r="C24" s="1475"/>
      <c r="D24" s="1475"/>
      <c r="E24" s="1475"/>
      <c r="F24" s="1475"/>
      <c r="G24" s="1475"/>
      <c r="H24" s="1476"/>
      <c r="I24" s="1474" t="str">
        <f>EXPORTAR!D10</f>
        <v>GOMEZ</v>
      </c>
      <c r="J24" s="1475"/>
      <c r="K24" s="1475"/>
      <c r="L24" s="1475"/>
      <c r="M24" s="1475"/>
      <c r="N24" s="1475"/>
      <c r="O24" s="1476"/>
      <c r="P24" s="1474" t="str">
        <f>EXPORTAR!D8</f>
        <v>DANIEL</v>
      </c>
      <c r="Q24" s="1475"/>
      <c r="R24" s="1475"/>
      <c r="S24" s="1475"/>
      <c r="T24" s="1475"/>
      <c r="U24" s="1476"/>
      <c r="V24" s="5"/>
      <c r="W24" s="30"/>
      <c r="X24" s="30"/>
      <c r="Y24" s="96"/>
      <c r="Z24" s="97"/>
      <c r="AA24" s="99"/>
      <c r="AB24" s="97"/>
      <c r="AC24" s="98"/>
      <c r="AD24" s="5"/>
      <c r="AE24" s="93"/>
      <c r="AF24" s="94"/>
      <c r="AG24" s="94"/>
      <c r="AH24" s="94"/>
      <c r="AI24" s="94"/>
      <c r="AJ24" s="94"/>
      <c r="AK24" s="95"/>
    </row>
    <row r="25" spans="1:37" ht="15" customHeight="1" x14ac:dyDescent="0.25">
      <c r="A25" s="1480"/>
      <c r="B25" s="1481"/>
      <c r="C25" s="1481"/>
      <c r="D25" s="1481"/>
      <c r="E25" s="1481"/>
      <c r="F25" s="1481"/>
      <c r="G25" s="1481"/>
      <c r="H25" s="1482"/>
      <c r="I25" s="1480"/>
      <c r="J25" s="1481"/>
      <c r="K25" s="1481"/>
      <c r="L25" s="1481"/>
      <c r="M25" s="1481"/>
      <c r="N25" s="1481"/>
      <c r="O25" s="1482"/>
      <c r="P25" s="1480"/>
      <c r="Q25" s="1481"/>
      <c r="R25" s="1481"/>
      <c r="S25" s="1481"/>
      <c r="T25" s="1481"/>
      <c r="U25" s="1482"/>
      <c r="V25" s="5"/>
      <c r="W25" s="1406" t="s">
        <v>101</v>
      </c>
      <c r="X25" s="1406" t="s">
        <v>102</v>
      </c>
      <c r="Y25" s="1406" t="s">
        <v>358</v>
      </c>
      <c r="Z25" s="1406" t="s">
        <v>357</v>
      </c>
      <c r="AA25" s="1416" t="s">
        <v>105</v>
      </c>
      <c r="AB25" s="1406" t="s">
        <v>106</v>
      </c>
      <c r="AC25" s="1407"/>
      <c r="AD25" s="25"/>
      <c r="AE25" s="1397" t="str">
        <f>EXPORTAR!D42</f>
        <v>LC6JCK4P4T0055923</v>
      </c>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5"/>
      <c r="I26" s="1255"/>
      <c r="J26" s="1255" t="s">
        <v>111</v>
      </c>
      <c r="K26" s="1257"/>
      <c r="L26" s="1255" t="s">
        <v>112</v>
      </c>
      <c r="M26" s="1256"/>
      <c r="N26" s="1257"/>
      <c r="O26" s="27" t="s">
        <v>113</v>
      </c>
      <c r="P26" s="1255" t="s">
        <v>114</v>
      </c>
      <c r="Q26" s="1256"/>
      <c r="R26" s="1257"/>
      <c r="S26" s="1577" t="s">
        <v>115</v>
      </c>
      <c r="T26" s="1578"/>
      <c r="U26" s="1579"/>
      <c r="V26" s="5"/>
      <c r="W26" s="1406"/>
      <c r="X26" s="1407"/>
      <c r="Y26" s="1407"/>
      <c r="Z26" s="1406"/>
      <c r="AA26" s="1417"/>
      <c r="AB26" s="1407"/>
      <c r="AC26" s="1407"/>
      <c r="AD26" s="28"/>
      <c r="AE26" s="1400"/>
      <c r="AF26" s="1401"/>
      <c r="AG26" s="1401"/>
      <c r="AH26" s="1401"/>
      <c r="AI26" s="1401"/>
      <c r="AJ26" s="1401"/>
      <c r="AK26" s="1402"/>
    </row>
    <row r="27" spans="1:37" ht="12" customHeight="1" x14ac:dyDescent="0.25">
      <c r="A27" s="1410"/>
      <c r="B27" s="1411"/>
      <c r="C27" s="131"/>
      <c r="D27" s="1410"/>
      <c r="E27" s="1415"/>
      <c r="F27" s="1411"/>
      <c r="G27" s="1408"/>
      <c r="H27" s="1408"/>
      <c r="I27" s="1408"/>
      <c r="J27" s="1410"/>
      <c r="K27" s="1411"/>
      <c r="L27" s="1410"/>
      <c r="M27" s="1415"/>
      <c r="N27" s="1411"/>
      <c r="O27" s="131"/>
      <c r="P27" s="1410"/>
      <c r="Q27" s="1415"/>
      <c r="R27" s="1411"/>
      <c r="S27" s="1419">
        <f>EXPORTAR!D11</f>
        <v>1126787260</v>
      </c>
      <c r="T27" s="1420"/>
      <c r="U27" s="1421"/>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2"/>
      <c r="T28" s="1423"/>
      <c r="U28" s="1424"/>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8.25" customHeight="1" x14ac:dyDescent="0.25">
      <c r="A29" s="1663" t="str">
        <f>EXPORTAR!D12</f>
        <v>Calle 99 74A - 22</v>
      </c>
      <c r="B29" s="1420"/>
      <c r="C29" s="1420"/>
      <c r="D29" s="1420"/>
      <c r="E29" s="1420"/>
      <c r="F29" s="1420"/>
      <c r="G29" s="1420"/>
      <c r="H29" s="1420"/>
      <c r="I29" s="1420"/>
      <c r="J29" s="1420"/>
      <c r="K29" s="1420"/>
      <c r="L29" s="1421"/>
      <c r="M29" s="1663" t="str">
        <f>EXPORTAR!D13</f>
        <v>Medellin</v>
      </c>
      <c r="N29" s="1420"/>
      <c r="O29" s="1420"/>
      <c r="P29" s="1420"/>
      <c r="Q29" s="1420"/>
      <c r="R29" s="1421"/>
      <c r="S29" s="1663">
        <f>EXPORTAR!D14</f>
        <v>3138948787</v>
      </c>
      <c r="T29" s="1420"/>
      <c r="U29" s="1421"/>
      <c r="V29" s="5"/>
      <c r="W29" s="1430"/>
      <c r="X29" s="1431"/>
      <c r="Y29" s="1432"/>
      <c r="Z29" s="1561"/>
      <c r="AA29" s="1561"/>
      <c r="AB29" s="1562"/>
      <c r="AC29" s="1563"/>
      <c r="AD29" s="34"/>
      <c r="AE29" s="35"/>
      <c r="AF29" s="35"/>
      <c r="AG29" s="64"/>
      <c r="AH29" s="35"/>
      <c r="AI29" s="35"/>
      <c r="AJ29" s="102"/>
      <c r="AK29" s="103"/>
    </row>
    <row r="30" spans="1:37" ht="12" customHeight="1" x14ac:dyDescent="0.25">
      <c r="A30" s="1422"/>
      <c r="B30" s="1423"/>
      <c r="C30" s="1423"/>
      <c r="D30" s="1423"/>
      <c r="E30" s="1423"/>
      <c r="F30" s="1423"/>
      <c r="G30" s="1423"/>
      <c r="H30" s="1423"/>
      <c r="I30" s="1423"/>
      <c r="J30" s="1423"/>
      <c r="K30" s="1423"/>
      <c r="L30" s="1424"/>
      <c r="M30" s="1422"/>
      <c r="N30" s="1423"/>
      <c r="O30" s="1423"/>
      <c r="P30" s="1423"/>
      <c r="Q30" s="1423"/>
      <c r="R30" s="1424"/>
      <c r="S30" s="1422"/>
      <c r="T30" s="1423"/>
      <c r="U30" s="1424"/>
      <c r="V30" s="5"/>
      <c r="W30" s="1433"/>
      <c r="X30" s="1434"/>
      <c r="Y30" s="1435"/>
      <c r="Z30" s="1437"/>
      <c r="AA30" s="1437"/>
      <c r="AB30" s="1433"/>
      <c r="AC30" s="1435"/>
      <c r="AD30" s="29"/>
      <c r="AE30" s="1418" t="s">
        <v>126</v>
      </c>
      <c r="AF30" s="1418" t="s">
        <v>127</v>
      </c>
      <c r="AG30" s="1418" t="s">
        <v>128</v>
      </c>
      <c r="AH30" s="1418" t="s">
        <v>129</v>
      </c>
      <c r="AI30" s="1418" t="s">
        <v>130</v>
      </c>
      <c r="AJ30" s="1447" t="s">
        <v>131</v>
      </c>
      <c r="AK30" s="1429"/>
    </row>
    <row r="31" spans="1:37" ht="8.25" customHeight="1" x14ac:dyDescent="0.25">
      <c r="A31" s="1519" t="s">
        <v>132</v>
      </c>
      <c r="B31" s="1520"/>
      <c r="C31" s="1520"/>
      <c r="D31" s="1520"/>
      <c r="E31" s="1520"/>
      <c r="F31" s="1520"/>
      <c r="G31" s="1520"/>
      <c r="H31" s="1520"/>
      <c r="I31" s="1520"/>
      <c r="J31" s="1520"/>
      <c r="K31" s="1520"/>
      <c r="L31" s="1520"/>
      <c r="M31" s="1520"/>
      <c r="N31" s="1520"/>
      <c r="O31" s="1520"/>
      <c r="P31" s="1520"/>
      <c r="Q31" s="1520"/>
      <c r="R31" s="1520"/>
      <c r="S31" s="1520"/>
      <c r="T31" s="1520"/>
      <c r="U31" s="1521"/>
      <c r="V31" s="5"/>
      <c r="W31" s="39"/>
      <c r="X31" s="39"/>
      <c r="Y31" s="39"/>
      <c r="Z31" s="39"/>
      <c r="AA31" s="39"/>
      <c r="AB31" s="39"/>
      <c r="AC31" s="39"/>
      <c r="AD31" s="29"/>
      <c r="AE31" s="1390"/>
      <c r="AF31" s="1390"/>
      <c r="AG31" s="1390"/>
      <c r="AH31" s="1390"/>
      <c r="AI31" s="1390"/>
      <c r="AJ31" s="1433"/>
      <c r="AK31" s="1435"/>
    </row>
    <row r="32" spans="1:37" ht="9" customHeight="1" x14ac:dyDescent="0.25">
      <c r="A32" s="1448"/>
      <c r="B32" s="1449"/>
      <c r="C32" s="1449"/>
      <c r="D32" s="1449"/>
      <c r="E32" s="1449"/>
      <c r="F32" s="1449"/>
      <c r="G32" s="1449"/>
      <c r="H32" s="1449"/>
      <c r="I32" s="1449"/>
      <c r="J32" s="1449"/>
      <c r="K32" s="1449"/>
      <c r="L32" s="1449"/>
      <c r="M32" s="1449"/>
      <c r="N32" s="1449"/>
      <c r="O32" s="1449"/>
      <c r="P32" s="1449"/>
      <c r="Q32" s="1449"/>
      <c r="R32" s="1449"/>
      <c r="S32" s="1449"/>
      <c r="T32" s="1449"/>
      <c r="U32" s="1450"/>
      <c r="V32" s="5"/>
      <c r="W32" s="1333" t="s">
        <v>133</v>
      </c>
      <c r="X32" s="1334"/>
      <c r="Y32" s="1334"/>
      <c r="Z32" s="1334"/>
      <c r="AA32" s="1334"/>
      <c r="AB32" s="1334"/>
      <c r="AC32" s="1335"/>
      <c r="AD32" s="29"/>
      <c r="AE32" s="1333" t="s">
        <v>134</v>
      </c>
      <c r="AF32" s="1334"/>
      <c r="AG32" s="1334"/>
      <c r="AH32" s="1334"/>
      <c r="AI32" s="1334"/>
      <c r="AJ32" s="1334"/>
      <c r="AK32" s="1335"/>
    </row>
    <row r="33" spans="1:37" ht="9.75" customHeight="1" thickBot="1" x14ac:dyDescent="0.3">
      <c r="A33" s="1451"/>
      <c r="B33" s="1452"/>
      <c r="C33" s="1452"/>
      <c r="D33" s="1452"/>
      <c r="E33" s="1452"/>
      <c r="F33" s="1452"/>
      <c r="G33" s="1452"/>
      <c r="H33" s="1452"/>
      <c r="I33" s="1452"/>
      <c r="J33" s="1452"/>
      <c r="K33" s="1452"/>
      <c r="L33" s="1452"/>
      <c r="M33" s="1452"/>
      <c r="N33" s="1452"/>
      <c r="O33" s="1452"/>
      <c r="P33" s="1452"/>
      <c r="Q33" s="1452"/>
      <c r="R33" s="1452"/>
      <c r="S33" s="1452"/>
      <c r="T33" s="1452"/>
      <c r="U33" s="1453"/>
      <c r="V33" s="5"/>
      <c r="W33" s="1454" t="s">
        <v>135</v>
      </c>
      <c r="X33" s="1457" t="s">
        <v>136</v>
      </c>
      <c r="Y33" s="1458"/>
      <c r="Z33" s="1454" t="s">
        <v>137</v>
      </c>
      <c r="AA33" s="1454" t="s">
        <v>138</v>
      </c>
      <c r="AB33" s="1447" t="s">
        <v>139</v>
      </c>
      <c r="AC33" s="1463"/>
      <c r="AD33" s="40"/>
      <c r="AE33" s="41" t="s">
        <v>30</v>
      </c>
      <c r="AF33" s="42"/>
      <c r="AG33" s="42"/>
      <c r="AH33" s="42"/>
      <c r="AI33" s="42"/>
      <c r="AJ33" s="1438" t="s">
        <v>108</v>
      </c>
      <c r="AK33" s="1439"/>
    </row>
    <row r="34" spans="1:37" ht="9.75" customHeight="1" x14ac:dyDescent="0.2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5"/>
      <c r="W34" s="1455"/>
      <c r="X34" s="1459"/>
      <c r="Y34" s="1460"/>
      <c r="Z34" s="1455"/>
      <c r="AA34" s="1455"/>
      <c r="AB34" s="1430"/>
      <c r="AC34" s="1432"/>
      <c r="AD34" s="43"/>
      <c r="AE34" s="44"/>
      <c r="AF34" s="45"/>
      <c r="AG34" s="45"/>
      <c r="AH34" s="45"/>
      <c r="AI34" s="45"/>
      <c r="AJ34" s="1440"/>
      <c r="AK34" s="1441"/>
    </row>
    <row r="35" spans="1:37" ht="9.75" customHeight="1" x14ac:dyDescent="0.25">
      <c r="A35" s="1444" t="s">
        <v>359</v>
      </c>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59"/>
      <c r="Y35" s="1460"/>
      <c r="Z35" s="1455"/>
      <c r="AA35" s="1455"/>
      <c r="AB35" s="1430"/>
      <c r="AC35" s="1432"/>
      <c r="AD35" s="43"/>
      <c r="AE35" s="44"/>
      <c r="AF35" s="45"/>
      <c r="AG35" s="45"/>
      <c r="AH35" s="45"/>
      <c r="AI35" s="45"/>
      <c r="AJ35" s="1440"/>
      <c r="AK35" s="1441"/>
    </row>
    <row r="36" spans="1:37" ht="9.75" customHeight="1" x14ac:dyDescent="0.25">
      <c r="A36" s="1445"/>
      <c r="B36" s="1445"/>
      <c r="C36" s="1445"/>
      <c r="D36" s="1445"/>
      <c r="E36" s="1445"/>
      <c r="F36" s="1445"/>
      <c r="G36" s="1445"/>
      <c r="H36" s="1445"/>
      <c r="I36" s="1445"/>
      <c r="J36" s="1445"/>
      <c r="K36" s="1445"/>
      <c r="L36" s="1445"/>
      <c r="M36" s="1445"/>
      <c r="N36" s="1445"/>
      <c r="O36" s="1445"/>
      <c r="P36" s="1445"/>
      <c r="Q36" s="1445"/>
      <c r="R36" s="1445"/>
      <c r="S36" s="1445"/>
      <c r="T36" s="1445"/>
      <c r="U36" s="1445"/>
      <c r="V36" s="5"/>
      <c r="W36" s="1456"/>
      <c r="X36" s="1461"/>
      <c r="Y36" s="1462"/>
      <c r="Z36" s="1456"/>
      <c r="AA36" s="1456"/>
      <c r="AB36" s="1464"/>
      <c r="AC36" s="1465"/>
      <c r="AD36" s="45"/>
      <c r="AE36" s="46"/>
      <c r="AF36" s="47"/>
      <c r="AG36" s="47"/>
      <c r="AH36" s="47"/>
      <c r="AI36" s="47"/>
      <c r="AJ36" s="1442"/>
      <c r="AK36" s="1443"/>
    </row>
    <row r="37" spans="1:37" ht="9.75" customHeight="1" x14ac:dyDescent="0.25">
      <c r="A37" s="1358" t="s">
        <v>95</v>
      </c>
      <c r="B37" s="1359"/>
      <c r="C37" s="1359"/>
      <c r="D37" s="1359"/>
      <c r="E37" s="1359"/>
      <c r="F37" s="1359"/>
      <c r="G37" s="1359"/>
      <c r="H37" s="1360"/>
      <c r="I37" s="1358" t="s">
        <v>96</v>
      </c>
      <c r="J37" s="1359"/>
      <c r="K37" s="1359"/>
      <c r="L37" s="1359"/>
      <c r="M37" s="1359"/>
      <c r="N37" s="1359"/>
      <c r="O37" s="1360"/>
      <c r="P37" s="1358" t="s">
        <v>97</v>
      </c>
      <c r="Q37" s="1359"/>
      <c r="R37" s="1359"/>
      <c r="S37" s="1359"/>
      <c r="T37" s="1359"/>
      <c r="U37" s="1360"/>
      <c r="V37" s="5"/>
      <c r="W37" s="1446"/>
      <c r="X37" s="1446"/>
      <c r="Y37" s="1446"/>
      <c r="Z37" s="1446"/>
      <c r="AA37" s="1446"/>
      <c r="AB37" s="1446"/>
      <c r="AC37" s="1446"/>
      <c r="AD37" s="1446"/>
      <c r="AE37" s="1446"/>
      <c r="AF37" s="1446"/>
      <c r="AG37" s="1446"/>
      <c r="AH37" s="1446"/>
      <c r="AI37" s="1446"/>
      <c r="AJ37" s="1446"/>
      <c r="AK37" s="1446"/>
    </row>
    <row r="38" spans="1:37" ht="12" customHeight="1" x14ac:dyDescent="0.25">
      <c r="A38" s="1655" t="str">
        <f>EXPORTAR!D17</f>
        <v>RIVAS</v>
      </c>
      <c r="B38" s="1655"/>
      <c r="C38" s="1655"/>
      <c r="D38" s="1655"/>
      <c r="E38" s="1655"/>
      <c r="F38" s="1655"/>
      <c r="G38" s="1655"/>
      <c r="H38" s="1655"/>
      <c r="I38" s="1655" t="str">
        <f>EXPORTAR!D18</f>
        <v>MARTINEZ</v>
      </c>
      <c r="J38" s="1655"/>
      <c r="K38" s="1655"/>
      <c r="L38" s="1655"/>
      <c r="M38" s="1655"/>
      <c r="N38" s="1655"/>
      <c r="O38" s="1655"/>
      <c r="P38" s="1655" t="str">
        <f>EXPORTAR!D16</f>
        <v>JUAN ESTEBAN</v>
      </c>
      <c r="Q38" s="1655"/>
      <c r="R38" s="1655"/>
      <c r="S38" s="1655"/>
      <c r="T38" s="1655"/>
      <c r="U38" s="1655"/>
      <c r="V38" s="5"/>
      <c r="W38" s="1281" t="s">
        <v>141</v>
      </c>
      <c r="X38" s="1281"/>
      <c r="Y38" s="1281"/>
      <c r="Z38" s="1281"/>
      <c r="AA38" s="1281"/>
      <c r="AB38" s="1281"/>
      <c r="AC38" s="1281"/>
      <c r="AD38" s="1281"/>
      <c r="AE38" s="1281"/>
      <c r="AF38" s="1281"/>
      <c r="AG38" s="1281"/>
      <c r="AH38" s="1281"/>
      <c r="AI38" s="1281"/>
      <c r="AJ38" s="1281"/>
      <c r="AK38" s="1281"/>
    </row>
    <row r="39" spans="1:37" ht="12.75" customHeight="1" x14ac:dyDescent="0.25">
      <c r="A39" s="1403" t="str">
        <f>EXPORTAR!G17</f>
        <v/>
      </c>
      <c r="B39" s="1404"/>
      <c r="C39" s="1404"/>
      <c r="D39" s="1404"/>
      <c r="E39" s="1404"/>
      <c r="F39" s="1404"/>
      <c r="G39" s="1404"/>
      <c r="H39" s="1405"/>
      <c r="I39" s="1655" t="str">
        <f>EXPORTAR!G18</f>
        <v/>
      </c>
      <c r="J39" s="1655"/>
      <c r="K39" s="1655"/>
      <c r="L39" s="1655"/>
      <c r="M39" s="1655"/>
      <c r="N39" s="1655"/>
      <c r="O39" s="1655"/>
      <c r="P39" s="1655">
        <f>EXPORTAR!G16</f>
        <v>0</v>
      </c>
      <c r="Q39" s="1655"/>
      <c r="R39" s="1655"/>
      <c r="S39" s="1655"/>
      <c r="T39" s="1655"/>
      <c r="U39" s="1655"/>
      <c r="V39" s="5"/>
      <c r="W39" s="1483" t="s">
        <v>142</v>
      </c>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577" t="s">
        <v>115</v>
      </c>
      <c r="T40" s="1578"/>
      <c r="U40" s="1579"/>
      <c r="V40" s="5"/>
      <c r="W40" s="1483"/>
      <c r="X40" s="1484"/>
      <c r="Y40" s="1484"/>
      <c r="Z40" s="1484"/>
      <c r="AA40" s="1484"/>
      <c r="AB40" s="1484"/>
      <c r="AC40" s="1484"/>
      <c r="AD40" s="1484"/>
      <c r="AE40" s="1484"/>
      <c r="AF40" s="1484"/>
      <c r="AG40" s="1484"/>
      <c r="AH40" s="1484"/>
      <c r="AI40" s="1484"/>
      <c r="AJ40" s="1484"/>
      <c r="AK40" s="1485"/>
    </row>
    <row r="41" spans="1:37" ht="13.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650">
        <f>EXPORTAR!D19</f>
        <v>1010111103</v>
      </c>
      <c r="T41" s="1650"/>
      <c r="U41" s="1650"/>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13.5" customHeight="1" x14ac:dyDescent="0.25">
      <c r="A42" s="1410"/>
      <c r="B42" s="1411"/>
      <c r="C42" s="1413"/>
      <c r="D42" s="1410"/>
      <c r="E42" s="1415"/>
      <c r="F42" s="1411"/>
      <c r="G42" s="1410"/>
      <c r="H42" s="1415"/>
      <c r="I42" s="1411"/>
      <c r="J42" s="1410"/>
      <c r="K42" s="1411"/>
      <c r="L42" s="1410"/>
      <c r="M42" s="1415"/>
      <c r="N42" s="1411"/>
      <c r="O42" s="1413"/>
      <c r="P42" s="1410"/>
      <c r="Q42" s="1415"/>
      <c r="R42" s="1411"/>
      <c r="S42" s="1651" t="str">
        <f>EXPORTAR!G19</f>
        <v/>
      </c>
      <c r="T42" s="1651"/>
      <c r="U42" s="1651"/>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6.5" customHeight="1" x14ac:dyDescent="0.25">
      <c r="A44" s="1652" t="str">
        <f>EXPORTAR!G20</f>
        <v/>
      </c>
      <c r="B44" s="1653"/>
      <c r="C44" s="1653"/>
      <c r="D44" s="1653"/>
      <c r="E44" s="1653"/>
      <c r="F44" s="1653"/>
      <c r="G44" s="1653"/>
      <c r="H44" s="1653"/>
      <c r="I44" s="1653"/>
      <c r="J44" s="1653"/>
      <c r="K44" s="1653"/>
      <c r="L44" s="1654"/>
      <c r="M44" s="1652" t="str">
        <f>EXPORTAR!G21</f>
        <v/>
      </c>
      <c r="N44" s="1653"/>
      <c r="O44" s="1653"/>
      <c r="P44" s="1653"/>
      <c r="Q44" s="1653"/>
      <c r="R44" s="1654"/>
      <c r="S44" s="1347" t="str">
        <f>EXPORTAR!G22</f>
        <v/>
      </c>
      <c r="T44" s="1524"/>
      <c r="U44" s="1348"/>
      <c r="V44" s="5"/>
      <c r="W44" s="135"/>
      <c r="X44" s="136"/>
      <c r="Y44" s="136"/>
      <c r="Z44" s="136"/>
      <c r="AA44" s="136"/>
      <c r="AB44" s="136"/>
      <c r="AC44" s="136"/>
      <c r="AD44" s="136"/>
      <c r="AE44" s="136"/>
      <c r="AF44" s="136"/>
      <c r="AG44" s="136"/>
      <c r="AH44" s="136"/>
      <c r="AI44" s="136"/>
      <c r="AJ44" s="136"/>
      <c r="AK44" s="137"/>
    </row>
    <row r="45" spans="1:37" ht="16.5" customHeight="1" x14ac:dyDescent="0.25">
      <c r="A45" s="1659" t="str">
        <f>EXPORTAR!D20</f>
        <v>Cra 80 50 - 52</v>
      </c>
      <c r="B45" s="1660"/>
      <c r="C45" s="1660"/>
      <c r="D45" s="1660"/>
      <c r="E45" s="1660"/>
      <c r="F45" s="1660"/>
      <c r="G45" s="1660"/>
      <c r="H45" s="1660"/>
      <c r="I45" s="1660"/>
      <c r="J45" s="1660"/>
      <c r="K45" s="1660"/>
      <c r="L45" s="1661"/>
      <c r="M45" s="1659" t="str">
        <f>EXPORTAR!D21</f>
        <v>Medellin</v>
      </c>
      <c r="N45" s="1662"/>
      <c r="O45" s="1662"/>
      <c r="P45" s="1662"/>
      <c r="Q45" s="1662"/>
      <c r="R45" s="1661"/>
      <c r="S45" s="1472">
        <f>EXPORTAR!D22</f>
        <v>3205878787</v>
      </c>
      <c r="T45" s="1473"/>
      <c r="U45" s="1348"/>
      <c r="V45" s="5"/>
      <c r="W45" s="1491" t="s">
        <v>144</v>
      </c>
      <c r="X45" s="1492"/>
      <c r="Y45" s="1492"/>
      <c r="Z45" s="1492"/>
      <c r="AA45" s="1492"/>
      <c r="AB45" s="1492"/>
      <c r="AC45" s="1492"/>
      <c r="AD45" s="1492"/>
      <c r="AE45" s="1492"/>
      <c r="AF45" s="1492"/>
      <c r="AG45" s="1492"/>
      <c r="AH45" s="1492"/>
      <c r="AI45" s="1492"/>
      <c r="AJ45" s="1492"/>
      <c r="AK45" s="1493"/>
    </row>
    <row r="46" spans="1:37" ht="9" customHeight="1" x14ac:dyDescent="0.25">
      <c r="A46" s="1656" t="s">
        <v>145</v>
      </c>
      <c r="B46" s="1657"/>
      <c r="C46" s="1657"/>
      <c r="D46" s="1657"/>
      <c r="E46" s="1657"/>
      <c r="F46" s="1657"/>
      <c r="G46" s="1657"/>
      <c r="H46" s="1657"/>
      <c r="I46" s="1657"/>
      <c r="J46" s="1657"/>
      <c r="K46" s="1657"/>
      <c r="L46" s="1657"/>
      <c r="M46" s="1658" t="s">
        <v>145</v>
      </c>
      <c r="N46" s="1658"/>
      <c r="O46" s="1658"/>
      <c r="P46" s="1658"/>
      <c r="Q46" s="1658"/>
      <c r="R46" s="1658"/>
      <c r="S46" s="1658"/>
      <c r="T46" s="1658"/>
      <c r="U46" s="1658"/>
      <c r="V46" s="5"/>
      <c r="W46" s="1494"/>
      <c r="X46" s="1495"/>
      <c r="Y46" s="1495"/>
      <c r="Z46" s="1495"/>
      <c r="AA46" s="1495"/>
      <c r="AB46" s="1495"/>
      <c r="AC46" s="1495"/>
      <c r="AD46" s="1495"/>
      <c r="AE46" s="1495"/>
      <c r="AF46" s="1495"/>
      <c r="AG46" s="1495"/>
      <c r="AH46" s="1495"/>
      <c r="AI46" s="1495"/>
      <c r="AJ46" s="1495"/>
      <c r="AK46" s="1496"/>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610">
        <f>EXPORTAR!D45</f>
        <v>0</v>
      </c>
      <c r="D49" s="1610"/>
      <c r="E49" s="1610"/>
      <c r="F49" s="1610"/>
      <c r="G49" s="1610"/>
      <c r="H49" s="1610"/>
      <c r="I49" s="1610"/>
      <c r="J49" s="1610"/>
      <c r="K49" s="1610"/>
      <c r="L49" s="1610"/>
      <c r="M49" s="1610"/>
      <c r="N49" s="1610"/>
      <c r="O49" s="1610"/>
      <c r="P49" s="1610"/>
      <c r="Q49" s="1610"/>
      <c r="R49" s="1610"/>
      <c r="S49" s="1610"/>
      <c r="T49" s="1610"/>
      <c r="U49" s="1610"/>
      <c r="V49" s="1610"/>
      <c r="W49" s="1610"/>
    </row>
    <row r="50" spans="2:31" x14ac:dyDescent="0.25">
      <c r="C50" s="142"/>
      <c r="D50" s="142"/>
      <c r="E50" s="142"/>
      <c r="F50" s="1300"/>
      <c r="G50" s="1300"/>
      <c r="H50" s="1300"/>
      <c r="I50" s="1300"/>
      <c r="J50" s="1300"/>
      <c r="K50" s="1300"/>
      <c r="L50" s="1300"/>
      <c r="M50" s="1300"/>
      <c r="N50" s="1300"/>
      <c r="O50" s="1300"/>
      <c r="P50" s="1300"/>
      <c r="Q50" s="1300"/>
      <c r="R50" s="1300"/>
      <c r="S50" s="1300"/>
      <c r="T50" s="1300"/>
      <c r="U50" s="1300"/>
      <c r="V50" s="1300"/>
      <c r="W50" s="1300"/>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JUAN ESTEBAN RIVAS MARTINEZ</v>
      </c>
      <c r="C10" s="116"/>
      <c r="D10" s="117"/>
      <c r="F10" s="1667"/>
      <c r="G10" s="1668"/>
      <c r="H10" s="1668"/>
      <c r="I10" s="1668"/>
      <c r="J10" s="1668"/>
      <c r="K10" s="1669"/>
    </row>
    <row r="11" spans="1:48" ht="15" customHeight="1" x14ac:dyDescent="0.25">
      <c r="A11" s="83" t="s">
        <v>148</v>
      </c>
      <c r="B11" s="152">
        <f>EXPORTAR!D19</f>
        <v>1010111103</v>
      </c>
      <c r="C11" s="118"/>
      <c r="D11" s="119"/>
      <c r="F11" s="1667"/>
      <c r="G11" s="1668"/>
      <c r="H11" s="1668"/>
      <c r="I11" s="1668"/>
      <c r="J11" s="1668"/>
      <c r="K11" s="1669"/>
    </row>
    <row r="12" spans="1:48" ht="15" customHeight="1" thickBot="1" x14ac:dyDescent="0.3">
      <c r="A12" s="74" t="s">
        <v>1</v>
      </c>
      <c r="B12" s="89" t="str">
        <f>EXPORTAR!D20</f>
        <v>Cra 80 50 - 52</v>
      </c>
      <c r="C12" s="118"/>
      <c r="D12" s="119"/>
      <c r="F12" s="1670"/>
      <c r="G12" s="1671"/>
      <c r="H12" s="1671"/>
      <c r="I12" s="1671"/>
      <c r="J12" s="1671"/>
      <c r="K12" s="1672"/>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MOTOCICLETA</v>
      </c>
      <c r="C17" s="73"/>
      <c r="D17" s="76"/>
      <c r="F17" s="1667"/>
      <c r="G17" s="1668"/>
      <c r="H17" s="1668"/>
      <c r="I17" s="1668"/>
      <c r="J17" s="1668"/>
      <c r="K17" s="1669"/>
    </row>
    <row r="18" spans="1:11" ht="17.25" customHeight="1" x14ac:dyDescent="0.25">
      <c r="A18" s="74" t="s">
        <v>11</v>
      </c>
      <c r="B18" s="112" t="str">
        <f>EXPORTAR!D30</f>
        <v>SUZUKI</v>
      </c>
      <c r="C18" s="73"/>
      <c r="D18" s="76"/>
      <c r="F18" s="1667"/>
      <c r="G18" s="1668"/>
      <c r="H18" s="1668"/>
      <c r="I18" s="1668"/>
      <c r="J18" s="1668"/>
      <c r="K18" s="1669"/>
    </row>
    <row r="19" spans="1:11" ht="18.75" customHeight="1" x14ac:dyDescent="0.25">
      <c r="A19" s="74" t="s">
        <v>13</v>
      </c>
      <c r="B19" s="113">
        <f>EXPORTAR!D32</f>
        <v>2026</v>
      </c>
      <c r="C19" s="73"/>
      <c r="D19" s="76"/>
      <c r="F19" s="1667"/>
      <c r="G19" s="1668"/>
      <c r="H19" s="1668"/>
      <c r="I19" s="1668"/>
      <c r="J19" s="1668"/>
      <c r="K19" s="1669"/>
    </row>
    <row r="20" spans="1:11" ht="21" customHeight="1" thickBot="1" x14ac:dyDescent="0.3">
      <c r="A20" s="74" t="s">
        <v>23</v>
      </c>
      <c r="B20" s="113">
        <f>EXPORTAR!D41</f>
        <v>2</v>
      </c>
      <c r="C20" s="73"/>
      <c r="D20" s="76"/>
      <c r="F20" s="1670"/>
      <c r="G20" s="1671"/>
      <c r="H20" s="1671"/>
      <c r="I20" s="1671"/>
      <c r="J20" s="1671"/>
      <c r="K20" s="1672"/>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146</v>
      </c>
      <c r="G2" s="1691"/>
      <c r="H2" s="1691"/>
      <c r="I2" s="1691"/>
      <c r="J2" s="1692"/>
    </row>
    <row r="3" spans="1:47" ht="15" customHeight="1" x14ac:dyDescent="0.25">
      <c r="A3" s="74" t="s">
        <v>30</v>
      </c>
      <c r="B3" s="88" t="str">
        <f>CONCATENATE(EXPORTAR!D8," ",EXPORTAR!D9," ",EXPORTAR!D10)</f>
        <v>DANIEL GALLEGO GOMEZ</v>
      </c>
      <c r="C3" s="150"/>
      <c r="D3" s="151"/>
      <c r="F3" s="65" t="s">
        <v>30</v>
      </c>
      <c r="G3" s="1687" t="str">
        <f>CONCATENATE(EXPORTAR!G8," ",EXPORTAR!G9," ",EXPORTAR!G10)</f>
        <v xml:space="preserve">  </v>
      </c>
      <c r="H3" s="1688"/>
      <c r="I3" s="1688"/>
      <c r="J3" s="1689"/>
    </row>
    <row r="4" spans="1:47" ht="15" customHeight="1" x14ac:dyDescent="0.25">
      <c r="A4" s="83" t="s">
        <v>148</v>
      </c>
      <c r="B4" s="152">
        <f>EXPORTAR!D11</f>
        <v>1126787260</v>
      </c>
      <c r="C4" s="73"/>
      <c r="D4" s="76"/>
      <c r="F4" s="65" t="s">
        <v>148</v>
      </c>
      <c r="G4" s="1696" t="str">
        <f>EXPORTAR!G11</f>
        <v/>
      </c>
      <c r="H4" s="1697"/>
      <c r="I4" s="1697"/>
      <c r="J4" s="1698"/>
    </row>
    <row r="5" spans="1:47" ht="15" customHeight="1" x14ac:dyDescent="0.25">
      <c r="A5" s="74" t="s">
        <v>1</v>
      </c>
      <c r="B5" s="89" t="str">
        <f>EXPORTAR!D12</f>
        <v>Calle 99 74A - 22</v>
      </c>
      <c r="C5" s="73"/>
      <c r="D5" s="76"/>
      <c r="F5" s="65" t="s">
        <v>1</v>
      </c>
      <c r="G5" s="1687" t="str">
        <f>EXPORTAR!G12</f>
        <v/>
      </c>
      <c r="H5" s="1688"/>
      <c r="I5" s="1688"/>
      <c r="J5" s="1689"/>
    </row>
    <row r="6" spans="1:47" ht="15" customHeight="1" x14ac:dyDescent="0.25">
      <c r="A6" s="74" t="s">
        <v>2</v>
      </c>
      <c r="B6" s="89" t="str">
        <f>EXPORTAR!D13</f>
        <v>Medellin</v>
      </c>
      <c r="C6" s="73"/>
      <c r="D6" s="76"/>
      <c r="F6" s="65" t="s">
        <v>2</v>
      </c>
      <c r="G6" s="1687" t="str">
        <f>EXPORTAR!G13</f>
        <v/>
      </c>
      <c r="H6" s="1688"/>
      <c r="I6" s="1688"/>
      <c r="J6" s="1689"/>
    </row>
    <row r="7" spans="1:47" ht="15" customHeight="1" thickBot="1" x14ac:dyDescent="0.3">
      <c r="A7" s="75" t="s">
        <v>3</v>
      </c>
      <c r="B7" s="153">
        <f>EXPORTAR!D14</f>
        <v>3138948787</v>
      </c>
      <c r="C7" s="77"/>
      <c r="D7" s="78"/>
      <c r="F7" s="104" t="s">
        <v>3</v>
      </c>
      <c r="G7" s="1693" t="str">
        <f>EXPORTAR!G14</f>
        <v/>
      </c>
      <c r="H7" s="1694"/>
      <c r="I7" s="1694"/>
      <c r="J7" s="1695"/>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6" t="s">
        <v>153</v>
      </c>
      <c r="C35" s="1300"/>
      <c r="D35" s="576"/>
      <c r="F35" s="1686" t="s">
        <v>153</v>
      </c>
      <c r="G35" s="1300"/>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4" t="s">
        <v>4</v>
      </c>
      <c r="B9" s="1665"/>
      <c r="C9" s="1665"/>
      <c r="D9" s="1666"/>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5" t="s">
        <v>9090</v>
      </c>
      <c r="G11" s="1706"/>
      <c r="H11" s="1706"/>
      <c r="I11" s="1706"/>
      <c r="J11" s="1706"/>
      <c r="K11" s="1707"/>
    </row>
    <row r="12" spans="1:48" ht="15" customHeight="1" x14ac:dyDescent="0.25">
      <c r="A12" s="74" t="s">
        <v>1</v>
      </c>
      <c r="B12" s="1052" t="str">
        <f>EXPORTAR!D20</f>
        <v>Cra 80 50 - 52</v>
      </c>
      <c r="C12" s="118"/>
      <c r="D12" s="119"/>
      <c r="F12" s="1705"/>
      <c r="G12" s="1706"/>
      <c r="H12" s="1706"/>
      <c r="I12" s="1706"/>
      <c r="J12" s="1706"/>
      <c r="K12" s="1707"/>
    </row>
    <row r="13" spans="1:48" ht="15" customHeight="1" x14ac:dyDescent="0.25">
      <c r="A13" s="74" t="s">
        <v>2</v>
      </c>
      <c r="B13" s="1052" t="str">
        <f>EXPORTAR!D21</f>
        <v>Medellin</v>
      </c>
      <c r="C13" s="118"/>
      <c r="D13" s="119"/>
      <c r="F13" s="1705" t="s">
        <v>9089</v>
      </c>
      <c r="G13" s="1706"/>
      <c r="H13" s="1706"/>
      <c r="I13" s="1706"/>
      <c r="J13" s="1706"/>
      <c r="K13" s="1707"/>
    </row>
    <row r="14" spans="1:48" ht="17.25" customHeight="1" thickBot="1" x14ac:dyDescent="0.3">
      <c r="A14" s="75" t="s">
        <v>3</v>
      </c>
      <c r="B14" s="153">
        <f>EXPORTAR!D22</f>
        <v>3205878787</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MOTOCICLETA</v>
      </c>
      <c r="C17" s="73"/>
      <c r="D17" s="76"/>
      <c r="F17" s="1705"/>
      <c r="G17" s="1706"/>
      <c r="H17" s="1706"/>
      <c r="I17" s="1706"/>
      <c r="J17" s="1706"/>
      <c r="K17" s="1707"/>
    </row>
    <row r="18" spans="1:11" ht="17.25" customHeight="1" x14ac:dyDescent="0.25">
      <c r="A18" s="74" t="s">
        <v>11</v>
      </c>
      <c r="B18" s="112" t="str">
        <f>EXPORTAR!D30</f>
        <v>SUZUKI</v>
      </c>
      <c r="C18" s="73"/>
      <c r="D18" s="76"/>
      <c r="F18" s="1705"/>
      <c r="G18" s="1706"/>
      <c r="H18" s="1706"/>
      <c r="I18" s="1706"/>
      <c r="J18" s="1706"/>
      <c r="K18" s="1707"/>
    </row>
    <row r="19" spans="1:11" ht="18.75" customHeight="1" x14ac:dyDescent="0.25">
      <c r="A19" s="74" t="s">
        <v>13</v>
      </c>
      <c r="B19" s="113">
        <f>EXPORTAR!D32</f>
        <v>2026</v>
      </c>
      <c r="C19" s="73"/>
      <c r="D19" s="76"/>
      <c r="F19" s="1705"/>
      <c r="G19" s="1706"/>
      <c r="H19" s="1706"/>
      <c r="I19" s="1706"/>
      <c r="J19" s="1706"/>
      <c r="K19" s="1707"/>
    </row>
    <row r="20" spans="1:11" ht="21" customHeight="1" thickBot="1" x14ac:dyDescent="0.3">
      <c r="A20" s="74" t="s">
        <v>23</v>
      </c>
      <c r="B20" s="113">
        <f>EXPORTAR!D41</f>
        <v>2</v>
      </c>
      <c r="C20" s="73"/>
      <c r="D20" s="76"/>
      <c r="F20" s="1708"/>
      <c r="G20" s="1709"/>
      <c r="H20" s="1709"/>
      <c r="I20" s="1709"/>
      <c r="J20" s="1709"/>
      <c r="K20" s="1710"/>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4</v>
      </c>
      <c r="G2" s="1691"/>
      <c r="H2" s="1691"/>
      <c r="I2" s="1691"/>
      <c r="J2" s="1692"/>
    </row>
    <row r="3" spans="1:47" ht="15" customHeight="1" x14ac:dyDescent="0.25">
      <c r="A3" s="74" t="s">
        <v>30</v>
      </c>
      <c r="B3" s="89" t="str">
        <f>CONCATENATE(EXPORTAR!D8," ",EXPORTAR!D9," ",EXPORTAR!D10)</f>
        <v>DANIEL GALLEGO GOMEZ</v>
      </c>
      <c r="C3" s="84"/>
      <c r="D3" s="85"/>
      <c r="F3" s="65" t="s">
        <v>30</v>
      </c>
      <c r="G3" s="1687" t="str">
        <f>CONCATENATE(EXPORTAR!G16," ",EXPORTAR!G17," ",EXPORTAR!G18)</f>
        <v xml:space="preserve">  </v>
      </c>
      <c r="H3" s="1688"/>
      <c r="I3" s="1688"/>
      <c r="J3" s="1711"/>
    </row>
    <row r="4" spans="1:47" ht="15" customHeight="1" x14ac:dyDescent="0.25">
      <c r="A4" s="83" t="s">
        <v>148</v>
      </c>
      <c r="B4" s="152">
        <f>EXPORTAR!D11</f>
        <v>1126787260</v>
      </c>
      <c r="C4" s="73"/>
      <c r="D4" s="76"/>
      <c r="F4" s="65" t="s">
        <v>148</v>
      </c>
      <c r="G4" s="1696" t="str">
        <f>EXPORTAR!G19</f>
        <v/>
      </c>
      <c r="H4" s="1697"/>
      <c r="I4" s="1697"/>
      <c r="J4" s="1698"/>
    </row>
    <row r="5" spans="1:47" ht="15" customHeight="1" x14ac:dyDescent="0.25">
      <c r="A5" s="74" t="s">
        <v>1</v>
      </c>
      <c r="B5" s="89" t="str">
        <f>EXPORTAR!D12</f>
        <v>Calle 99 74A - 22</v>
      </c>
      <c r="C5" s="73"/>
      <c r="D5" s="76"/>
      <c r="F5" s="65" t="s">
        <v>1</v>
      </c>
      <c r="G5" s="1687" t="str">
        <f>EXPORTAR!G20</f>
        <v/>
      </c>
      <c r="H5" s="1688"/>
      <c r="I5" s="1688"/>
      <c r="J5" s="1689"/>
    </row>
    <row r="6" spans="1:47" ht="15" customHeight="1" x14ac:dyDescent="0.25">
      <c r="A6" s="74" t="s">
        <v>2</v>
      </c>
      <c r="B6" s="89" t="str">
        <f>EXPORTAR!D13</f>
        <v>Medellin</v>
      </c>
      <c r="C6" s="73"/>
      <c r="D6" s="76"/>
      <c r="F6" s="65" t="s">
        <v>2</v>
      </c>
      <c r="G6" s="1687" t="str">
        <f>EXPORTAR!G21</f>
        <v/>
      </c>
      <c r="H6" s="1688"/>
      <c r="I6" s="1688"/>
      <c r="J6" s="1689"/>
    </row>
    <row r="7" spans="1:47" ht="15" customHeight="1" thickBot="1" x14ac:dyDescent="0.3">
      <c r="A7" s="75" t="s">
        <v>3</v>
      </c>
      <c r="B7" s="153">
        <f>EXPORTAR!D14</f>
        <v>3138948787</v>
      </c>
      <c r="C7" s="77"/>
      <c r="D7" s="78"/>
      <c r="F7" s="104" t="s">
        <v>3</v>
      </c>
      <c r="G7" s="1693" t="str">
        <f>EXPORTAR!G22</f>
        <v/>
      </c>
      <c r="H7" s="1694"/>
      <c r="I7" s="1694"/>
      <c r="J7" s="1695"/>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6" t="s">
        <v>153</v>
      </c>
      <c r="C35" s="1300"/>
      <c r="D35" s="106"/>
      <c r="F35" s="1686" t="s">
        <v>145</v>
      </c>
      <c r="G35" s="1300"/>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2" t="s">
        <v>438</v>
      </c>
      <c r="B21" s="1300"/>
      <c r="C21" s="1300"/>
      <c r="D21" s="1300"/>
      <c r="E21" s="1300"/>
      <c r="F21" s="1300"/>
      <c r="G21" s="1300"/>
    </row>
    <row r="22" spans="1:7" ht="14.25" customHeight="1" x14ac:dyDescent="0.25">
      <c r="A22" s="1300"/>
      <c r="B22" s="1300"/>
      <c r="C22" s="1300"/>
      <c r="D22" s="1300"/>
      <c r="E22" s="1300"/>
      <c r="F22" s="1300"/>
      <c r="G22" s="1300"/>
    </row>
    <row r="23" spans="1:7"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ht="12" customHeight="1" x14ac:dyDescent="0.25">
      <c r="A26" s="1300"/>
      <c r="B26" s="1300"/>
      <c r="C26" s="1300"/>
      <c r="D26" s="1300"/>
      <c r="E26" s="1300"/>
      <c r="F26" s="1300"/>
      <c r="G26" s="1300"/>
    </row>
    <row r="27" spans="1:7" x14ac:dyDescent="0.25">
      <c r="A27" s="1714" t="s">
        <v>7539</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2" t="s">
        <v>438</v>
      </c>
      <c r="B22" s="1300"/>
      <c r="C22" s="1300"/>
      <c r="D22" s="1300"/>
      <c r="E22" s="1300"/>
      <c r="F22" s="1300"/>
      <c r="G22" s="1300"/>
    </row>
    <row r="23" spans="1:7" ht="14.25" customHeight="1"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x14ac:dyDescent="0.25">
      <c r="A26" s="1300"/>
      <c r="B26" s="1300"/>
      <c r="C26" s="1300"/>
      <c r="D26" s="1300"/>
      <c r="E26" s="1300"/>
      <c r="F26" s="1300"/>
      <c r="G26" s="1300"/>
    </row>
    <row r="27" spans="1:7" ht="12" customHeight="1" x14ac:dyDescent="0.25">
      <c r="A27" s="1300"/>
      <c r="B27" s="1300"/>
      <c r="C27" s="1300"/>
      <c r="D27" s="1300"/>
      <c r="E27" s="1300"/>
      <c r="F27" s="1300"/>
      <c r="G27" s="1300"/>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6" t="s">
        <v>7598</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8">
        <f ca="1">EXPORTAR!D53</f>
        <v>45136</v>
      </c>
      <c r="D19" s="1718"/>
      <c r="E19" t="s">
        <v>7596</v>
      </c>
    </row>
    <row r="20" spans="1:9" ht="15" customHeight="1" x14ac:dyDescent="0.25">
      <c r="A20" s="1713" t="s">
        <v>7599</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4" t="s">
        <v>8125</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3" t="s">
        <v>572</v>
      </c>
      <c r="B1" s="1724"/>
      <c r="C1" s="1724"/>
      <c r="D1" s="1724"/>
      <c r="E1" s="1724"/>
      <c r="F1" s="1724"/>
      <c r="G1" s="1724"/>
      <c r="H1" s="1724"/>
      <c r="I1" s="1724"/>
      <c r="J1" s="1725"/>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19" t="s">
        <v>555</v>
      </c>
      <c r="B6" s="1714"/>
      <c r="C6" s="1714"/>
      <c r="D6" s="1714"/>
      <c r="E6" s="1714"/>
      <c r="F6" s="1714"/>
      <c r="G6" s="1714"/>
      <c r="H6" s="1714"/>
      <c r="I6" s="1714"/>
      <c r="J6" s="1726"/>
    </row>
    <row r="7" spans="1:10" x14ac:dyDescent="0.25">
      <c r="A7" s="1719"/>
      <c r="B7" s="1714"/>
      <c r="C7" s="1714"/>
      <c r="D7" s="1714"/>
      <c r="E7" s="1714"/>
      <c r="F7" s="1714"/>
      <c r="G7" s="1714"/>
      <c r="H7" s="1714"/>
      <c r="I7" s="1714"/>
      <c r="J7" s="1726"/>
    </row>
    <row r="8" spans="1:10" ht="15" customHeight="1" x14ac:dyDescent="0.25">
      <c r="A8" s="339" t="s">
        <v>556</v>
      </c>
      <c r="B8" s="192"/>
      <c r="C8" s="192"/>
      <c r="D8" s="192"/>
      <c r="E8" s="192"/>
      <c r="F8" s="1727">
        <f ca="1">TODAY()</f>
        <v>46236</v>
      </c>
      <c r="G8" s="1727"/>
      <c r="H8" s="1721" t="s">
        <v>2806</v>
      </c>
      <c r="I8" s="1721"/>
      <c r="J8" s="1722"/>
    </row>
    <row r="9" spans="1:10" x14ac:dyDescent="0.25">
      <c r="A9" s="253" t="str">
        <f>CONCATENATE(EXPORTAR!D16," ",EXPORTAR!D17," ",EXPORTAR!D18)</f>
        <v>JUAN ESTEBAN RIVAS MARTINEZ</v>
      </c>
      <c r="B9" s="174"/>
      <c r="D9" t="s">
        <v>547</v>
      </c>
      <c r="J9" s="254"/>
    </row>
    <row r="10" spans="1:10" ht="15" customHeight="1" x14ac:dyDescent="0.25">
      <c r="A10" s="1719" t="s">
        <v>546</v>
      </c>
      <c r="B10" s="1714"/>
      <c r="C10" s="1714"/>
      <c r="D10" s="161">
        <f>EXPORTAR!D19</f>
        <v>1010111103</v>
      </c>
      <c r="E10" s="108"/>
      <c r="F10" t="s">
        <v>549</v>
      </c>
      <c r="J10" s="254"/>
    </row>
    <row r="11" spans="1:10" ht="15" customHeight="1" x14ac:dyDescent="0.25">
      <c r="A11" s="1720" t="s">
        <v>2807</v>
      </c>
      <c r="B11" s="1721"/>
      <c r="C11" s="1721"/>
      <c r="D11" s="1721"/>
      <c r="E11" s="1721"/>
      <c r="F11" s="1721"/>
      <c r="G11" s="1721"/>
      <c r="H11" s="1721"/>
      <c r="I11" s="1721"/>
      <c r="J11" s="1722"/>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3" t="s">
        <v>557</v>
      </c>
      <c r="B38" s="1734"/>
      <c r="C38" s="1735" t="s">
        <v>570</v>
      </c>
      <c r="D38" s="1736"/>
      <c r="E38" s="243"/>
      <c r="F38" s="1737" t="s">
        <v>558</v>
      </c>
      <c r="G38" s="1737"/>
      <c r="H38" s="1734"/>
      <c r="I38" s="1737" t="s">
        <v>559</v>
      </c>
      <c r="J38" s="1738"/>
    </row>
    <row r="39" spans="1:10" ht="5.25" customHeight="1" x14ac:dyDescent="0.25">
      <c r="A39" s="255"/>
      <c r="B39" s="241"/>
      <c r="C39" s="1739"/>
      <c r="D39" s="1740"/>
      <c r="E39" s="239"/>
      <c r="F39" s="236"/>
      <c r="G39" s="236"/>
      <c r="H39" s="241"/>
      <c r="I39" s="236"/>
      <c r="J39" s="254"/>
    </row>
    <row r="40" spans="1:10" ht="18" customHeight="1" x14ac:dyDescent="0.25">
      <c r="A40" s="1741" t="str">
        <f>EXPORTAR!D8</f>
        <v>DANIEL</v>
      </c>
      <c r="B40" s="1742"/>
      <c r="C40" s="1743">
        <f>D5</f>
        <v>1126787260</v>
      </c>
      <c r="D40" s="1744"/>
      <c r="E40" s="259"/>
      <c r="F40" s="236"/>
      <c r="G40" s="236"/>
      <c r="H40" s="241"/>
      <c r="I40" s="236"/>
      <c r="J40" s="254"/>
    </row>
    <row r="41" spans="1:10" ht="23.25" customHeight="1" thickBot="1" x14ac:dyDescent="0.3">
      <c r="A41" s="1728" t="str">
        <f>CONCATENATE(EXPORTAR!D9," ",EXPORTAR!D10)</f>
        <v>GALLEGO GOMEZ</v>
      </c>
      <c r="B41" s="1729"/>
      <c r="C41" s="237"/>
      <c r="D41" s="238"/>
      <c r="E41" s="237"/>
      <c r="F41" s="238"/>
      <c r="G41" s="238"/>
      <c r="H41" s="242"/>
      <c r="I41" s="238"/>
      <c r="J41" s="256"/>
    </row>
    <row r="42" spans="1:10" x14ac:dyDescent="0.25">
      <c r="A42" s="1719"/>
      <c r="B42" s="1714"/>
      <c r="C42" s="1714"/>
      <c r="D42" s="1714"/>
      <c r="E42" s="1714"/>
      <c r="F42" s="1714"/>
      <c r="G42" s="1714"/>
      <c r="H42" s="1714"/>
      <c r="I42" s="1714"/>
      <c r="J42" s="254"/>
    </row>
    <row r="43" spans="1:10" x14ac:dyDescent="0.25">
      <c r="A43" s="1730" t="s">
        <v>560</v>
      </c>
      <c r="B43" s="1731"/>
      <c r="C43" s="1731"/>
      <c r="D43" s="1731"/>
      <c r="E43" s="1731"/>
      <c r="F43" s="1731"/>
      <c r="G43" s="1731"/>
      <c r="H43" s="1731"/>
      <c r="I43" s="1731"/>
      <c r="J43" s="1732"/>
    </row>
    <row r="44" spans="1:10" x14ac:dyDescent="0.25">
      <c r="A44" s="1730"/>
      <c r="B44" s="1731"/>
      <c r="C44" s="1731"/>
      <c r="D44" s="1731"/>
      <c r="E44" s="1731"/>
      <c r="F44" s="1731"/>
      <c r="G44" s="1731"/>
      <c r="H44" s="1731"/>
      <c r="I44" s="1731"/>
      <c r="J44" s="1732"/>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3" t="s">
        <v>4109</v>
      </c>
      <c r="B1" s="1724"/>
      <c r="C1" s="1724"/>
      <c r="D1" s="1724"/>
      <c r="E1" s="1724"/>
      <c r="F1" s="1724"/>
      <c r="G1" s="1724"/>
      <c r="H1" s="1724"/>
      <c r="I1" s="1724"/>
      <c r="J1" s="1725"/>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19" t="s">
        <v>4148</v>
      </c>
      <c r="B10" s="1714"/>
      <c r="C10" s="1714"/>
      <c r="D10" s="1714"/>
      <c r="E10" s="1714"/>
      <c r="F10" s="1714"/>
      <c r="G10" s="1714"/>
      <c r="H10" s="1714"/>
      <c r="I10" s="1714"/>
      <c r="J10" s="1726"/>
    </row>
    <row r="11" spans="1:10" ht="18.75" customHeight="1" x14ac:dyDescent="0.25">
      <c r="A11" s="1719"/>
      <c r="B11" s="1714"/>
      <c r="C11" s="1714"/>
      <c r="D11" s="1714"/>
      <c r="E11" s="1714"/>
      <c r="F11" s="1714"/>
      <c r="G11" s="1714"/>
      <c r="H11" s="1714"/>
      <c r="I11" s="1714"/>
      <c r="J11" s="1726"/>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5" t="s">
        <v>4151</v>
      </c>
      <c r="B40" s="1746"/>
      <c r="C40" s="1746"/>
      <c r="D40" s="1746"/>
      <c r="E40" s="1746"/>
      <c r="F40" s="1746"/>
      <c r="G40" s="1746"/>
      <c r="H40" s="1746"/>
      <c r="I40" s="1746"/>
      <c r="J40" s="1747"/>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4863</v>
      </c>
      <c r="B1" s="1724"/>
      <c r="C1" s="1724"/>
      <c r="D1" s="1724"/>
      <c r="E1" s="1724"/>
      <c r="F1" s="1724"/>
      <c r="G1" s="1724"/>
      <c r="H1" s="1724"/>
      <c r="I1" s="1724"/>
      <c r="J1" s="1724"/>
      <c r="K1" s="1725"/>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4912</v>
      </c>
      <c r="B1" s="1724"/>
      <c r="C1" s="1724"/>
      <c r="D1" s="1724"/>
      <c r="E1" s="1724"/>
      <c r="F1" s="1724"/>
      <c r="G1" s="1724"/>
      <c r="H1" s="1724"/>
      <c r="I1" s="1724"/>
      <c r="J1" s="1724"/>
      <c r="K1" s="1725"/>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8" t="s">
        <v>8509</v>
      </c>
      <c r="B8" s="1749"/>
      <c r="C8" s="1749"/>
      <c r="D8" s="1749"/>
      <c r="E8" s="1749"/>
      <c r="F8" s="1749"/>
      <c r="G8" s="1749"/>
      <c r="H8" s="1749"/>
      <c r="I8" s="1749"/>
      <c r="J8" s="1749"/>
      <c r="K8" s="254"/>
    </row>
    <row r="9" spans="1:11" x14ac:dyDescent="0.25">
      <c r="A9" s="1748"/>
      <c r="B9" s="1749"/>
      <c r="C9" s="1749"/>
      <c r="D9" s="1749"/>
      <c r="E9" s="1749"/>
      <c r="F9" s="1749"/>
      <c r="G9" s="1749"/>
      <c r="H9" s="1749"/>
      <c r="I9" s="1749"/>
      <c r="J9" s="1749"/>
      <c r="K9" s="254"/>
    </row>
    <row r="10" spans="1:11" x14ac:dyDescent="0.25">
      <c r="A10" s="1748"/>
      <c r="B10" s="1749"/>
      <c r="C10" s="1749"/>
      <c r="D10" s="1749"/>
      <c r="E10" s="1749"/>
      <c r="F10" s="1749"/>
      <c r="G10" s="1749"/>
      <c r="H10" s="1749"/>
      <c r="I10" s="1749"/>
      <c r="J10" s="1749"/>
      <c r="K10" s="254"/>
    </row>
    <row r="11" spans="1:11" x14ac:dyDescent="0.25">
      <c r="A11" s="1748"/>
      <c r="B11" s="1749"/>
      <c r="C11" s="1749"/>
      <c r="D11" s="1749"/>
      <c r="E11" s="1749"/>
      <c r="F11" s="1749"/>
      <c r="G11" s="1749"/>
      <c r="H11" s="1749"/>
      <c r="I11" s="1749"/>
      <c r="J11" s="1749"/>
      <c r="K11" s="254"/>
    </row>
    <row r="12" spans="1:11" x14ac:dyDescent="0.25">
      <c r="A12" s="1748"/>
      <c r="B12" s="1749"/>
      <c r="C12" s="1749"/>
      <c r="D12" s="1749"/>
      <c r="E12" s="1749"/>
      <c r="F12" s="1749"/>
      <c r="G12" s="1749"/>
      <c r="H12" s="1749"/>
      <c r="I12" s="1749"/>
      <c r="J12" s="1749"/>
      <c r="K12" s="254"/>
    </row>
    <row r="13" spans="1:11" x14ac:dyDescent="0.25">
      <c r="A13" s="1748"/>
      <c r="B13" s="1749"/>
      <c r="C13" s="1749"/>
      <c r="D13" s="1749"/>
      <c r="E13" s="1749"/>
      <c r="F13" s="1749"/>
      <c r="G13" s="1749"/>
      <c r="H13" s="1749"/>
      <c r="I13" s="1749"/>
      <c r="J13" s="1749"/>
      <c r="K13" s="254"/>
    </row>
    <row r="14" spans="1:11" x14ac:dyDescent="0.25">
      <c r="A14" s="1748"/>
      <c r="B14" s="1749"/>
      <c r="C14" s="1749"/>
      <c r="D14" s="1749"/>
      <c r="E14" s="1749"/>
      <c r="F14" s="1749"/>
      <c r="G14" s="1749"/>
      <c r="H14" s="1749"/>
      <c r="I14" s="1749"/>
      <c r="J14" s="1749"/>
      <c r="K14" s="254"/>
    </row>
    <row r="15" spans="1:11" x14ac:dyDescent="0.25">
      <c r="A15" s="1748"/>
      <c r="B15" s="1749"/>
      <c r="C15" s="1749"/>
      <c r="D15" s="1749"/>
      <c r="E15" s="1749"/>
      <c r="F15" s="1749"/>
      <c r="G15" s="1749"/>
      <c r="H15" s="1749"/>
      <c r="I15" s="1749"/>
      <c r="J15" s="1749"/>
      <c r="K15" s="254"/>
    </row>
    <row r="16" spans="1:11" x14ac:dyDescent="0.25">
      <c r="A16" s="1748"/>
      <c r="B16" s="1749"/>
      <c r="C16" s="1749"/>
      <c r="D16" s="1749"/>
      <c r="E16" s="1749"/>
      <c r="F16" s="1749"/>
      <c r="G16" s="1749"/>
      <c r="H16" s="1749"/>
      <c r="I16" s="1749"/>
      <c r="J16" s="1749"/>
      <c r="K16" s="254"/>
    </row>
    <row r="17" spans="1:11" x14ac:dyDescent="0.25">
      <c r="A17" s="1748"/>
      <c r="B17" s="1749"/>
      <c r="C17" s="1749"/>
      <c r="D17" s="1749"/>
      <c r="E17" s="1749"/>
      <c r="F17" s="1749"/>
      <c r="G17" s="1749"/>
      <c r="H17" s="1749"/>
      <c r="I17" s="1749"/>
      <c r="J17" s="1749"/>
      <c r="K17" s="254"/>
    </row>
    <row r="18" spans="1:11" x14ac:dyDescent="0.25">
      <c r="A18" s="1748"/>
      <c r="B18" s="1749"/>
      <c r="C18" s="1749"/>
      <c r="D18" s="1749"/>
      <c r="E18" s="1749"/>
      <c r="F18" s="1749"/>
      <c r="G18" s="1749"/>
      <c r="H18" s="1749"/>
      <c r="I18" s="1749"/>
      <c r="J18" s="1749"/>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2026-08-03T01:30:48Z</dcterms:modified>
</cp:coreProperties>
</file>