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29B2DE8B-FA75-464E-90F0-426039F8CC70}" xr6:coauthVersionLast="47" xr6:coauthVersionMax="47" xr10:uidLastSave="{00000000-0000-0000-0000-000000000000}"/>
  <bookViews>
    <workbookView xWindow="-120" yWindow="-120" windowWidth="20640" windowHeight="11160" tabRatio="851" firstSheet="35" activeTab="40"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CONTABILIDAD!$B$12:$P$540</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6" i="16" l="1"/>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<sst xmlns="http://schemas.openxmlformats.org/spreadsheetml/2006/main" count="24876" uniqueCount="9321">
  <si>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</si>
  <si>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</si>
  <si>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</si>
  <si>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</si>
  <si>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</si>
  <si>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</si>
  <si>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</si>
  <si>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</si>
  <si>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</si>
  <si>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</si>
  <si>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</si>
  <si>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</si>
  <si>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</si>
  <si>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</si>
  <si>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</si>
  <si>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</si>
  <si>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</si>
  <si>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</si>
  <si>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</si>
  <si>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</si>
  <si>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</si>
  <si>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</si>
  <si>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</si>
  <si>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</si>
  <si>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</si>
  <si>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</si>
  <si>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</si>
  <si>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</si>
  <si>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</si>
  <si>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</si>
  <si>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</si>
  <si>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</si>
  <si>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</si>
  <si>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</si>
  <si>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</si>
  <si>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</si>
  <si>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</si>
  <si>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</si>
  <si>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</si>
  <si>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</si>
  <si>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</si>
  <si>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</si>
  <si>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</si>
  <si>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</si>
  <si>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</si>
  <si>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</si>
  <si>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</si>
  <si>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</si>
  <si>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</si>
  <si>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</si>
  <si>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</si>
  <si>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</si>
  <si>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</si>
  <si>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</si>
  <si>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</si>
  <si>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</si>
  <si>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</si>
  <si>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</si>
  <si>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</si>
  <si>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</si>
  <si>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</si>
  <si>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</si>
  <si>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</si>
  <si>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</si>
  <si>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</si>
  <si>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</si>
  <si>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</si>
  <si>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</si>
  <si>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</si>
  <si>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</si>
  <si>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</si>
  <si>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</si>
  <si>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</si>
  <si>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</si>
  <si>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</si>
  <si>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</si>
  <si>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</si>
  <si>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</si>
  <si>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</si>
  <si>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</si>
  <si>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</si>
  <si>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</si>
  <si>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</si>
  <si>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</si>
  <si>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</si>
  <si>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</si>
  <si>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</si>
  <si>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</si>
  <si>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</si>
  <si>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</si>
  <si>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</si>
  <si>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</si>
  <si>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</si>
  <si>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</si>
  <si>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</si>
  <si>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</si>
  <si>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</si>
  <si>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</si>
  <si>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</si>
  <si>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</si>
  <si>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</si>
  <si>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</si>
  <si>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</si>
  <si>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</si>
  <si>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</si>
  <si>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</si>
  <si>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</si>
  <si>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</si>
  <si>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</si>
  <si>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</si>
  <si>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</si>
  <si>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</si>
  <si>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</si>
  <si>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</si>
  <si>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</si>
  <si>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</si>
  <si>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</si>
  <si>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</si>
  <si>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</si>
  <si>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</si>
  <si>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</si>
  <si>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</si>
  <si>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</si>
  <si>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</si>
  <si>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</si>
  <si>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</si>
  <si>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</si>
  <si>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</si>
  <si>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</si>
  <si>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</si>
  <si>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</si>
  <si>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</si>
  <si>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</si>
  <si>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</si>
  <si>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</si>
  <si>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</si>
  <si>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</si>
  <si>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</si>
  <si>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</si>
  <si>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</si>
  <si>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</si>
  <si>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</si>
  <si>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</si>
  <si>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</si>
  <si>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</si>
  <si>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</si>
  <si>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</si>
  <si>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</si>
  <si>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</si>
  <si>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</si>
  <si>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</si>
  <si>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</si>
  <si>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</si>
  <si>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</si>
  <si>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</si>
  <si>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</si>
  <si>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</si>
  <si>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</si>
  <si>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</si>
  <si>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</si>
  <si>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</si>
  <si>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</si>
  <si>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</si>
  <si>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</si>
  <si>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</si>
  <si>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</si>
  <si>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</si>
  <si>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</si>
  <si>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</si>
  <si>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</si>
  <si>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</si>
  <si>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</si>
  <si>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</si>
  <si>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</si>
  <si>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</si>
  <si>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</si>
  <si>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</si>
  <si>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</si>
  <si>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</si>
  <si>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</si>
  <si>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</si>
  <si>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</si>
  <si>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</si>
  <si>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</si>
  <si>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</si>
  <si>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</si>
  <si>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</si>
  <si>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</si>
  <si>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</si>
  <si>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</si>
  <si>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</si>
  <si>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</si>
  <si>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</si>
  <si>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</si>
  <si>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</si>
  <si>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</si>
  <si>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</si>
  <si>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</si>
  <si>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</si>
  <si>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</si>
  <si>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</si>
  <si>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</si>
  <si>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</si>
  <si>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</si>
  <si>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</si>
  <si>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</si>
  <si>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</si>
  <si>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</si>
  <si>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</si>
  <si>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</si>
  <si>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</si>
  <si>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</si>
  <si>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</si>
  <si>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</si>
  <si>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</si>
  <si>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</si>
  <si>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</si>
  <si>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</si>
  <si>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</si>
  <si>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</si>
  <si>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</si>
  <si>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</si>
  <si>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</si>
  <si>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</si>
  <si>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</si>
  <si>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</si>
  <si>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</si>
  <si>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</si>
  <si>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</si>
  <si>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</si>
  <si>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</si>
  <si>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</si>
  <si>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</si>
  <si>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</si>
  <si>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</si>
  <si>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</si>
  <si>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</si>
  <si>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</si>
  <si>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</si>
  <si>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</si>
  <si>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</si>
  <si>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</si>
  <si>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</si>
  <si>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</si>
  <si>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</si>
  <si>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</si>
  <si>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</si>
  <si>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</si>
  <si>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</si>
  <si>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</si>
  <si>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</si>
  <si>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</si>
  <si>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</si>
  <si>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</si>
  <si>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</si>
  <si>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</si>
  <si>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</si>
  <si>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</si>
  <si>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</si>
  <si>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</si>
  <si>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</si>
  <si>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</si>
  <si>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</si>
  <si>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</si>
  <si>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</si>
  <si>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</si>
  <si>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</si>
  <si>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</si>
  <si>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</si>
  <si>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</si>
  <si>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</si>
  <si>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</si>
  <si>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</si>
  <si>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</si>
  <si>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</si>
  <si>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</si>
  <si>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</si>
  <si>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</si>
  <si>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</si>
  <si>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</si>
  <si>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</si>
  <si>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</si>
  <si>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</si>
  <si>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</si>
  <si>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</si>
  <si>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</si>
  <si>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</si>
  <si>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</si>
  <si>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</si>
  <si>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</si>
  <si>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</si>
  <si>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</si>
  <si>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</si>
  <si>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</si>
  <si>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</si>
  <si>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</si>
  <si>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</si>
  <si>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</si>
  <si>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</si>
  <si>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</si>
  <si>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</si>
  <si>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</si>
  <si>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</si>
  <si>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</si>
  <si>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</si>
  <si>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</si>
  <si>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</si>
  <si>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</si>
  <si>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</si>
  <si>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</si>
  <si>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</si>
  <si>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</si>
  <si>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</si>
  <si>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</si>
  <si>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</si>
  <si>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</si>
  <si>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</si>
  <si>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</si>
  <si>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</si>
  <si>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</si>
  <si>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</si>
  <si>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</si>
  <si>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</si>
  <si>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</si>
  <si>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</si>
  <si>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</si>
  <si>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</si>
  <si>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</si>
  <si>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</si>
  <si>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</si>
  <si>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</si>
  <si>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</si>
  <si>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</si>
  <si>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</si>
  <si>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</si>
  <si>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</si>
  <si>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</si>
  <si>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</si>
  <si>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</si>
  <si>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</si>
  <si>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</si>
  <si>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</si>
  <si>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</si>
  <si>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</si>
  <si>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</si>
  <si>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</si>
  <si>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</si>
  <si>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</si>
  <si>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</si>
  <si>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</si>
  <si>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</si>
  <si>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</si>
  <si>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</si>
  <si>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</si>
  <si>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</si>
  <si>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</si>
  <si>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</si>
  <si>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</si>
  <si>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</si>
  <si>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</si>
  <si>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</si>
  <si>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</si>
  <si>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</si>
  <si>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</si>
  <si>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</si>
  <si>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</si>
  <si>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</si>
  <si>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</si>
  <si>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</si>
  <si>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</si>
  <si>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</si>
  <si>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</si>
  <si>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</si>
  <si>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</si>
  <si>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</si>
  <si>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</si>
  <si>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</si>
  <si>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</si>
  <si>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</si>
  <si>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</si>
  <si>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</si>
  <si>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</si>
  <si>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</si>
  <si>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</si>
  <si>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</si>
  <si>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</si>
  <si>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</si>
  <si>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</si>
  <si>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</si>
  <si>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</si>
  <si>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</si>
  <si>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</si>
  <si>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</si>
  <si>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</si>
  <si>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</si>
  <si>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</si>
  <si>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</si>
  <si>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</si>
  <si>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</si>
  <si>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</si>
  <si>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</si>
  <si>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</si>
  <si>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</si>
  <si>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</si>
  <si>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</si>
  <si>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</si>
  <si>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</si>
  <si>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</si>
  <si>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</si>
  <si>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</si>
  <si>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</si>
  <si>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</si>
  <si>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</si>
  <si>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</si>
  <si>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</si>
  <si>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</si>
  <si>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</si>
  <si>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</si>
  <si>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</si>
  <si>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</si>
  <si>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</si>
  <si>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</si>
  <si>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</si>
  <si>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</si>
  <si>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</si>
  <si>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</si>
  <si>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</si>
  <si>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</si>
  <si>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</si>
  <si>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</si>
  <si>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</si>
  <si>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</si>
  <si>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</si>
  <si>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</si>
  <si>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</si>
  <si>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</si>
  <si>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</si>
  <si>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</si>
  <si>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</si>
  <si>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</si>
  <si>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</si>
  <si>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</si>
  <si>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</si>
  <si>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</si>
  <si>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</si>
  <si>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</si>
  <si>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</si>
  <si>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</si>
  <si>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</si>
  <si>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</si>
  <si>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</si>
  <si>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</si>
  <si>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</si>
  <si>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</si>
  <si>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</si>
  <si>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</si>
  <si>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</si>
  <si>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</si>
  <si>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</si>
  <si>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</si>
  <si>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</si>
  <si>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</si>
  <si>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</si>
  <si>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</si>
  <si>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</si>
  <si>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</si>
  <si>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</si>
  <si>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</si>
  <si>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</si>
  <si>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</si>
  <si>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</si>
  <si>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</si>
  <si>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</si>
  <si>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</si>
  <si>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</si>
  <si>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</si>
  <si>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</si>
  <si>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</si>
  <si>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</si>
  <si>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</si>
  <si>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</si>
  <si>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</si>
  <si>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</si>
  <si>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</si>
  <si>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</si>
  <si>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</si>
  <si>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</si>
  <si>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</si>
  <si>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</si>
  <si>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</si>
  <si>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</si>
  <si>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</si>
  <si>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</si>
  <si>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</si>
  <si>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</si>
  <si>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</si>
  <si>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</si>
  <si>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</si>
  <si>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</si>
  <si>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</si>
  <si>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</si>
  <si>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</si>
  <si>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</si>
  <si>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</si>
  <si>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</si>
  <si>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</si>
  <si>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</si>
  <si>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</si>
  <si>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</si>
  <si>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</si>
  <si>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</si>
  <si>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</si>
  <si>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</si>
  <si>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</si>
  <si>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</si>
  <si>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</si>
  <si>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</si>
  <si>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</si>
  <si>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</si>
  <si>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</si>
  <si>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</si>
  <si>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</si>
  <si>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</si>
  <si>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</si>
  <si>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</si>
  <si>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</si>
  <si>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</si>
  <si>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</si>
  <si>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</si>
  <si>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</si>
  <si>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</si>
  <si>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</si>
  <si>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</si>
  <si>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</si>
  <si>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</si>
  <si>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</si>
  <si>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</si>
  <si>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</si>
  <si>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</si>
  <si>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</si>
  <si>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</si>
  <si>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</si>
  <si>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</si>
  <si>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</si>
  <si>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</si>
  <si>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</si>
  <si>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</si>
  <si>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</si>
  <si>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</si>
  <si>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</si>
  <si>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</si>
  <si>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</si>
  <si>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</si>
  <si>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</si>
  <si>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</si>
  <si>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</si>
  <si>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</si>
  <si>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</si>
  <si>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</si>
  <si>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</si>
  <si>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</si>
  <si>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</si>
  <si>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</si>
  <si>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</si>
  <si>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</si>
  <si>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</si>
  <si>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</si>
  <si>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</si>
  <si>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</si>
  <si>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</si>
  <si>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</si>
  <si>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</si>
  <si>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</si>
  <si>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</si>
  <si>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</si>
  <si>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</si>
  <si>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</si>
  <si>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</si>
  <si>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</si>
  <si>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</si>
  <si>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</si>
  <si>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</si>
  <si>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</si>
  <si>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</si>
  <si>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</si>
  <si>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</si>
  <si>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</si>
  <si>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</si>
  <si>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</si>
  <si>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</si>
  <si>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</si>
  <si>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</si>
  <si>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</si>
  <si>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</si>
  <si>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</si>
  <si>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</si>
  <si>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</si>
  <si>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</si>
  <si>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</si>
  <si>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</si>
  <si>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</si>
  <si>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</si>
  <si>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</si>
  <si>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</si>
  <si>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</si>
  <si>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</si>
  <si>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</si>
  <si>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</si>
  <si>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</si>
  <si>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</si>
  <si>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</si>
  <si>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</si>
  <si>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</si>
  <si>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</si>
  <si>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</si>
  <si>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</si>
  <si>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</si>
  <si>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</si>
  <si>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</si>
  <si>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</si>
  <si>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</si>
  <si>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</si>
  <si>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</si>
  <si>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</si>
  <si>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</si>
  <si>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</si>
  <si>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</si>
  <si>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</si>
  <si>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</si>
  <si>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</si>
  <si>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</si>
  <si>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</si>
  <si>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</si>
  <si>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</si>
  <si>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</si>
  <si>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</si>
  <si>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</si>
  <si>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</si>
  <si>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</si>
  <si>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</si>
  <si>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</si>
  <si>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</si>
  <si>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</si>
  <si>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</si>
  <si>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</si>
  <si>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</si>
  <si>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</si>
  <si>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</si>
  <si>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</si>
  <si>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</si>
  <si>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</si>
  <si>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</si>
  <si>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</si>
  <si>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</si>
  <si>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</si>
  <si>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</si>
  <si>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</si>
  <si>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</si>
  <si>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</si>
  <si>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</si>
  <si>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</si>
  <si>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</si>
  <si>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</si>
  <si>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</si>
  <si>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</si>
  <si>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</si>
  <si>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</si>
  <si>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</si>
  <si>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</si>
  <si>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</si>
  <si>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</si>
  <si>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</si>
  <si>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</si>
  <si>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</si>
  <si>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</si>
  <si>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</si>
  <si>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</si>
  <si>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</si>
  <si>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</si>
  <si>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</si>
  <si>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</si>
  <si>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</si>
  <si>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</si>
  <si>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</si>
  <si>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</si>
  <si>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</si>
  <si>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</si>
  <si>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</si>
  <si>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</si>
  <si>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</si>
  <si>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</si>
  <si>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</si>
  <si>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</si>
  <si>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</si>
  <si>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</si>
  <si>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</si>
  <si>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</si>
  <si>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</si>
  <si>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</si>
  <si>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</si>
  <si>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</si>
  <si>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</si>
  <si>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</si>
  <si>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</si>
  <si>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</si>
  <si>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</si>
  <si>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</si>
  <si>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</si>
  <si>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</si>
  <si>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</si>
  <si>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</si>
  <si>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</si>
  <si>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</si>
  <si>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</si>
  <si>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</si>
  <si>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</si>
  <si>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</si>
  <si>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</si>
  <si>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</si>
  <si>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</si>
  <si>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</si>
  <si>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</si>
  <si>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</si>
  <si>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</si>
  <si>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</si>
  <si>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</si>
  <si>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</si>
  <si>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</si>
  <si>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</si>
  <si>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</si>
  <si>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</si>
  <si>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</si>
  <si>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</si>
  <si>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</si>
  <si>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</si>
  <si>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</si>
  <si>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</si>
  <si>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</si>
  <si>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</si>
  <si>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</si>
  <si>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</si>
  <si>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</si>
  <si>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</si>
  <si>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</si>
  <si>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</si>
  <si>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</si>
  <si>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</si>
  <si>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</si>
  <si>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</si>
  <si>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</si>
  <si>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</si>
  <si>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</si>
  <si>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</si>
  <si>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</si>
  <si>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</si>
  <si>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</si>
  <si>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</si>
  <si>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</si>
  <si>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</si>
  <si>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</si>
  <si>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</si>
  <si>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</si>
  <si>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</si>
  <si>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</si>
  <si>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</si>
  <si>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</si>
  <si>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</si>
  <si>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</si>
  <si>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</si>
  <si>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</si>
  <si>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</si>
  <si>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</si>
  <si>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</si>
  <si>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</si>
  <si>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</si>
  <si>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</si>
  <si>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</si>
  <si>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</si>
  <si>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</si>
  <si>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</si>
  <si>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</si>
  <si>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</si>
  <si>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</si>
  <si>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</si>
  <si>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</si>
  <si>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</si>
  <si>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</si>
  <si>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</si>
  <si>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</si>
  <si>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</si>
  <si>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</si>
  <si>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</si>
  <si>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</si>
  <si>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</si>
  <si>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</si>
  <si>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</si>
  <si>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</si>
  <si>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</si>
  <si>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</si>
  <si>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</si>
  <si>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</si>
  <si>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</si>
  <si>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</si>
  <si>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</si>
  <si>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</si>
  <si>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</si>
  <si>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</si>
  <si>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</si>
  <si>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</si>
  <si>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</si>
  <si>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</si>
  <si>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</si>
  <si>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</si>
  <si>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</si>
  <si>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</si>
  <si>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</si>
  <si>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</si>
  <si>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</si>
  <si>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</si>
  <si>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</si>
  <si>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</si>
  <si>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</si>
  <si>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</si>
  <si>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</si>
  <si>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</si>
  <si>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</si>
  <si>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</si>
  <si>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</si>
  <si>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</si>
  <si>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</si>
  <si>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</si>
  <si>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</si>
  <si>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</si>
  <si>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</si>
  <si>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</si>
  <si>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</si>
  <si>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</si>
  <si>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</si>
  <si>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</si>
  <si>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</si>
  <si>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</si>
  <si>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</si>
  <si>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</si>
  <si>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</si>
  <si>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</si>
  <si>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</si>
  <si>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</si>
  <si>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</si>
  <si>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</si>
  <si>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</si>
  <si>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</si>
  <si>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</si>
  <si>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</si>
  <si>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</si>
  <si>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</si>
  <si>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</si>
  <si>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</si>
  <si>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</si>
  <si>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</si>
  <si>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</si>
  <si>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</si>
  <si>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</si>
  <si>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</si>
  <si>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</si>
  <si>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</si>
  <si>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</si>
  <si>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</si>
  <si>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</si>
  <si>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</si>
  <si>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</si>
  <si>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</si>
  <si>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</si>
  <si>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</si>
  <si>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</si>
  <si>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</si>
  <si>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</si>
  <si>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</si>
  <si>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</si>
  <si>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</si>
  <si>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</si>
  <si>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</si>
  <si>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</si>
  <si>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</si>
  <si>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</si>
  <si>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</si>
  <si>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</si>
  <si>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</si>
  <si>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</si>
  <si>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</si>
  <si>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</si>
  <si>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</si>
  <si>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</si>
  <si>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</si>
  <si>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</si>
  <si>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</si>
  <si>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</si>
  <si>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</si>
  <si>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</si>
  <si>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</si>
  <si>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</si>
  <si>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</si>
  <si>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</si>
  <si>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</si>
  <si>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</si>
  <si>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</si>
  <si>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</si>
  <si>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</si>
  <si>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</si>
  <si>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</si>
  <si>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</si>
  <si>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</si>
  <si>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</si>
  <si>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</si>
  <si>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</si>
  <si>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</si>
  <si>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</si>
  <si>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</si>
  <si>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</si>
  <si>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</si>
  <si>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</si>
  <si>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</si>
  <si>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</si>
  <si>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</si>
  <si>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</si>
  <si>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</si>
  <si>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</si>
  <si>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</si>
  <si>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</si>
  <si>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</si>
  <si>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</si>
  <si>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</si>
  <si>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</si>
  <si>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</si>
  <si>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</si>
  <si>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</si>
  <si>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</si>
  <si>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</si>
  <si>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</si>
  <si>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</si>
  <si>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</si>
  <si>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</si>
  <si>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</si>
  <si>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</si>
  <si>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</si>
  <si>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</si>
  <si>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</si>
  <si>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</si>
  <si>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</si>
  <si>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</si>
  <si>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</si>
  <si>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</si>
  <si>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</si>
  <si>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</si>
  <si>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</si>
  <si>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</si>
  <si>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</si>
  <si>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</si>
  <si>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</si>
  <si>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</si>
  <si>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</si>
  <si>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</si>
  <si>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</si>
  <si>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</si>
  <si>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</si>
  <si>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</si>
  <si>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</si>
  <si>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</si>
  <si>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</si>
  <si>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</si>
  <si>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</si>
  <si>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</si>
  <si>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</si>
  <si>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</si>
  <si>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</si>
  <si>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</si>
  <si>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</si>
  <si>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</si>
  <si>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</si>
  <si>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</si>
  <si>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</si>
  <si>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</si>
  <si>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</si>
  <si>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</si>
  <si>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</si>
  <si>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</si>
  <si>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</si>
  <si>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</si>
  <si>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</si>
  <si>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</si>
  <si>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</si>
  <si>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</si>
  <si>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</si>
  <si>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</si>
  <si>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</si>
  <si>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</si>
  <si>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</si>
  <si>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</si>
  <si>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</si>
  <si>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</si>
  <si>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</si>
  <si>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</si>
  <si>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</si>
  <si>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</si>
  <si>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</si>
  <si>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</si>
  <si>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</si>
  <si>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</si>
  <si>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</si>
  <si>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</si>
  <si>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</si>
  <si>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</si>
  <si>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</si>
  <si>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</si>
  <si>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</si>
  <si>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</si>
  <si>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</si>
  <si>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</si>
  <si>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</si>
  <si>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</si>
  <si>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</si>
  <si>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</si>
  <si>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</si>
  <si>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</si>
  <si>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</si>
  <si>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</si>
  <si>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</si>
  <si>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</si>
  <si>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</si>
  <si>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</si>
  <si>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</si>
  <si>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</si>
  <si>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</si>
  <si>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</si>
  <si>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</si>
  <si>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</si>
  <si>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</si>
  <si>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</si>
  <si>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</si>
  <si>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</si>
  <si>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</si>
  <si>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</si>
  <si>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</si>
  <si>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</si>
  <si>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</si>
  <si>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</si>
  <si>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</si>
  <si>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</si>
  <si>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</si>
  <si>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</si>
  <si>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</si>
  <si>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</si>
  <si>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</si>
  <si>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</si>
  <si>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</si>
  <si>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</si>
  <si>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</si>
  <si>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</si>
  <si>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</si>
  <si>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</si>
  <si>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</si>
  <si>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</si>
  <si>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</si>
  <si>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</si>
  <si>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</si>
  <si>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</si>
  <si>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</si>
  <si>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</si>
  <si>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</si>
  <si>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</si>
  <si>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</si>
  <si>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</si>
  <si>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</si>
  <si>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</si>
  <si>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</si>
  <si>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</si>
  <si>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</si>
  <si>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</si>
  <si>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</si>
  <si>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</si>
  <si>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</si>
  <si>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</si>
  <si>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</si>
  <si>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</si>
  <si>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</si>
  <si>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</si>
  <si>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</si>
  <si>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</si>
  <si>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</si>
  <si>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</si>
  <si>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</si>
  <si>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</si>
  <si>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</si>
  <si>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</si>
  <si>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</si>
  <si>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</si>
  <si>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</si>
  <si>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</si>
  <si>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</si>
  <si>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</si>
  <si>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</si>
  <si>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</si>
  <si>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</si>
  <si>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</si>
  <si>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</si>
  <si>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</si>
  <si>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</si>
  <si>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</si>
  <si>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</si>
  <si>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</si>
  <si>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</si>
  <si>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</si>
  <si>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</si>
  <si>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</si>
  <si>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</si>
  <si>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</si>
  <si>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</si>
  <si>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</si>
  <si>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</si>
  <si>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</si>
  <si>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</si>
  <si>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</si>
  <si>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</si>
  <si>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</si>
  <si>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</si>
  <si>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</si>
  <si>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</si>
  <si>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</si>
  <si>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</si>
  <si>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</si>
  <si>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</si>
  <si>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</si>
  <si>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</si>
  <si>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</si>
  <si>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</si>
  <si>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</si>
  <si>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</si>
  <si>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</si>
  <si>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</si>
  <si>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</si>
  <si>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</si>
  <si>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</si>
  <si>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</si>
  <si>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</si>
  <si>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</si>
  <si>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</si>
  <si>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</si>
  <si>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</si>
  <si>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</si>
  <si>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</si>
  <si>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</si>
  <si>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</si>
  <si>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</si>
  <si>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</si>
  <si>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</si>
  <si>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</si>
  <si>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</si>
  <si>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</si>
  <si>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</si>
  <si>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</si>
  <si>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</si>
  <si>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</si>
  <si>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</si>
  <si>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</si>
  <si>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</si>
  <si>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</si>
  <si>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</si>
  <si>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</si>
  <si>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</si>
  <si>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</si>
  <si>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</si>
  <si>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</si>
  <si>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</si>
  <si>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</si>
  <si>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</si>
  <si>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</si>
  <si>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</si>
  <si>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</si>
  <si>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</si>
  <si>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</si>
  <si>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</si>
  <si>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</si>
  <si>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</si>
  <si>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</si>
  <si>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</si>
  <si>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</si>
  <si>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</si>
  <si>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</si>
  <si>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</si>
  <si>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</si>
  <si>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</si>
  <si>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</si>
  <si>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</si>
  <si>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</si>
  <si>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</si>
  <si>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</si>
  <si>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</si>
  <si>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</si>
  <si>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</si>
  <si>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</si>
  <si>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</si>
  <si>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</si>
  <si>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</si>
  <si>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</si>
  <si>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</si>
  <si>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</si>
  <si>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</si>
  <si>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</si>
  <si>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</si>
  <si>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</si>
  <si>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</si>
  <si>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</si>
  <si>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</si>
  <si>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</si>
  <si>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</si>
  <si>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</si>
  <si>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</si>
  <si>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</si>
  <si>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</si>
  <si>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</si>
  <si>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</si>
  <si>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</si>
  <si>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</si>
  <si>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</si>
  <si>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</si>
  <si>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</si>
  <si>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</si>
  <si>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</si>
  <si>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</si>
  <si>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</si>
  <si>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</si>
  <si>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</si>
  <si>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</si>
  <si>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</si>
  <si>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</si>
  <si>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</si>
  <si>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</si>
  <si>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</si>
  <si>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</si>
  <si>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</si>
  <si>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</si>
  <si>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</si>
  <si>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</si>
  <si>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</si>
  <si>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</si>
  <si>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</si>
  <si>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</si>
  <si>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</si>
  <si>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</si>
  <si>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</si>
  <si>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</si>
  <si>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</si>
  <si>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</si>
  <si>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</si>
  <si>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</si>
  <si>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</si>
  <si>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</si>
  <si>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</si>
  <si>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</si>
  <si>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</si>
  <si>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</si>
  <si>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</si>
  <si>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</si>
  <si>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</si>
  <si>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</si>
  <si>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</si>
  <si>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</si>
  <si>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</si>
  <si>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</si>
  <si>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</si>
  <si>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</si>
  <si>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</si>
  <si>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</si>
  <si>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</si>
  <si>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</si>
  <si>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</si>
  <si>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</si>
  <si>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</si>
  <si>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</si>
  <si>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</si>
  <si>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</si>
  <si>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</si>
  <si>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</si>
  <si>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</si>
  <si>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</si>
  <si>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</si>
  <si>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</si>
  <si>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</si>
  <si>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</si>
  <si>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</si>
  <si>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</si>
  <si>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</si>
  <si>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</si>
  <si>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</si>
  <si>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</si>
  <si>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</si>
  <si>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</si>
  <si>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</si>
  <si>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</si>
  <si>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</si>
  <si>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</si>
  <si>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</si>
  <si>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</si>
  <si>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</si>
  <si>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</si>
  <si>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</si>
  <si>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</si>
  <si>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</si>
  <si>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</si>
  <si>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</si>
  <si>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</si>
  <si>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</si>
  <si>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</si>
  <si>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</si>
  <si>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</si>
  <si>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</si>
  <si>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</si>
  <si>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</si>
  <si>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</si>
  <si>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</si>
  <si>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</si>
  <si>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</si>
  <si>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</si>
  <si>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</si>
  <si>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</si>
  <si>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</si>
  <si>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</si>
  <si>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</si>
  <si>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</si>
  <si>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</si>
  <si>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</si>
  <si>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</si>
  <si>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</si>
  <si>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</si>
  <si>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</si>
  <si>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</si>
  <si>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</si>
  <si>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</si>
  <si>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</si>
  <si>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</si>
  <si>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</si>
  <si>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</si>
  <si>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</si>
  <si>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</si>
  <si>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</si>
  <si>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</si>
  <si>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</si>
  <si>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</si>
  <si>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</si>
  <si>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</si>
  <si>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</si>
  <si>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</si>
  <si>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</si>
  <si>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</si>
  <si>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</si>
  <si>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</si>
  <si>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</si>
  <si>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</si>
  <si>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</si>
  <si>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</si>
  <si>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</si>
  <si>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</si>
  <si>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</si>
  <si>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</si>
  <si>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</si>
  <si>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</si>
  <si>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</si>
  <si>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</si>
  <si>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</si>
  <si>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</si>
  <si>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</si>
  <si>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</si>
  <si>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</si>
  <si>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</si>
  <si>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</si>
  <si>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</si>
  <si>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</si>
  <si>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</si>
  <si>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</si>
  <si>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</si>
  <si>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</si>
  <si>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</si>
  <si>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</si>
  <si>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</si>
  <si>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</si>
  <si>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</si>
  <si>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</si>
  <si>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</si>
  <si>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</si>
  <si>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</si>
  <si>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</si>
  <si>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</si>
  <si>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</si>
  <si>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</si>
  <si>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</si>
  <si>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</si>
  <si>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</si>
  <si>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</si>
  <si>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</si>
  <si>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</si>
  <si>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</si>
  <si>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</si>
  <si>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</si>
  <si>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</si>
  <si>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</si>
  <si>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</si>
  <si>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</si>
  <si>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</si>
  <si>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</si>
  <si>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</si>
  <si>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</si>
  <si>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</si>
  <si>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</si>
  <si>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</si>
  <si>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</si>
  <si>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</si>
  <si>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</si>
  <si>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</si>
  <si>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</si>
  <si>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</si>
  <si>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</si>
  <si>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</si>
  <si>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</si>
  <si>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</si>
  <si>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</si>
  <si>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</si>
  <si>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</si>
  <si>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</si>
  <si>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</si>
  <si>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</si>
  <si>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</si>
  <si>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</si>
  <si>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</si>
  <si>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</si>
  <si>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</si>
  <si>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</si>
  <si>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</si>
  <si>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</si>
  <si>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</si>
  <si>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</si>
  <si>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</si>
  <si>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</si>
  <si>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</si>
  <si>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</si>
  <si>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</si>
  <si>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</si>
  <si>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</si>
  <si>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</si>
  <si>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</si>
  <si>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</si>
  <si>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</si>
  <si>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</si>
  <si>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</si>
  <si>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</si>
  <si>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</si>
  <si>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</si>
  <si>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</si>
  <si>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</si>
  <si>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</si>
  <si>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</si>
  <si>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</si>
  <si>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</si>
  <si>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</si>
  <si>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</si>
  <si>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</si>
  <si>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</si>
  <si>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</si>
  <si>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</si>
  <si>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</si>
  <si>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</si>
  <si>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</si>
  <si>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</si>
  <si>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</si>
  <si>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</si>
  <si>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</si>
  <si>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</si>
  <si>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</si>
  <si>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</si>
  <si>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</si>
  <si>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</si>
  <si>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</si>
  <si>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</si>
  <si>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</si>
  <si>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</si>
  <si>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</si>
  <si>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</si>
  <si>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</si>
  <si>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</si>
  <si>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</si>
  <si>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</si>
  <si>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</si>
  <si>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</si>
  <si>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</si>
  <si>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</si>
  <si>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</si>
  <si>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</si>
  <si>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</si>
  <si>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</si>
  <si>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</si>
  <si>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</si>
  <si>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</si>
  <si>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</si>
  <si>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</si>
  <si>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</si>
  <si>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</si>
  <si>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</si>
  <si>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</si>
  <si>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</si>
  <si>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</si>
  <si>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</si>
  <si>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</si>
  <si>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</si>
  <si>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</si>
  <si>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</si>
  <si>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</si>
  <si>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</si>
  <si>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</si>
  <si>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</si>
  <si>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</si>
  <si>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</si>
  <si>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</si>
  <si>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</si>
  <si>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</si>
  <si>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</si>
  <si>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</si>
  <si>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</si>
  <si>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</si>
  <si>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</si>
  <si>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</si>
  <si>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</si>
  <si>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</si>
  <si>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</si>
  <si>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</si>
  <si>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</si>
  <si>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</si>
  <si>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</si>
  <si>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</si>
  <si>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</si>
  <si>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</si>
  <si>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</si>
  <si>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</si>
  <si>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</si>
  <si>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</si>
  <si>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</si>
  <si>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</si>
  <si>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</si>
  <si>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</si>
  <si>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</si>
  <si>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</si>
  <si>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</si>
  <si>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</si>
  <si>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</si>
  <si>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</si>
  <si>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</si>
  <si>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</si>
  <si>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</si>
  <si>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</si>
  <si>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</si>
  <si>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</si>
  <si>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</si>
  <si>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</si>
  <si>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</si>
  <si>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</si>
  <si>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</si>
  <si>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</si>
  <si>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</si>
  <si>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</si>
  <si>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</si>
  <si>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</si>
  <si>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</si>
  <si>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</si>
  <si>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</si>
  <si>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</si>
  <si>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</si>
  <si>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</si>
  <si>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</si>
  <si>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</si>
  <si>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</si>
  <si>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</si>
  <si>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</si>
  <si>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</si>
  <si>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</si>
  <si>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</si>
  <si>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</si>
  <si>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</si>
  <si>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</si>
  <si>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</si>
  <si>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</si>
  <si>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</si>
  <si>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</si>
  <si>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</si>
  <si>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</si>
  <si>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</si>
  <si>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</si>
  <si>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</si>
  <si>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</si>
  <si>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</si>
  <si>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</si>
  <si>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</si>
  <si>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</si>
  <si>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</si>
  <si>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</si>
  <si>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</si>
  <si>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</si>
  <si>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</si>
  <si>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</si>
  <si>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</si>
  <si>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</si>
  <si>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</si>
  <si>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</si>
  <si>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</si>
  <si>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</si>
  <si>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</si>
  <si>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</si>
  <si>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</si>
  <si>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</si>
  <si>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</si>
  <si>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</si>
  <si>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</si>
  <si>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</si>
  <si>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</si>
  <si>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</si>
  <si>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</si>
  <si>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</si>
  <si>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</si>
  <si>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</si>
  <si>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</si>
  <si>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</si>
  <si>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</si>
  <si>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</si>
  <si>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</si>
  <si>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</si>
  <si>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</si>
  <si>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</si>
  <si>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</si>
  <si>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</si>
  <si>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</si>
  <si>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</si>
  <si>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</si>
  <si>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</si>
  <si>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</si>
  <si>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</si>
  <si>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</si>
  <si>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</si>
  <si>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</si>
  <si>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</si>
  <si>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</si>
  <si>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</si>
  <si>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</si>
  <si>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</si>
  <si>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</si>
  <si>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</si>
  <si>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</si>
  <si>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</si>
  <si>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</si>
  <si>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</si>
  <si>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</si>
  <si>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</si>
  <si>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</si>
  <si>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</si>
  <si>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</si>
  <si>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</si>
  <si>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</si>
  <si>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</si>
  <si>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</si>
  <si>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</si>
  <si>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</si>
  <si>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</si>
  <si>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</si>
  <si>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</si>
  <si>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</si>
  <si>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</si>
  <si>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</si>
  <si>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</si>
  <si>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</si>
  <si>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</si>
  <si>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</si>
  <si>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</si>
  <si>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</si>
  <si>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</si>
  <si>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</si>
  <si>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</si>
  <si>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</si>
  <si>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</si>
  <si>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</si>
  <si>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</si>
  <si>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</si>
  <si>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</si>
  <si>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</si>
  <si>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</si>
  <si>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</si>
  <si>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</si>
  <si>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</si>
  <si>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</si>
  <si>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</si>
  <si>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</si>
  <si>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</si>
  <si>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</si>
  <si>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</si>
  <si>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</si>
  <si>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</si>
  <si>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</si>
  <si>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</si>
  <si>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</si>
  <si>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</si>
  <si>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</si>
  <si>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</si>
  <si>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</si>
  <si>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</si>
  <si>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</si>
  <si>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</si>
  <si>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</si>
  <si>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</si>
  <si>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</si>
  <si>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</si>
  <si>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</si>
  <si>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</si>
  <si>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</si>
  <si>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</si>
  <si>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</si>
  <si>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</si>
  <si>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</si>
  <si>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</si>
  <si>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</si>
  <si>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</si>
  <si>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</si>
  <si>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</si>
  <si>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</si>
  <si>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</si>
  <si>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</si>
  <si>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</si>
  <si>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</si>
  <si>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</si>
  <si>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</si>
  <si>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</si>
  <si>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</si>
  <si>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</si>
  <si>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</si>
  <si>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</si>
  <si>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</si>
  <si>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</si>
  <si>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</si>
  <si>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</si>
  <si>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</si>
  <si>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</si>
  <si>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</si>
  <si>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</si>
  <si>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</si>
  <si>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</si>
  <si>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</si>
  <si>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</si>
  <si>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</si>
  <si>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</si>
  <si>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</si>
  <si>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</si>
  <si>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</si>
  <si>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</si>
  <si>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</si>
  <si>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</si>
  <si>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</si>
  <si>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</si>
  <si>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</si>
  <si>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</si>
  <si>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</si>
  <si>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</si>
  <si>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</si>
  <si>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</si>
  <si>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</si>
  <si>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</si>
  <si>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</si>
  <si>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</si>
  <si>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</si>
  <si>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</si>
  <si>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</si>
  <si>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</si>
  <si>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</si>
  <si>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</si>
  <si>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</si>
  <si>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</si>
  <si>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</si>
  <si>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</si>
  <si>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</si>
  <si>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</si>
  <si>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</si>
  <si>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</si>
  <si>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</si>
  <si>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</si>
  <si>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</si>
  <si>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</si>
  <si>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</si>
  <si>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</si>
  <si>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</si>
  <si>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</si>
  <si>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</si>
  <si>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</si>
  <si>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</si>
  <si>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</si>
  <si>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</si>
  <si>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</si>
  <si>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</si>
  <si>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</si>
  <si>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</si>
  <si>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</si>
  <si>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</si>
  <si>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</si>
  <si>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</si>
  <si>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</si>
  <si>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</si>
  <si>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</si>
  <si>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</si>
  <si>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</si>
  <si>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</si>
  <si>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</si>
  <si>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</si>
  <si>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</si>
  <si>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</si>
  <si>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</si>
  <si>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</si>
  <si>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</si>
  <si>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</si>
  <si>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</si>
  <si>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</si>
  <si>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</si>
  <si>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</si>
  <si>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</si>
  <si>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</si>
  <si>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</si>
  <si>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</si>
  <si>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</si>
  <si>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</si>
  <si>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</si>
  <si>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</si>
  <si>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</si>
  <si>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</si>
  <si>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</si>
  <si>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</si>
  <si>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</si>
  <si>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</si>
  <si>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</si>
  <si>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</si>
  <si>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</si>
  <si>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</si>
  <si>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</si>
  <si>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</si>
  <si>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</si>
  <si>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</si>
  <si>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</si>
  <si>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</si>
  <si>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</si>
  <si>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</si>
  <si>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</si>
  <si>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</si>
  <si>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</si>
  <si>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</si>
  <si>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</si>
  <si>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</si>
  <si>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</si>
  <si>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</si>
  <si>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</si>
  <si>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</si>
  <si>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</si>
  <si>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</si>
  <si>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</si>
  <si>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</si>
  <si>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</si>
  <si>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</si>
  <si>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</si>
  <si>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</si>
  <si>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</si>
  <si>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</si>
  <si>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</si>
  <si>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</si>
  <si>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</si>
  <si>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</si>
  <si>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</si>
  <si>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</si>
  <si>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</si>
  <si>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</si>
  <si>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</si>
  <si>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</si>
  <si>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</si>
  <si>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</si>
  <si>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</si>
  <si>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</si>
  <si>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</si>
  <si>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</si>
  <si>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</si>
  <si>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</si>
  <si>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</si>
  <si>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</si>
  <si>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</si>
  <si>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</si>
  <si>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</si>
  <si>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</si>
  <si>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</si>
  <si>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</si>
  <si>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</si>
  <si>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</si>
  <si>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</si>
  <si>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</si>
  <si>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</si>
  <si>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</si>
  <si>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</si>
  <si>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</si>
  <si>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</si>
  <si>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</si>
  <si>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</si>
  <si>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</si>
  <si>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</si>
  <si>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</si>
  <si>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</si>
  <si>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</si>
  <si>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</si>
  <si>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</si>
  <si>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</si>
  <si>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</si>
  <si>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</si>
  <si>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</si>
  <si>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</si>
  <si>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</si>
  <si>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</si>
  <si>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</si>
  <si>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</si>
  <si>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</si>
  <si>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</si>
  <si>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</si>
  <si>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</si>
  <si>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</si>
  <si>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</si>
  <si>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</si>
  <si>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</si>
  <si>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</si>
  <si>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</si>
  <si>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</si>
  <si>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</si>
  <si>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</si>
  <si>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</si>
  <si>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</si>
  <si>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</si>
  <si>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</si>
  <si>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</si>
  <si>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</si>
  <si>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</si>
  <si>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</si>
  <si>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</si>
  <si>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</si>
  <si>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</si>
  <si>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</si>
  <si>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</si>
  <si>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</si>
  <si>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</si>
  <si>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</si>
  <si>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</si>
  <si>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</si>
  <si>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</si>
  <si>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</si>
  <si>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</si>
  <si>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</si>
  <si>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</si>
  <si>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</si>
  <si>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</si>
  <si>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</si>
  <si>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</si>
  <si>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</si>
  <si>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</si>
  <si>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</si>
  <si>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</si>
  <si>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</si>
  <si>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</si>
  <si>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</si>
  <si>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</si>
  <si>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</si>
  <si>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</si>
  <si>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</si>
  <si>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</si>
  <si>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</si>
  <si>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</si>
  <si>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</si>
  <si>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</si>
  <si>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</si>
  <si>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</si>
  <si>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</si>
  <si>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</si>
  <si>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</si>
  <si>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</si>
  <si>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</si>
  <si>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</si>
  <si>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</si>
  <si>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</si>
  <si>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</si>
  <si>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</si>
  <si>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</si>
  <si>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</si>
  <si>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</si>
  <si>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</si>
  <si>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</si>
  <si>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</si>
  <si>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</si>
  <si>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</si>
  <si>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</si>
  <si>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</si>
  <si>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</si>
  <si>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</si>
  <si>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</si>
  <si>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</si>
  <si>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</si>
  <si>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</si>
  <si>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</si>
  <si>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</si>
  <si>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</si>
  <si>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</si>
  <si>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</si>
  <si>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</si>
  <si>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</si>
  <si>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</si>
  <si>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</si>
  <si>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</si>
  <si>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</si>
  <si>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</si>
  <si>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</si>
  <si>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</si>
  <si>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</si>
  <si>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</si>
  <si>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</si>
  <si>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</si>
  <si>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</si>
  <si>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</si>
  <si>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</si>
  <si>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</si>
  <si>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</si>
  <si>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</si>
  <si>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</si>
  <si>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</si>
  <si>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</si>
  <si>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</si>
  <si>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</si>
  <si>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</si>
  <si>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</si>
  <si>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</si>
  <si>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</si>
  <si>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</si>
  <si>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</si>
  <si>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</si>
  <si>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</si>
  <si>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</si>
  <si>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</si>
  <si>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</si>
  <si>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</si>
  <si>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</si>
  <si>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</si>
  <si>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</si>
  <si>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</si>
  <si>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</si>
  <si>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</si>
  <si>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</si>
  <si>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</si>
  <si>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</si>
  <si>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</si>
  <si>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</si>
  <si>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</si>
  <si>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</si>
  <si>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</si>
  <si>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</si>
  <si>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</si>
  <si>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</si>
  <si>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</si>
  <si>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</si>
  <si>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</si>
  <si>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</si>
  <si>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</si>
  <si>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</si>
  <si>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</si>
  <si>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</si>
  <si>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</si>
  <si>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</si>
  <si>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</si>
  <si>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</si>
  <si>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</si>
  <si>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</si>
  <si>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</si>
  <si>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</si>
  <si>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</si>
  <si>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</si>
  <si>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</si>
  <si>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</si>
  <si>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</si>
  <si>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</si>
  <si>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</si>
  <si>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</si>
  <si>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</si>
  <si>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</si>
  <si>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</si>
  <si>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</si>
  <si>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</si>
  <si>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</si>
  <si>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</si>
  <si>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</si>
  <si>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</si>
  <si>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</si>
  <si>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</si>
  <si>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</si>
  <si>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</si>
  <si>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</si>
  <si>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</si>
  <si>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</si>
  <si>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</si>
  <si>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</si>
  <si>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</si>
  <si>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</si>
  <si>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</si>
  <si>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</si>
  <si>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</si>
  <si>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</si>
  <si>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</si>
  <si>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</si>
  <si>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</si>
  <si>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</si>
  <si>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</si>
  <si>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</si>
  <si>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</si>
  <si>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</si>
  <si>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</si>
  <si>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</si>
  <si>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</si>
  <si>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</si>
  <si>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</si>
  <si>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</si>
  <si>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</si>
  <si>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</si>
  <si>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</si>
  <si>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</si>
  <si>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</si>
  <si>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</si>
  <si>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</si>
  <si>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</si>
  <si>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</si>
  <si>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</si>
  <si>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</si>
  <si>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</si>
  <si>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</si>
  <si>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</si>
  <si>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</si>
  <si>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</si>
  <si>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</si>
  <si>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</si>
  <si>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</si>
  <si>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</si>
  <si>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</si>
  <si>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</si>
  <si>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</si>
  <si>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</si>
  <si>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</si>
  <si>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</si>
  <si>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</si>
  <si>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</si>
  <si>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</si>
  <si>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</si>
  <si>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</si>
  <si>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</si>
  <si>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</si>
  <si>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</si>
  <si>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</si>
  <si>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</si>
  <si>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</si>
  <si>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</si>
  <si>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</si>
  <si>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</si>
  <si>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</si>
  <si>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</si>
  <si>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</si>
  <si>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</si>
  <si>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</si>
  <si>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</si>
  <si>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</si>
  <si>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</si>
  <si>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</si>
  <si>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</si>
  <si>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</si>
  <si>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</si>
  <si>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</si>
  <si>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</si>
  <si>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</si>
  <si>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</si>
  <si>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</si>
  <si>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</si>
  <si>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</si>
  <si>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</si>
  <si>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</si>
  <si>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</si>
  <si>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</si>
  <si>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</si>
  <si>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</si>
  <si>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</si>
  <si>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</si>
  <si>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</si>
  <si>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</si>
  <si>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</si>
  <si>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</si>
  <si>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</si>
  <si>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</si>
  <si>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</si>
  <si>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</si>
  <si>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</si>
  <si>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</si>
  <si>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</si>
  <si>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</si>
  <si>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</si>
  <si>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</si>
  <si>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</si>
  <si>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</si>
  <si>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</si>
  <si>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</si>
  <si>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</si>
  <si>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</si>
  <si>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</si>
  <si>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</si>
  <si>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</si>
  <si>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</si>
  <si>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</si>
  <si>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</si>
  <si>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</si>
  <si>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</si>
  <si>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</si>
  <si>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</si>
  <si>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</si>
  <si>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</si>
  <si>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</si>
  <si>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</si>
  <si>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</si>
  <si>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</si>
  <si>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</si>
  <si>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</si>
  <si>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</si>
  <si>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</si>
  <si>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</si>
  <si>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</si>
  <si>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</si>
  <si>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</si>
  <si>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</si>
  <si>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</si>
  <si>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</si>
  <si>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</si>
  <si>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</si>
  <si>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</si>
  <si>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</si>
  <si>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</si>
  <si>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</si>
  <si>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</si>
  <si>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</si>
  <si>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</si>
  <si>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</si>
  <si>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</si>
  <si>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</si>
  <si>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</si>
  <si>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</si>
  <si>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</si>
  <si>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</si>
  <si>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</si>
  <si>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</si>
  <si>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</si>
  <si>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</si>
  <si>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</si>
  <si>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</si>
  <si>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</si>
  <si>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</si>
  <si>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</si>
  <si>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</si>
  <si>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</si>
  <si>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</si>
  <si>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</si>
  <si>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</si>
  <si>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</si>
  <si>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</si>
  <si>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</si>
  <si>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</si>
  <si>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</si>
  <si>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</si>
  <si>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</si>
  <si>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</si>
  <si>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</si>
  <si>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</si>
  <si>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</si>
  <si>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</si>
  <si>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</si>
  <si>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</si>
  <si>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</si>
  <si>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</si>
  <si>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</si>
  <si>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</si>
  <si>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</si>
  <si>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</si>
  <si>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</si>
  <si>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</si>
  <si>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</si>
  <si>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</si>
  <si>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</si>
  <si>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</si>
  <si>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</si>
  <si>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</si>
  <si>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</si>
  <si>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</si>
  <si>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</si>
  <si>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</si>
  <si>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</si>
  <si>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</si>
  <si>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</si>
  <si>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</si>
  <si>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</si>
  <si>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</si>
  <si>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</si>
  <si>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</si>
  <si>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</si>
  <si>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</si>
  <si>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</si>
  <si>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</si>
  <si>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</si>
  <si>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</si>
  <si>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</si>
  <si>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</si>
  <si>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</si>
  <si>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</si>
  <si>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</si>
  <si>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</si>
  <si>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</si>
  <si>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</si>
  <si>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</si>
  <si>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</si>
  <si>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</si>
  <si>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</si>
  <si>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</si>
  <si>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</si>
  <si>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</si>
  <si>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</si>
  <si>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</si>
  <si>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</si>
  <si>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</si>
  <si>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</si>
  <si>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</si>
  <si>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</si>
  <si>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</si>
  <si>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</si>
  <si>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</si>
  <si>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</si>
  <si>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</si>
  <si>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</si>
  <si>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</si>
  <si>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</si>
  <si>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</si>
  <si>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</si>
  <si>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</si>
  <si>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</si>
  <si>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</si>
  <si>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</si>
  <si>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</si>
  <si>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</si>
  <si>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</si>
  <si>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</si>
  <si>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</si>
  <si>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</si>
  <si>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</si>
  <si>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</si>
  <si>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</si>
  <si>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</si>
  <si>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</si>
  <si>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</si>
  <si>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</si>
  <si>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</si>
  <si>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</si>
  <si>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</si>
  <si>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</si>
  <si>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</si>
  <si>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</si>
  <si>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</si>
  <si>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</si>
  <si>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</si>
  <si>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</si>
  <si>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</si>
  <si>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</si>
  <si>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</si>
  <si>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</si>
  <si>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</si>
  <si>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</si>
  <si>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</si>
  <si>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</si>
  <si>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</si>
  <si>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</si>
  <si>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</si>
  <si>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</si>
  <si>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</si>
  <si>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</si>
  <si>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</si>
  <si>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</si>
  <si>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</si>
  <si>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</si>
  <si>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</si>
  <si>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</si>
  <si>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</si>
  <si>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</si>
  <si>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</si>
  <si>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</si>
  <si>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</si>
  <si>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</si>
  <si>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</si>
  <si>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</si>
  <si>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</si>
  <si>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</si>
  <si>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</si>
  <si>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</si>
  <si>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</si>
  <si>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</si>
  <si>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</si>
  <si>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</si>
  <si>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</si>
  <si>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</si>
  <si>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</si>
  <si>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</si>
  <si>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</si>
  <si>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</si>
  <si>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</si>
  <si>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</si>
  <si>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</si>
  <si>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</si>
  <si>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</si>
  <si>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</si>
  <si>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</si>
  <si>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</si>
  <si>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</si>
  <si>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</si>
  <si>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</si>
  <si>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</si>
  <si>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</si>
  <si>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</si>
  <si>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</si>
  <si>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</si>
  <si>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</si>
  <si>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</si>
  <si>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</si>
  <si>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</si>
  <si>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</si>
  <si>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</si>
  <si>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</si>
  <si>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</si>
  <si>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</si>
  <si>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</si>
  <si>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</si>
  <si>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</si>
  <si>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</si>
  <si>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</si>
  <si>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</si>
  <si>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</si>
  <si>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</si>
  <si>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</si>
  <si>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</si>
  <si>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</si>
  <si>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</si>
  <si>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</si>
  <si>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</si>
  <si>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</si>
  <si>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</si>
  <si>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</si>
  <si>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</si>
  <si>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</si>
  <si>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</si>
  <si>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</si>
  <si>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</si>
  <si>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</si>
  <si>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</si>
  <si>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</si>
  <si>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</si>
  <si>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</si>
  <si>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</si>
  <si>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</si>
  <si>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</si>
  <si>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</si>
  <si>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</si>
  <si>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</si>
  <si>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</si>
  <si>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</si>
  <si>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</si>
  <si>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</si>
  <si>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</si>
  <si>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</si>
  <si>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</si>
  <si>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</si>
  <si>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</si>
  <si>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</si>
  <si>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</si>
  <si>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</si>
  <si>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</si>
  <si>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</si>
  <si>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</si>
  <si>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</si>
  <si>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</si>
  <si>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</si>
  <si>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</si>
  <si>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</si>
  <si>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</si>
  <si>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</si>
  <si>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</si>
  <si>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</si>
  <si>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</si>
  <si>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</si>
  <si>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</si>
  <si>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</si>
  <si>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</si>
  <si>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</si>
  <si>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</si>
  <si>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</si>
  <si>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</si>
  <si>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</si>
  <si>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</si>
  <si>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</si>
  <si>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</si>
  <si>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</si>
  <si>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</si>
  <si>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</si>
  <si>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</si>
  <si>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</si>
  <si>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</si>
  <si>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</si>
  <si>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</si>
  <si>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</si>
  <si>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</si>
  <si>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</si>
  <si>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</si>
  <si>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</si>
  <si>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</si>
  <si>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</si>
  <si>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</si>
  <si>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</si>
  <si>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</si>
  <si>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</si>
  <si>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</si>
  <si>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</si>
  <si>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</si>
  <si>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</si>
  <si>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</si>
  <si>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</si>
  <si>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</si>
  <si>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</si>
  <si>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</si>
  <si>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</si>
  <si>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</si>
  <si>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</si>
  <si>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</si>
  <si>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</si>
  <si>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</si>
  <si>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</si>
  <si>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</si>
  <si>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</si>
  <si>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</si>
  <si>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</si>
  <si>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</si>
  <si>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</si>
  <si>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</si>
  <si>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</si>
  <si>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</si>
  <si>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</si>
  <si>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</si>
  <si>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</si>
  <si>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</si>
  <si>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</si>
  <si>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</si>
  <si>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</si>
  <si>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</si>
  <si>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</si>
  <si>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</si>
  <si>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</si>
  <si>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</si>
  <si>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</si>
  <si>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</si>
  <si>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</si>
  <si>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</si>
  <si>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</si>
  <si>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</si>
  <si>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</si>
  <si>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</si>
  <si>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</si>
  <si>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</si>
  <si>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</si>
  <si>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</si>
  <si>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</si>
  <si>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</si>
  <si>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</si>
  <si>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</si>
  <si>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</si>
  <si>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</si>
  <si>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</si>
  <si>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</si>
  <si>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</si>
  <si>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</si>
  <si>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</si>
  <si>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</si>
  <si>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</si>
  <si>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</si>
  <si>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</si>
  <si>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</si>
  <si>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</si>
  <si>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</si>
  <si>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</si>
  <si>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</si>
  <si>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</si>
  <si>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</si>
  <si>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</si>
  <si>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</si>
  <si>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</si>
  <si>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</si>
  <si>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</si>
  <si>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</si>
  <si>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</si>
  <si>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</si>
  <si>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</si>
  <si>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</si>
  <si>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</si>
  <si>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</si>
  <si>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</si>
  <si>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</si>
  <si>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</si>
  <si>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</si>
  <si>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</si>
  <si>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</si>
  <si>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</si>
  <si>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</si>
  <si>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</si>
  <si>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</si>
  <si>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</si>
  <si>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</si>
  <si>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</si>
  <si>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</si>
  <si>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</si>
  <si>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</si>
  <si>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</si>
  <si>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</si>
  <si>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</si>
  <si>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</si>
  <si>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</si>
  <si>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</si>
  <si>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</si>
  <si>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</si>
  <si>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</si>
  <si>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</si>
  <si>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</si>
  <si>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</si>
  <si>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</si>
  <si>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</si>
  <si>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</si>
  <si>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</si>
  <si>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</si>
  <si>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</si>
  <si>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</si>
  <si>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</si>
  <si>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</si>
  <si>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</si>
  <si>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</si>
  <si>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</si>
  <si>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</si>
  <si>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</si>
  <si>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</si>
  <si>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</si>
  <si>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</si>
  <si>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</si>
  <si>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</si>
  <si>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</si>
  <si>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</si>
  <si>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</si>
  <si>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</si>
  <si>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</si>
  <si>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</si>
  <si>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</si>
  <si>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</si>
  <si>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</si>
  <si>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</si>
  <si>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</si>
  <si>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</si>
  <si>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</si>
  <si>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</si>
  <si>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</si>
  <si>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</si>
  <si>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</si>
  <si>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</si>
  <si>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</si>
  <si>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</si>
  <si>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</si>
  <si>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</si>
  <si>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</si>
  <si>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</si>
  <si>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</si>
  <si>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</si>
  <si>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</si>
  <si>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</si>
  <si>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</si>
  <si>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</si>
  <si>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</si>
  <si>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</si>
  <si>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</si>
  <si>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</si>
  <si>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</si>
  <si>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</si>
  <si>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</si>
  <si>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</si>
  <si>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</si>
  <si>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</si>
  <si>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</si>
  <si>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</si>
  <si>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</si>
  <si>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</si>
  <si>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</si>
  <si>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</si>
  <si>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</si>
  <si>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</si>
  <si>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</si>
  <si>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</si>
  <si>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</si>
  <si>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</si>
  <si>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</si>
  <si>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</si>
  <si>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</si>
  <si>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</si>
  <si>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</si>
  <si>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</si>
  <si>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</si>
  <si>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</si>
  <si>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</si>
  <si>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</si>
  <si>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</si>
  <si>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</si>
  <si>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</si>
  <si>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</si>
  <si>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</si>
  <si>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</si>
  <si>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</si>
  <si>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</si>
  <si>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</si>
  <si>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</si>
  <si>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</si>
  <si>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</si>
  <si>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</si>
  <si>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</si>
  <si>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</si>
  <si>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</si>
  <si>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</si>
  <si>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</si>
  <si>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</si>
  <si>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</si>
  <si>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</si>
  <si>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</si>
  <si>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</si>
  <si>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</si>
  <si>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</si>
  <si>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</si>
  <si>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</si>
  <si>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</si>
  <si>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</si>
  <si>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</si>
  <si>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</si>
  <si>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</si>
  <si>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</si>
  <si>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</si>
  <si>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</si>
  <si>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</si>
  <si>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</si>
  <si>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</si>
  <si>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</si>
  <si>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</si>
  <si>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</si>
  <si>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</si>
  <si>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</si>
  <si>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</si>
  <si>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</si>
  <si>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</si>
  <si>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</si>
  <si>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</si>
  <si>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</si>
  <si>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</si>
  <si>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</si>
  <si>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</si>
  <si>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</si>
  <si>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</si>
  <si>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</si>
  <si>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</si>
  <si>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</si>
  <si>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</si>
  <si>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</si>
  <si>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</si>
  <si>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</si>
  <si>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</si>
  <si>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</si>
  <si>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</si>
  <si>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</si>
  <si>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</si>
  <si>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</si>
  <si>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</si>
  <si>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</si>
  <si>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</si>
  <si>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</si>
  <si>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</si>
  <si>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</si>
  <si>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</si>
  <si>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</si>
  <si>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</si>
  <si>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</si>
  <si>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</si>
  <si>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</si>
  <si>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</si>
  <si>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</si>
  <si>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</si>
  <si>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</si>
  <si>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</si>
  <si>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</si>
  <si>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</si>
  <si>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</si>
  <si>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</si>
  <si>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</si>
  <si>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</si>
  <si>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</si>
  <si>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</si>
  <si>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</si>
  <si>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</si>
  <si>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</si>
  <si>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</si>
  <si>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</si>
  <si>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</si>
  <si>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</si>
  <si>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</si>
  <si>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</si>
  <si>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</si>
  <si>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</si>
  <si>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</si>
  <si>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</si>
  <si>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</si>
  <si>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</si>
  <si>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</si>
  <si>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</si>
  <si>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</si>
  <si>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</si>
  <si>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</si>
  <si>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</si>
  <si>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</si>
  <si>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</si>
  <si>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</si>
  <si>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</si>
  <si>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</si>
  <si>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</si>
  <si>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</si>
  <si>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</si>
  <si>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</si>
  <si>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</si>
  <si>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</si>
  <si>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</si>
  <si>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</si>
  <si>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</si>
  <si>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</si>
  <si>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</si>
  <si>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</si>
  <si>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</si>
  <si>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</si>
  <si>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</si>
  <si>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</si>
  <si>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</si>
  <si>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</si>
  <si>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</si>
  <si>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</si>
  <si>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</si>
  <si>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</si>
  <si>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</si>
  <si>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</si>
  <si>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</si>
  <si>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</si>
  <si>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</si>
  <si>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</si>
  <si>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</si>
  <si>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</si>
  <si>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</si>
  <si>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</si>
  <si>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</si>
  <si>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</si>
  <si>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</si>
  <si>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</si>
  <si>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</si>
  <si>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</si>
  <si>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</si>
  <si>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</si>
  <si>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</si>
  <si>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</si>
  <si>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</si>
  <si>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</si>
  <si>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</si>
  <si>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</si>
  <si>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</si>
  <si>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</si>
  <si>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</si>
  <si>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</si>
  <si>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</si>
  <si>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</si>
  <si>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</si>
  <si>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</si>
  <si>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</si>
  <si>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</si>
  <si>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</si>
  <si>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</si>
  <si>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</si>
  <si>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</si>
  <si>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</si>
  <si>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</si>
  <si>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</si>
  <si>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</si>
  <si>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</si>
  <si>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</si>
  <si>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</si>
  <si>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</si>
  <si>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</si>
  <si>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</si>
  <si>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</si>
  <si>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</si>
  <si>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</si>
  <si>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</si>
  <si>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</si>
  <si>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</si>
  <si>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</si>
  <si>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</si>
  <si>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</si>
  <si>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</si>
  <si>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</si>
  <si>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</si>
  <si>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</si>
  <si>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</si>
  <si>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</si>
  <si>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</si>
  <si>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</si>
  <si>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</si>
  <si>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</si>
  <si>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</si>
  <si>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</si>
  <si>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</si>
  <si>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</si>
  <si>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</si>
  <si>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</si>
  <si>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</si>
  <si>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</si>
  <si>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</si>
  <si>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</si>
  <si>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</si>
  <si>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</si>
  <si>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</si>
  <si>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</si>
  <si>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</si>
  <si>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</si>
  <si>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</si>
  <si>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</si>
  <si>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</si>
  <si>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</si>
  <si>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</si>
  <si>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</si>
  <si>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</si>
  <si>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</si>
  <si>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</si>
  <si>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</si>
  <si>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</si>
  <si>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</si>
  <si>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</si>
  <si>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</si>
  <si>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</si>
  <si>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</si>
  <si>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</si>
  <si>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</si>
  <si>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</si>
  <si>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</si>
  <si>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</si>
  <si>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</si>
  <si>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</si>
  <si>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</si>
  <si>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</si>
  <si>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</si>
  <si>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</si>
  <si>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</si>
  <si>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</si>
  <si>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</si>
  <si>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</si>
  <si>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</si>
  <si>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</si>
  <si>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</si>
  <si>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</si>
  <si>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</si>
  <si>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</si>
  <si>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</si>
  <si>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</si>
  <si>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</si>
  <si>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</si>
  <si>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</si>
  <si>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</si>
  <si>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</si>
  <si>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</si>
  <si>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</si>
  <si>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</si>
  <si>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</si>
  <si>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</si>
  <si>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</si>
  <si>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</si>
  <si>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</si>
  <si>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</si>
  <si>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</si>
  <si>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</si>
  <si>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</si>
  <si>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</si>
  <si>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</si>
  <si>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</si>
  <si>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</si>
  <si>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</si>
  <si>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</si>
  <si>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</si>
  <si>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</si>
  <si>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</si>
  <si>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</si>
  <si>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</si>
  <si>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</si>
  <si>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</si>
  <si>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</si>
  <si>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</si>
  <si>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</si>
  <si>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</si>
  <si>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</si>
  <si>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</si>
  <si>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</si>
  <si>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</si>
  <si>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</si>
  <si>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</si>
  <si>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</si>
  <si>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</si>
  <si>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</si>
  <si>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</si>
  <si>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</si>
  <si>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</si>
  <si>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</si>
  <si>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</si>
  <si>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</si>
  <si>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</si>
  <si>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</si>
  <si>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</si>
  <si>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</si>
  <si>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</si>
  <si>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</si>
  <si>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</si>
  <si>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</si>
  <si>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</si>
  <si>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</si>
  <si>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</si>
  <si>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</si>
  <si>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</si>
  <si>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</si>
  <si>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</si>
  <si>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</si>
  <si>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</si>
  <si>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</si>
  <si>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</si>
  <si>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</si>
  <si>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</si>
  <si>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</si>
  <si>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</si>
  <si>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</si>
  <si>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</si>
  <si>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</si>
  <si>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</si>
  <si>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</si>
  <si>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</si>
  <si>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</si>
  <si>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</si>
  <si>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</si>
  <si>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</si>
  <si>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</si>
  <si>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</si>
  <si>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</si>
  <si>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</si>
  <si>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</si>
  <si>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</si>
  <si>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</si>
  <si>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</si>
  <si>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</si>
  <si>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</si>
  <si>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</si>
  <si>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</si>
  <si>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</si>
  <si>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</si>
  <si>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</si>
  <si>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</si>
  <si>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</si>
  <si>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</si>
  <si>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</si>
  <si>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</si>
  <si>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</si>
  <si>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</si>
  <si>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</si>
  <si>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</si>
  <si>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</si>
  <si>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</si>
  <si>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</si>
  <si>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</si>
  <si>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</si>
  <si>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</si>
  <si>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</si>
  <si>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</si>
  <si>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</si>
  <si>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</si>
  <si>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</si>
  <si>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</si>
  <si>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</si>
  <si>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</si>
  <si>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</si>
  <si>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</si>
  <si>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</si>
  <si>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</si>
  <si>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</si>
  <si>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</si>
  <si>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</si>
  <si>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</si>
  <si>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</si>
  <si>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</si>
  <si>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</si>
  <si>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</si>
  <si>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</si>
  <si>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</si>
  <si>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</si>
  <si>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</si>
  <si>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</si>
  <si>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</si>
  <si>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</si>
  <si>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</si>
  <si>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</si>
  <si>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</si>
  <si>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</si>
  <si>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</si>
  <si>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</si>
  <si>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</si>
  <si>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</si>
  <si>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</si>
  <si>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</si>
  <si>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</si>
  <si>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</si>
  <si>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</si>
  <si>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</si>
  <si>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</si>
  <si>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</si>
  <si>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</si>
  <si>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</si>
  <si>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</si>
  <si>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</si>
  <si>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</si>
  <si>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</si>
  <si>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</si>
  <si>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</si>
  <si>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</si>
  <si>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</si>
  <si>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</si>
  <si>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</si>
  <si>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</si>
  <si>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</si>
  <si>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</si>
  <si>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</si>
  <si>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</si>
  <si>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</si>
  <si>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</si>
  <si>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</si>
  <si>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</si>
  <si>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</si>
  <si>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</si>
  <si>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</si>
  <si>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</si>
  <si>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</si>
  <si>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</si>
  <si>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</si>
  <si>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</si>
  <si>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</si>
  <si>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</si>
  <si>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</si>
  <si>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</si>
  <si>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</si>
  <si>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</si>
  <si>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</si>
  <si>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</si>
  <si>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</si>
  <si>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</si>
  <si>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</si>
  <si>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</si>
  <si>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</si>
  <si>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</si>
  <si>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</si>
  <si>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</si>
  <si>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</si>
  <si>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</si>
  <si>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</si>
  <si>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</si>
  <si>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</si>
  <si>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</si>
  <si>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</si>
  <si>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</si>
  <si>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</si>
  <si>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</si>
  <si>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</si>
  <si>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</si>
  <si>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</si>
  <si>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</si>
  <si>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</si>
  <si>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</si>
  <si>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</si>
  <si>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</si>
  <si>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</si>
  <si>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</si>
  <si>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</si>
  <si>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</si>
  <si>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</si>
  <si>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</si>
  <si>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</si>
  <si>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</si>
  <si>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</si>
  <si>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</si>
  <si>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</si>
  <si>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</si>
  <si>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</si>
  <si>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</si>
  <si>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</si>
  <si>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</si>
  <si>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</si>
  <si>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</si>
  <si>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</si>
  <si>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</si>
  <si>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</si>
  <si>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</si>
  <si>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</si>
  <si>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</si>
  <si>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</si>
  <si>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</si>
  <si>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</si>
  <si>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</si>
  <si>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</si>
  <si>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</si>
  <si>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</si>
  <si>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</si>
  <si>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</si>
  <si>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</si>
  <si>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</si>
  <si>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</si>
  <si>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</si>
  <si>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</si>
  <si>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</si>
  <si>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</si>
  <si>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</si>
  <si>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</si>
  <si>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</si>
  <si>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</si>
  <si>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</si>
  <si>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</si>
  <si>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</si>
  <si>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</si>
  <si>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</si>
  <si>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</si>
  <si>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</si>
  <si>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</si>
  <si>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</si>
  <si>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</si>
  <si>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</si>
  <si>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</si>
  <si>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</si>
  <si>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</si>
  <si>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</si>
  <si>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</si>
  <si>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</si>
  <si>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</si>
  <si>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</si>
  <si>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</si>
  <si>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</si>
  <si>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</si>
  <si>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</si>
  <si>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</si>
  <si>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</si>
  <si>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</si>
  <si>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</si>
  <si>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</si>
  <si>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</si>
  <si>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</si>
  <si>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</si>
  <si>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</si>
  <si>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</si>
  <si>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</si>
  <si>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</si>
  <si>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</si>
  <si>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</si>
  <si>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</si>
  <si>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</si>
  <si>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</si>
  <si>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</si>
  <si>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</si>
  <si>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</si>
  <si>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</si>
  <si>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</si>
  <si>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</si>
  <si>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</si>
  <si>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</si>
  <si>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</si>
  <si>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</si>
  <si>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</si>
  <si>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</si>
  <si>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</si>
  <si>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</si>
  <si>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</si>
  <si>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</si>
  <si>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</si>
  <si>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</si>
  <si>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</si>
  <si>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</si>
  <si>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</si>
  <si>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</si>
  <si>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</si>
  <si>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</si>
  <si>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</si>
  <si>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</si>
  <si>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</si>
  <si>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</si>
  <si>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</si>
  <si>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</si>
  <si>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</si>
  <si>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</si>
  <si>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</si>
  <si>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</si>
  <si>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</si>
  <si>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</si>
  <si>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</si>
  <si>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</si>
  <si>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</si>
  <si>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</si>
  <si>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</si>
  <si>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</si>
  <si>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</si>
  <si>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</si>
  <si>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</si>
  <si>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</si>
  <si>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</si>
  <si>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</si>
  <si>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</si>
  <si>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</si>
  <si>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</si>
  <si>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</si>
  <si>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</si>
  <si>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</si>
  <si>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</si>
  <si>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</si>
  <si>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</si>
  <si>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</si>
  <si>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</si>
  <si>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</si>
  <si>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</si>
  <si>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</si>
  <si>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</si>
  <si>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</si>
  <si>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</si>
  <si>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</si>
  <si>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</si>
  <si>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</si>
  <si>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</si>
  <si>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</si>
  <si>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</si>
  <si>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</si>
  <si>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</si>
  <si>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</si>
  <si>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</si>
  <si>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</si>
  <si>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</si>
  <si>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</si>
  <si>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</si>
  <si>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</si>
  <si>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</si>
  <si>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</si>
  <si>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</si>
  <si>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</si>
  <si>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</si>
  <si>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</si>
  <si>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</si>
  <si>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</si>
  <si>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</si>
  <si>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</si>
  <si>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</si>
  <si>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</si>
  <si>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</si>
  <si>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</si>
  <si>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</si>
  <si>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</si>
  <si>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</si>
  <si>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</si>
  <si>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</si>
  <si>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</si>
  <si>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</si>
  <si>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</si>
  <si>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</si>
  <si>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</si>
  <si>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</si>
  <si>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</si>
  <si>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</si>
  <si>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</si>
  <si>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</si>
  <si>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</si>
  <si>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</si>
  <si>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</si>
  <si>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</si>
  <si>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</si>
  <si>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</si>
  <si>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</si>
  <si>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</si>
  <si>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</si>
  <si>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</si>
  <si>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</si>
  <si>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</si>
  <si>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</si>
  <si>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</si>
  <si>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</si>
  <si>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</si>
  <si>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</si>
  <si>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</si>
  <si>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</si>
  <si>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</si>
  <si>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</si>
  <si>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</si>
  <si>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</si>
  <si>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</si>
  <si>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</si>
  <si>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</si>
  <si>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</si>
  <si>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</si>
  <si>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</si>
  <si>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</si>
  <si>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</si>
  <si>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</si>
  <si>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</si>
  <si>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</si>
  <si>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</si>
  <si>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</si>
  <si>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</si>
  <si>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</si>
  <si>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</si>
  <si>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</si>
  <si>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</si>
  <si>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</si>
  <si>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</si>
  <si>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</si>
  <si>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</si>
  <si>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</si>
  <si>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</si>
  <si>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</si>
  <si>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</si>
  <si>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</si>
  <si>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</si>
  <si>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</si>
  <si>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</si>
  <si>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</si>
  <si>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</si>
  <si>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</si>
  <si>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</si>
  <si>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</si>
  <si>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</si>
  <si>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</si>
  <si>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</si>
  <si>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</si>
  <si>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</si>
  <si>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</si>
  <si>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</si>
  <si>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</si>
  <si>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</si>
  <si>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</si>
  <si>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</si>
  <si>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</si>
  <si>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</si>
  <si>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</si>
  <si>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</si>
  <si>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</si>
  <si>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</si>
  <si>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</si>
  <si>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</si>
  <si>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</si>
  <si>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</si>
  <si>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</si>
  <si>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</si>
  <si>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</si>
  <si>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</si>
  <si>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</si>
  <si>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</si>
  <si>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</si>
  <si>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</si>
  <si>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</si>
  <si>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</si>
  <si>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</si>
  <si>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</si>
  <si>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</si>
  <si>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</si>
  <si>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</si>
  <si>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</si>
  <si>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</si>
  <si>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</si>
  <si>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</si>
  <si>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</si>
  <si>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</si>
  <si>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</si>
  <si>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</si>
  <si>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</si>
  <si>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</si>
  <si>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</si>
  <si>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</si>
  <si>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</si>
  <si>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</si>
  <si>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</si>
  <si>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</si>
  <si>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</si>
  <si>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</si>
  <si>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</si>
  <si>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</si>
  <si>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</si>
  <si>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</si>
  <si>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</si>
  <si>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</si>
  <si>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</si>
  <si>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</si>
  <si>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</si>
  <si>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</si>
  <si>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</si>
  <si>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</si>
  <si>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</si>
  <si>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</si>
  <si>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</si>
  <si>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</si>
  <si>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</si>
  <si>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</si>
  <si>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</si>
  <si>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</si>
  <si>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</si>
  <si>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</si>
  <si>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</si>
  <si>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</si>
  <si>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</si>
  <si>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</si>
  <si>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</si>
  <si>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</si>
  <si>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</si>
  <si>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</si>
  <si>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</si>
  <si>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</si>
  <si>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</si>
  <si>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</si>
  <si>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</si>
  <si>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</si>
  <si>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</si>
  <si>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</si>
  <si>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</si>
  <si>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</si>
  <si>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</si>
  <si>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</si>
  <si>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</si>
  <si>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</si>
  <si>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</si>
  <si>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</si>
  <si>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</si>
  <si>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</si>
  <si>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</si>
  <si>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</si>
  <si>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</si>
  <si>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</si>
  <si>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</si>
  <si>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</si>
  <si>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</si>
  <si>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</si>
  <si>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</si>
  <si>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</si>
  <si>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</si>
  <si>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</si>
  <si>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</si>
  <si>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</si>
  <si>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</si>
  <si>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</si>
  <si>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</si>
  <si>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</si>
  <si>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</si>
  <si>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</si>
  <si>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</si>
  <si>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</si>
  <si>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</si>
  <si>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</si>
  <si>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</si>
  <si>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</si>
  <si>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</si>
  <si>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</si>
  <si>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</si>
  <si>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</si>
  <si>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</si>
  <si>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</si>
  <si>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</si>
  <si>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</si>
  <si>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</si>
  <si>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</si>
  <si>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</si>
  <si>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</si>
  <si>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</si>
  <si>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</si>
  <si>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</si>
  <si>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</si>
  <si>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</si>
  <si>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</si>
  <si>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</si>
  <si>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</si>
  <si>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</si>
  <si>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</si>
  <si>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</si>
  <si>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</si>
  <si>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</si>
  <si>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</si>
  <si>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</si>
  <si>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</si>
  <si>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</si>
  <si>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</si>
  <si>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</si>
  <si>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</si>
  <si>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</si>
  <si>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</si>
  <si>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</si>
  <si>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</si>
  <si>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</si>
  <si>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</si>
  <si>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</si>
  <si>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</si>
  <si>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</si>
  <si>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</si>
  <si>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</si>
  <si>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</si>
  <si>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</si>
  <si>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</si>
  <si>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</si>
  <si>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</si>
  <si>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</si>
  <si>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</si>
  <si>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</si>
  <si>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</si>
  <si>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</si>
  <si>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</si>
  <si>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</si>
  <si>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</si>
  <si>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</si>
  <si>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</si>
  <si>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</si>
  <si>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</si>
  <si>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</si>
  <si>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</si>
  <si>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</si>
  <si>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</si>
  <si>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</si>
  <si>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</si>
  <si>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</si>
  <si>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</si>
  <si>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</si>
  <si>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</si>
  <si>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</si>
  <si>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</si>
  <si>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</si>
  <si>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</si>
  <si>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</si>
  <si>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</si>
  <si>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</si>
  <si>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</si>
  <si>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</si>
  <si>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</si>
  <si>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</si>
  <si>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</si>
  <si>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</si>
  <si>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</si>
  <si>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</si>
  <si>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</si>
  <si>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</si>
  <si>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</si>
  <si>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</si>
  <si>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</si>
  <si>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</si>
  <si>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</si>
  <si>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</si>
  <si>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</si>
  <si>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</si>
  <si>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</si>
  <si>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</si>
  <si>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</si>
  <si>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</si>
  <si>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</si>
  <si>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</si>
  <si>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</si>
  <si>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</si>
  <si>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</si>
  <si>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</si>
  <si>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</si>
  <si>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</si>
  <si>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</si>
  <si>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</si>
  <si>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</si>
  <si>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</si>
  <si>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</si>
  <si>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</si>
  <si>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</si>
  <si>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</si>
  <si>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</si>
  <si>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</si>
  <si>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</si>
  <si>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</si>
  <si>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</si>
  <si>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</si>
  <si>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</si>
  <si>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</si>
  <si>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</si>
  <si>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</si>
  <si>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</si>
  <si>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</si>
  <si>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</si>
  <si>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</si>
  <si>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</si>
  <si>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</si>
  <si>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</si>
  <si>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</si>
  <si>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</si>
  <si>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</si>
  <si>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</si>
  <si>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</si>
  <si>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</si>
  <si>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</si>
  <si>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</si>
  <si>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</si>
  <si>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</si>
  <si>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</si>
  <si>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</si>
  <si>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</si>
  <si>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</si>
  <si>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</si>
  <si>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</si>
  <si>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</si>
  <si>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</si>
  <si>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</si>
  <si>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</si>
  <si>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</si>
  <si>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</si>
  <si>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</si>
  <si>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</si>
  <si>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</si>
  <si>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</si>
  <si>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</si>
  <si>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</si>
  <si>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</si>
  <si>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</si>
  <si>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</si>
  <si>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</si>
  <si>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</si>
  <si>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</si>
  <si>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</si>
  <si>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</si>
  <si>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</si>
  <si>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</si>
  <si>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</si>
  <si>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</si>
  <si>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</si>
  <si>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</si>
  <si>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</si>
  <si>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</si>
  <si>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</si>
  <si>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</si>
  <si>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</si>
  <si>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</si>
  <si>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</si>
  <si>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</si>
  <si>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</si>
  <si>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</si>
  <si>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</si>
  <si>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</si>
  <si>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</si>
  <si>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</si>
  <si>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</si>
  <si>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</si>
  <si>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</si>
  <si>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</si>
  <si>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</si>
  <si>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</si>
  <si>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</si>
  <si>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</si>
  <si>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</si>
  <si>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</si>
  <si>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</si>
  <si>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</si>
  <si>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</si>
  <si>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</si>
  <si>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</si>
  <si>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</si>
  <si>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</si>
  <si>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</si>
  <si>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</si>
  <si>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</si>
  <si>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</si>
  <si>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</si>
  <si>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</si>
  <si>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</si>
  <si>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</si>
  <si>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</si>
  <si>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</si>
  <si>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</si>
  <si>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</si>
  <si>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</si>
  <si>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</si>
  <si>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</si>
  <si>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</si>
  <si>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</si>
  <si>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</si>
  <si>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</si>
  <si>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</si>
  <si>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</si>
  <si>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</si>
  <si>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</si>
  <si>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</si>
  <si>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</si>
  <si>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</si>
  <si>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</si>
  <si>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</si>
  <si>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</si>
  <si>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</si>
  <si>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</si>
  <si>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</si>
  <si>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</si>
  <si>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</si>
  <si>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</si>
  <si>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</si>
  <si>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</si>
  <si>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</si>
  <si>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</si>
  <si>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</si>
  <si>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</si>
  <si>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</si>
  <si>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</si>
  <si>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</si>
  <si>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</si>
  <si>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</si>
  <si>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</si>
  <si>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</si>
  <si>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</si>
  <si>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</si>
  <si>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</si>
  <si>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</si>
  <si>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</si>
  <si>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</si>
  <si>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</si>
  <si>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</si>
  <si>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</si>
  <si>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</si>
  <si>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</si>
  <si>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</si>
  <si>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</si>
  <si>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</si>
  <si>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</si>
  <si>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</si>
  <si>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</si>
  <si>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</si>
  <si>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</si>
  <si>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</si>
  <si>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</si>
  <si>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</si>
  <si>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</si>
  <si>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</si>
  <si>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</si>
  <si>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</si>
  <si>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</si>
  <si>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</si>
  <si>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</si>
  <si>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</si>
  <si>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</si>
  <si>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</si>
  <si>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</si>
  <si>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</si>
  <si>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</si>
  <si>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</si>
  <si>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</si>
  <si>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</si>
  <si>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</si>
  <si>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</si>
  <si>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</si>
  <si>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</si>
  <si>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</si>
  <si>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</si>
  <si>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</si>
  <si>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</si>
  <si>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</si>
  <si>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</si>
  <si>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</si>
  <si>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</si>
  <si>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</si>
  <si>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</si>
  <si>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</si>
  <si>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</si>
  <si>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</si>
  <si>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</si>
  <si>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</si>
  <si>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</si>
  <si>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</si>
  <si>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</si>
  <si>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</si>
  <si>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</si>
  <si>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</si>
  <si>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</si>
  <si>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</si>
  <si>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</si>
  <si>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</si>
  <si>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</si>
  <si>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</si>
  <si>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</si>
  <si>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</si>
  <si>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</si>
  <si>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</si>
  <si>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</si>
  <si>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</si>
  <si>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</si>
  <si>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</si>
  <si>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</si>
  <si>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</si>
  <si>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</si>
  <si>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</si>
  <si>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</si>
  <si>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</si>
  <si>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</si>
  <si>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</si>
  <si>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</si>
  <si>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</si>
  <si>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</si>
  <si>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</si>
  <si>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</si>
  <si>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</si>
  <si>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</si>
  <si>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</si>
  <si>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</si>
  <si>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</si>
  <si>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</si>
  <si>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</si>
  <si>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</si>
  <si>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</si>
  <si>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</si>
  <si>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</si>
  <si>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</si>
  <si>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</si>
  <si>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</si>
  <si>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</si>
  <si>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</si>
  <si>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</si>
  <si>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</si>
  <si>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</si>
  <si>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</si>
  <si>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</si>
  <si>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</si>
  <si>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</si>
  <si>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</si>
  <si>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</si>
  <si>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</si>
  <si>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</si>
  <si>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</si>
  <si>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</si>
  <si>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</si>
  <si>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</si>
  <si>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</si>
  <si>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</si>
  <si>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</si>
  <si>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</si>
  <si>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</si>
  <si>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</si>
  <si>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</si>
  <si>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</si>
  <si>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</si>
  <si>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</si>
  <si>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</si>
  <si>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</si>
  <si>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</si>
  <si>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</si>
  <si>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</si>
  <si>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</si>
  <si>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</si>
  <si>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</si>
  <si>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</si>
  <si>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</si>
  <si>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</si>
  <si>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</si>
  <si>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</si>
  <si>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</si>
  <si>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</si>
  <si>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</si>
  <si>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</si>
  <si>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</si>
  <si>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</si>
  <si>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</si>
  <si>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</si>
  <si>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</si>
  <si>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</si>
  <si>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</si>
  <si>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</si>
  <si>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</si>
  <si>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</si>
  <si>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</si>
  <si>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</si>
  <si>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</si>
  <si>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</si>
  <si>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</si>
  <si>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</si>
  <si>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</si>
  <si>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</si>
  <si>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</si>
  <si>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</si>
  <si>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</si>
  <si>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</si>
  <si>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</si>
  <si>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</si>
  <si>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</si>
  <si>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</si>
  <si>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</si>
  <si>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</si>
  <si>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</si>
  <si>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</si>
  <si>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</si>
  <si>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</si>
  <si>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</si>
  <si>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</si>
  <si>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</si>
  <si>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</si>
  <si>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</si>
  <si>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</si>
  <si>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</si>
  <si>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</si>
  <si>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</si>
  <si>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</si>
  <si>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</si>
  <si>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</si>
  <si>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</si>
  <si>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</si>
  <si>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</si>
  <si>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</si>
  <si>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</si>
  <si>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</si>
  <si>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</si>
  <si>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</si>
  <si>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</si>
  <si>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</si>
  <si>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</si>
  <si>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</si>
  <si>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</si>
  <si>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</si>
  <si>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</si>
  <si>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</si>
  <si>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</si>
  <si>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</si>
  <si>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</si>
  <si>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</si>
  <si>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</si>
  <si>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</si>
  <si>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</si>
  <si>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</si>
  <si>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</si>
  <si>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</si>
  <si>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</si>
  <si>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</si>
  <si>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</si>
  <si>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</si>
  <si>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</si>
  <si>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</si>
  <si>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</si>
  <si>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</si>
  <si>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</si>
  <si>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</si>
  <si>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</si>
  <si>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</si>
  <si>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</si>
  <si>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</si>
  <si>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</si>
  <si>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</si>
  <si>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</si>
  <si>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</si>
  <si>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</si>
  <si>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</si>
  <si>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</si>
  <si>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</si>
  <si>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</si>
  <si>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</si>
  <si>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</si>
  <si>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</si>
  <si>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</si>
  <si>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</si>
  <si>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</si>
  <si>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</si>
  <si>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</si>
  <si>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</si>
  <si>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</si>
  <si>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</si>
  <si>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</si>
  <si>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</si>
  <si>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</si>
  <si>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</si>
  <si>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</si>
  <si>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</si>
  <si>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</si>
  <si>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</si>
  <si>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</si>
  <si>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</si>
  <si>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</si>
  <si>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</si>
  <si>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</si>
  <si>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</si>
  <si>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</si>
  <si>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</si>
  <si>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</si>
  <si>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</si>
  <si>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</si>
  <si>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</si>
  <si>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</si>
  <si>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</si>
  <si>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</si>
  <si>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</si>
  <si>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</si>
  <si>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</si>
  <si>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</si>
  <si>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</si>
  <si>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</si>
  <si>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</si>
  <si>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</si>
  <si>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</si>
  <si>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</si>
  <si>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</si>
  <si>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</si>
  <si>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</si>
  <si>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</si>
  <si>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</si>
  <si>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</si>
  <si>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</si>
  <si>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</si>
  <si>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</si>
  <si>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</si>
  <si>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</si>
  <si>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</si>
  <si>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</si>
  <si>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</si>
  <si>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</si>
  <si>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</si>
  <si>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</si>
  <si>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</si>
  <si>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</si>
  <si>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</si>
  <si>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</si>
  <si>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</si>
  <si>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</si>
  <si>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</si>
  <si>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</si>
  <si>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</si>
  <si>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</si>
  <si>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</si>
  <si>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</si>
  <si>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</si>
  <si>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</si>
  <si>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</si>
  <si>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</si>
  <si>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</si>
  <si>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</si>
  <si>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</si>
  <si>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</si>
  <si>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</si>
  <si>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</si>
  <si>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</si>
  <si>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</si>
  <si>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</si>
  <si>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</si>
  <si>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</si>
  <si>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</si>
  <si>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</si>
  <si>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</si>
  <si>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</si>
  <si>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</si>
  <si>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</si>
  <si>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</si>
  <si>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</si>
  <si>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</si>
  <si>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</si>
  <si>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</si>
  <si>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</si>
  <si>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</si>
  <si>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</si>
  <si>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</si>
  <si>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</si>
  <si>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</si>
  <si>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</si>
  <si>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</si>
  <si>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</si>
  <si>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</si>
  <si>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</si>
  <si>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</si>
  <si>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</si>
  <si>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</si>
  <si>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</si>
  <si>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</si>
  <si>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</si>
  <si>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</si>
  <si>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</si>
  <si>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</si>
  <si>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</si>
  <si>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</si>
  <si>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</si>
  <si>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</si>
  <si>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</si>
  <si>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</si>
  <si>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</si>
  <si>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</si>
  <si>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</si>
  <si>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</si>
  <si>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</si>
  <si>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</si>
  <si>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</si>
  <si>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</si>
  <si>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</si>
  <si>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</si>
  <si>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</si>
  <si>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</si>
  <si>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</si>
  <si>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</si>
  <si>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</si>
  <si>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</si>
  <si>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</si>
  <si>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</si>
  <si>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</si>
  <si>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</si>
  <si>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</si>
  <si>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</si>
  <si>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</si>
  <si>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</si>
  <si>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</si>
  <si>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</si>
  <si>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</si>
  <si>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</si>
  <si>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</si>
  <si>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</si>
  <si>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</si>
  <si>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</si>
  <si>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</si>
  <si>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</si>
  <si>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</si>
  <si>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</si>
  <si>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</si>
  <si>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</si>
  <si>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</si>
  <si>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</si>
  <si>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</si>
  <si>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</si>
  <si>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</si>
  <si>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</si>
  <si>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</si>
  <si>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</si>
  <si>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</si>
  <si>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</si>
  <si>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</si>
  <si>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</si>
  <si>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</si>
  <si>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</si>
  <si>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</si>
  <si>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</si>
  <si>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</si>
  <si>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</si>
  <si>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</si>
  <si>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</si>
  <si>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</si>
  <si>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</si>
  <si>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</si>
  <si>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</si>
  <si>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</si>
  <si>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</si>
  <si>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</si>
  <si>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</si>
  <si>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</si>
  <si>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</si>
  <si>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</si>
  <si>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</si>
  <si>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</si>
  <si>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</si>
  <si>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</si>
  <si>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</si>
  <si>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</si>
  <si>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</si>
  <si>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</si>
  <si>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</si>
  <si>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</si>
  <si>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</si>
  <si>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</si>
  <si>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</si>
  <si>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</si>
  <si>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</si>
  <si>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</si>
  <si>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</si>
  <si>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</si>
  <si>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</si>
  <si>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</si>
  <si>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</si>
  <si>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</si>
  <si>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</si>
  <si>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</si>
  <si>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</si>
  <si>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</si>
  <si>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</si>
  <si>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</si>
  <si>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</si>
  <si>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</si>
  <si>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</si>
  <si>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</si>
  <si>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</si>
  <si>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</si>
  <si>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</si>
  <si>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</si>
  <si>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</si>
  <si>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</si>
  <si>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</si>
  <si>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</si>
  <si>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</si>
  <si>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</si>
  <si>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</si>
  <si>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</si>
  <si>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</si>
  <si>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</si>
  <si>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</si>
  <si>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</si>
  <si>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</si>
  <si>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</si>
  <si>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</si>
  <si>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</si>
  <si>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</si>
  <si>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</si>
  <si>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</si>
  <si>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</si>
  <si>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</si>
  <si>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</si>
  <si>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</si>
  <si>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</si>
  <si>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</si>
  <si>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</si>
  <si>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</si>
  <si>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</si>
  <si>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</si>
  <si>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</si>
  <si>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</si>
  <si>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</si>
  <si>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</si>
  <si>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</si>
  <si>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</si>
  <si>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</si>
  <si>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</si>
  <si>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</si>
  <si>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</si>
  <si>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</si>
  <si>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</si>
  <si>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</si>
  <si>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</si>
  <si>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</si>
  <si>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</si>
  <si>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</si>
  <si>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</si>
  <si>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</si>
  <si>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</si>
  <si>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</si>
  <si>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</si>
  <si>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</si>
  <si>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</si>
  <si>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</si>
  <si>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</si>
  <si>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</si>
  <si>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</si>
  <si>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</si>
  <si>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</si>
  <si>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</si>
  <si>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</si>
  <si>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</si>
  <si>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</si>
  <si>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</si>
  <si>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</si>
  <si>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</si>
  <si>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</si>
  <si>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</si>
  <si>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</si>
  <si>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</si>
  <si>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</si>
  <si>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</si>
  <si>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</si>
  <si>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</si>
  <si>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</si>
  <si>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</si>
  <si>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</si>
  <si>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</si>
  <si>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</si>
  <si>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</si>
  <si>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</si>
  <si>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</si>
  <si>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</si>
  <si>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</si>
  <si>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</si>
  <si>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</si>
  <si>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</si>
  <si>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</si>
  <si>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</si>
  <si>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</si>
  <si>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</si>
  <si>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</si>
  <si>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</si>
  <si>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</si>
  <si>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</si>
  <si>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</si>
  <si>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</si>
  <si>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</si>
  <si>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</si>
  <si>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</si>
  <si>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</si>
  <si>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</si>
  <si>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</si>
  <si>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</si>
  <si>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</si>
  <si>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</si>
  <si>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</si>
  <si>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</si>
  <si>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</si>
  <si>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</si>
  <si>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</si>
  <si>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</si>
  <si>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</si>
  <si>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</si>
  <si>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</si>
  <si>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</si>
  <si>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</si>
  <si>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</si>
  <si>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</si>
  <si>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</si>
  <si>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</si>
  <si>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</si>
  <si>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</si>
  <si>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</si>
  <si>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</si>
  <si>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</si>
  <si>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</si>
  <si>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</si>
  <si>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</si>
  <si>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</si>
  <si>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</si>
  <si>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</si>
  <si>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</si>
  <si>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</si>
  <si>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</si>
  <si>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</si>
  <si>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</si>
  <si>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</si>
  <si>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</si>
  <si>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</si>
  <si>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</si>
  <si>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</si>
  <si>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</si>
  <si>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</si>
  <si>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</si>
  <si>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</si>
  <si>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</si>
  <si>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</si>
  <si>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</si>
  <si>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</si>
  <si>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</si>
  <si>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</si>
  <si>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</si>
  <si>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</si>
  <si>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</si>
  <si>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</si>
  <si>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</si>
  <si>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</si>
  <si>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</si>
  <si>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</si>
  <si>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</si>
  <si>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</si>
  <si>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</si>
  <si>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</si>
  <si>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</si>
  <si>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</si>
  <si>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</si>
  <si>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</si>
  <si>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</si>
  <si>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</si>
  <si>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</si>
  <si>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</si>
  <si>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</si>
  <si>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</si>
  <si>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</si>
  <si>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</si>
  <si>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</si>
  <si>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</si>
  <si>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</si>
  <si>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</si>
  <si>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</si>
  <si>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</si>
  <si>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</si>
  <si>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</si>
  <si>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</si>
  <si>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</si>
  <si>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</si>
  <si>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</si>
  <si>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</si>
  <si>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</si>
  <si>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</si>
  <si>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</si>
  <si>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</si>
  <si>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</si>
  <si>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</si>
  <si>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</si>
  <si>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</si>
  <si>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</si>
  <si>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</si>
  <si>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</si>
  <si>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</si>
  <si>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</si>
  <si>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</si>
  <si>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</si>
  <si>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</si>
  <si>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</si>
  <si>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</si>
  <si>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</si>
  <si>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</si>
  <si>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</si>
  <si>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</si>
  <si>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</si>
  <si>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</si>
  <si>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</si>
  <si>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</si>
  <si>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</si>
  <si>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</si>
  <si>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</si>
  <si>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</si>
  <si>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</si>
  <si>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</si>
  <si>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</si>
  <si>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</si>
  <si>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</si>
  <si>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</si>
  <si>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</si>
  <si>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</si>
  <si>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</si>
  <si>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</si>
  <si>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</si>
  <si>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</si>
  <si>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</si>
  <si>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</si>
  <si>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</si>
  <si>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</si>
  <si>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</si>
  <si>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</si>
  <si>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</si>
  <si>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</si>
  <si>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</si>
  <si>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</si>
  <si>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</si>
  <si>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</si>
  <si>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</si>
  <si>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</si>
  <si>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</si>
  <si>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</si>
  <si>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</si>
  <si>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</si>
  <si>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</si>
  <si>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</si>
  <si>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</si>
  <si>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</si>
  <si>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</si>
  <si>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</si>
  <si>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</si>
  <si>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</si>
  <si>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</si>
  <si>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</si>
  <si>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</si>
  <si>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</si>
  <si>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</si>
  <si>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</si>
  <si>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</si>
  <si>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</si>
  <si>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</si>
  <si>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</si>
  <si>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</si>
  <si>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</si>
  <si>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</si>
  <si>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</si>
  <si>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</si>
  <si>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</si>
  <si>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</si>
  <si>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</si>
  <si>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</si>
  <si>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</si>
  <si>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</si>
  <si>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</si>
  <si>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</si>
  <si>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</si>
  <si>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</si>
  <si>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</si>
  <si>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</si>
  <si>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</si>
  <si>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</si>
  <si>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</si>
  <si>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</si>
  <si>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</si>
  <si>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</si>
  <si>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</si>
  <si>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</si>
  <si>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</si>
  <si>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</si>
  <si>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</si>
  <si>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</si>
  <si>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</si>
  <si>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</si>
  <si>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</si>
  <si>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</si>
  <si>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</si>
  <si>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</si>
  <si>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</si>
  <si>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</si>
  <si>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</si>
  <si>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</si>
  <si>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</si>
  <si>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</si>
  <si>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</si>
  <si>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</si>
  <si>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</si>
  <si>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</si>
  <si>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</si>
  <si>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</si>
  <si>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</si>
  <si>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</si>
  <si>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</si>
  <si>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</si>
  <si>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</si>
  <si>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</si>
  <si>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</si>
  <si>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</si>
  <si>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</si>
  <si>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</si>
  <si>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</si>
  <si>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</si>
  <si>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</si>
  <si>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</si>
  <si>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</si>
  <si>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</si>
  <si>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</si>
  <si>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</si>
  <si>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</si>
  <si>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</si>
  <si>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</si>
  <si>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</si>
  <si>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</si>
  <si>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</si>
  <si>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</si>
  <si>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</si>
  <si>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</si>
  <si>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</si>
  <si>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</si>
  <si>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</si>
  <si>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</si>
  <si>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</si>
  <si>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</si>
  <si>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</si>
  <si>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</si>
  <si>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</si>
  <si>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</si>
  <si>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</si>
  <si>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</si>
  <si>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</si>
  <si>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</si>
  <si>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</si>
  <si>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</si>
  <si>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</si>
  <si>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</si>
  <si>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</si>
  <si>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</si>
  <si>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</si>
  <si>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</si>
  <si>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</si>
  <si>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</si>
  <si>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</si>
  <si>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</si>
  <si>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</si>
  <si>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</si>
  <si>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</si>
  <si>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</si>
  <si>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</si>
  <si>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</si>
  <si>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</si>
  <si>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</si>
  <si>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</si>
  <si>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</si>
  <si>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</si>
  <si>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</si>
  <si>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</si>
  <si>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</si>
  <si>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</si>
  <si>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</si>
  <si>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</si>
  <si>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</si>
  <si>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</si>
  <si>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</si>
  <si>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</si>
  <si>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</si>
  <si>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</si>
  <si>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</si>
  <si>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</si>
  <si>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</si>
  <si>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</si>
  <si>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</si>
  <si>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</si>
  <si>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</si>
  <si>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</si>
  <si>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</si>
  <si>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</si>
  <si>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</si>
  <si>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</si>
  <si>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</si>
  <si>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</si>
  <si>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</si>
  <si>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</si>
  <si>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</si>
  <si>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</si>
  <si>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</si>
  <si>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</si>
  <si>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</si>
  <si>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</si>
  <si>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</si>
  <si>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</si>
  <si>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</si>
  <si>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</si>
  <si>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</si>
  <si>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</si>
  <si>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</si>
  <si>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</si>
  <si>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</si>
  <si>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</si>
  <si>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</si>
  <si>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</si>
  <si>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</si>
  <si>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</si>
  <si>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</si>
  <si>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</si>
  <si>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</si>
  <si>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</si>
  <si>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</si>
  <si>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</si>
  <si>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</si>
  <si>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</si>
  <si>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</si>
  <si>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</si>
  <si>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</si>
  <si>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</si>
  <si>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</si>
  <si>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</si>
  <si>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</si>
  <si>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</si>
  <si>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</si>
  <si>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</si>
  <si>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</si>
  <si>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</si>
  <si>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</si>
  <si>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</si>
  <si>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</si>
  <si>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</si>
  <si>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</si>
  <si>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</si>
  <si>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</si>
  <si>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</si>
  <si>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</si>
  <si>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</si>
  <si>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</si>
  <si>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</si>
  <si>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</si>
  <si>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</si>
  <si>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</si>
  <si>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</si>
  <si>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</si>
  <si>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</si>
  <si>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</si>
  <si>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</si>
  <si>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</si>
  <si>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</si>
  <si>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</si>
  <si>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</si>
  <si>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</si>
  <si>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</si>
  <si>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</si>
  <si>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</si>
  <si>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</si>
  <si>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</si>
  <si>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</si>
  <si>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</si>
  <si>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</si>
  <si>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</si>
  <si>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</si>
  <si>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</si>
  <si>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</si>
  <si>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</si>
  <si>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</si>
  <si>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</si>
  <si>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</si>
  <si>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</si>
  <si>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</si>
  <si>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</si>
  <si>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</si>
  <si>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</si>
  <si>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</si>
  <si>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</si>
  <si>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</si>
  <si>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</si>
  <si>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</si>
  <si>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</si>
  <si>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</si>
  <si>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</si>
  <si>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</si>
  <si>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</si>
  <si>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</si>
  <si>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</si>
  <si>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</si>
  <si>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</si>
  <si>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</si>
  <si>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</si>
  <si>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</si>
  <si>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</si>
  <si>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</si>
  <si>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</si>
  <si>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</si>
  <si>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</si>
  <si>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</si>
  <si>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</si>
  <si>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</si>
  <si>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</si>
  <si>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</si>
  <si>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</si>
  <si>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</si>
  <si>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</si>
  <si>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</si>
  <si>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</si>
  <si>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</si>
  <si>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</si>
  <si>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</si>
  <si>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</si>
  <si>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</si>
  <si>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</si>
  <si>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</si>
  <si>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</si>
  <si>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</si>
  <si>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</si>
  <si>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</si>
  <si>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</si>
  <si>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</si>
  <si>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</si>
  <si>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</si>
  <si>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</si>
  <si>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</si>
  <si>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</si>
  <si>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</si>
  <si>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</si>
  <si>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</si>
  <si>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</si>
  <si>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</si>
  <si>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</si>
  <si>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</si>
  <si>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</si>
  <si>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</si>
  <si>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</si>
  <si>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</si>
  <si>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</si>
  <si>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</si>
  <si>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</si>
  <si>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</si>
  <si>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</si>
  <si>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</si>
  <si>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</si>
  <si>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</si>
  <si>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</si>
  <si>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</si>
  <si>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</si>
  <si>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</si>
  <si>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</si>
  <si>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</si>
  <si>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</si>
  <si>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</si>
  <si>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</si>
  <si>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</si>
  <si>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</si>
  <si>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</si>
  <si>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</si>
  <si>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</si>
  <si>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</si>
  <si>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</si>
  <si>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</si>
  <si>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</si>
  <si>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</si>
  <si>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</si>
  <si>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</si>
  <si>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</si>
  <si>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</si>
  <si>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</si>
  <si>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</si>
  <si>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</si>
  <si>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</si>
  <si>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</si>
  <si>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</si>
  <si>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</si>
  <si>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</si>
  <si>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</si>
  <si>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</si>
  <si>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</si>
  <si>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</si>
  <si>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</si>
  <si>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</si>
  <si>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</si>
  <si>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</si>
  <si>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</si>
  <si>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</si>
  <si>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</si>
  <si>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</si>
  <si>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</si>
  <si>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</si>
  <si>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</si>
  <si>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</si>
  <si>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</si>
  <si>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</si>
  <si>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</si>
  <si>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</si>
  <si>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</si>
  <si>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</si>
  <si>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</si>
  <si>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</si>
  <si>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</si>
  <si>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</si>
  <si>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</si>
  <si>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</si>
  <si>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</si>
  <si>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</si>
  <si>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</si>
  <si>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</si>
  <si>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</si>
  <si>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</si>
  <si>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</si>
  <si>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</si>
  <si>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</si>
  <si>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</si>
  <si>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</si>
  <si>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</si>
  <si>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</si>
  <si>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</si>
  <si>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</si>
  <si>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</si>
  <si>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</si>
  <si>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</si>
  <si>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</si>
  <si>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</si>
  <si>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</si>
  <si>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</si>
  <si>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</si>
  <si>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</si>
  <si>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</si>
  <si>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</si>
  <si>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</si>
  <si>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</si>
  <si>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</si>
  <si>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</si>
  <si>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</si>
  <si>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</si>
  <si>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</si>
  <si>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</si>
  <si>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</si>
  <si>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</si>
  <si>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</si>
  <si>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</si>
  <si>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</si>
  <si>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</si>
  <si>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</si>
  <si>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</si>
  <si>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</si>
  <si>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</si>
  <si>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</si>
  <si>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</si>
  <si>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</si>
  <si>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</si>
  <si>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</si>
  <si>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</si>
  <si>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</si>
  <si>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</si>
  <si>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</si>
  <si>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</si>
  <si>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</si>
  <si>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</si>
  <si>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</si>
  <si>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</si>
  <si>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</si>
  <si>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</si>
  <si>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</si>
  <si>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</si>
  <si>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</si>
  <si>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</si>
  <si>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</si>
  <si>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</si>
  <si>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</si>
  <si>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</si>
  <si>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</si>
  <si>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</si>
  <si>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</si>
  <si>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</si>
  <si>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</si>
  <si>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</si>
  <si>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</si>
  <si>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</si>
  <si>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</si>
  <si>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</si>
  <si>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</si>
  <si>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</si>
  <si>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</si>
  <si>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</si>
  <si>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</si>
  <si>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</si>
  <si>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</si>
  <si>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</si>
  <si>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</si>
  <si>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</si>
  <si>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</si>
  <si>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</si>
  <si>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</si>
  <si>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</si>
  <si>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</si>
  <si>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</si>
  <si>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</si>
  <si>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</si>
  <si>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</si>
  <si>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</si>
  <si>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</si>
  <si>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</si>
  <si>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</si>
  <si>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</si>
  <si>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</si>
  <si>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</si>
  <si>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</si>
  <si>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</si>
  <si>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</si>
  <si>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</si>
  <si>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</si>
  <si>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</si>
  <si>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</si>
  <si>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</si>
  <si>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</si>
  <si>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</si>
  <si>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</si>
  <si>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</si>
  <si>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</si>
  <si>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</si>
  <si>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</si>
  <si>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</si>
  <si>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</si>
  <si>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</si>
  <si>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</si>
  <si>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</si>
  <si>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</si>
  <si>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</si>
  <si>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</si>
  <si>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</si>
  <si>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</si>
  <si>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</si>
  <si>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</si>
  <si>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</si>
  <si>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</si>
  <si>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</si>
  <si>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</si>
  <si>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</si>
  <si>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</si>
  <si>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</si>
  <si>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</si>
  <si>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</si>
  <si>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</si>
  <si>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</si>
  <si>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</si>
  <si>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</si>
  <si>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</si>
  <si>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</si>
  <si>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</si>
  <si>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</si>
  <si>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</si>
  <si>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</si>
  <si>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</si>
  <si>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</si>
  <si>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</si>
  <si>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</si>
  <si>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</si>
  <si>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</si>
  <si>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</si>
  <si>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</si>
  <si>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</si>
  <si>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</si>
  <si>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</si>
  <si>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</si>
  <si>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</si>
  <si>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</si>
  <si>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</si>
  <si>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</si>
  <si>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</si>
  <si>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</si>
  <si>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</si>
  <si>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</si>
  <si>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</si>
  <si>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</si>
  <si>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</si>
  <si>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</si>
  <si>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</si>
  <si>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</si>
  <si>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</si>
  <si>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</si>
  <si>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</si>
  <si>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</si>
  <si>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</si>
  <si>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</si>
  <si>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</si>
  <si>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</si>
  <si>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</si>
  <si>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</si>
  <si>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</si>
  <si>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</si>
  <si>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</si>
  <si>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</si>
  <si>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</si>
  <si>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</si>
  <si>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</si>
  <si>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</si>
  <si>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</si>
  <si>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</si>
  <si>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</si>
  <si>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</si>
  <si>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</si>
  <si>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</si>
  <si>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</si>
  <si>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</si>
  <si>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</si>
  <si>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</si>
  <si>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</si>
  <si>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</si>
  <si>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</si>
  <si>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</si>
  <si>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</si>
  <si>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</si>
  <si>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</si>
  <si>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</si>
  <si>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</si>
  <si>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</si>
  <si>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</si>
  <si>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</si>
  <si>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</si>
  <si>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</si>
  <si>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</si>
  <si>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</si>
  <si>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</si>
  <si>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</si>
  <si>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</si>
  <si>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</si>
  <si>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</si>
  <si>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</si>
  <si>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</si>
  <si>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</si>
  <si>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</si>
  <si>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</si>
  <si>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</si>
  <si>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</si>
  <si>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</si>
  <si>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</si>
  <si>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</si>
  <si>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</si>
  <si>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</si>
  <si>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</si>
  <si>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</si>
  <si>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</si>
  <si>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</si>
  <si>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</si>
  <si>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</si>
  <si>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</si>
  <si>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</si>
  <si>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</si>
  <si>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</si>
  <si>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</si>
  <si>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</si>
  <si>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</si>
  <si>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</si>
  <si>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</si>
  <si>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</si>
  <si>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</si>
  <si>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</si>
  <si>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</si>
  <si>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</si>
  <si>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</si>
  <si>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</si>
  <si>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</si>
  <si>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</si>
  <si>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</si>
  <si>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</si>
  <si>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</si>
  <si>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</si>
  <si>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</si>
  <si>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</si>
  <si>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</si>
  <si>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</si>
  <si>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</si>
  <si>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</si>
  <si>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</si>
  <si>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</si>
  <si>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</si>
  <si>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</si>
  <si>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</si>
  <si>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</si>
  <si>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</si>
  <si>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</si>
  <si>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</si>
  <si>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</si>
  <si>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</si>
  <si>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</si>
  <si>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</si>
  <si>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</si>
  <si>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</si>
  <si>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</si>
  <si>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</si>
  <si>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</si>
  <si>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</si>
  <si>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</si>
  <si>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</si>
  <si>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</si>
  <si>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</si>
  <si>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</si>
  <si>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</si>
  <si>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</si>
  <si>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</si>
  <si>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</si>
  <si>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</si>
  <si>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</si>
  <si>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</si>
  <si>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</si>
  <si>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</si>
  <si>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</si>
  <si>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</si>
  <si>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</si>
  <si>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</si>
  <si>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</si>
  <si>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</si>
  <si>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</si>
  <si>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</si>
  <si>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</si>
  <si>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</si>
  <si>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</si>
  <si>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</si>
  <si>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</si>
  <si>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</si>
  <si>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</si>
  <si>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</si>
  <si>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</si>
  <si>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</si>
  <si>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</si>
  <si>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</si>
  <si>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</si>
  <si>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</si>
  <si>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</si>
  <si>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</si>
  <si>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</si>
  <si>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</si>
  <si>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</si>
  <si>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</si>
  <si>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</si>
  <si>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</si>
  <si>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</si>
  <si>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</si>
  <si>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</si>
  <si>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</si>
  <si>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</si>
  <si>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</si>
  <si>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</si>
  <si>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</si>
  <si>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</si>
  <si>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</si>
  <si>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</si>
  <si>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</si>
  <si>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</si>
  <si>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</si>
  <si>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</si>
  <si>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</si>
  <si>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</si>
  <si>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</si>
  <si>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</si>
  <si>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</si>
  <si>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</si>
  <si>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</si>
  <si>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</si>
  <si>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</si>
  <si>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</si>
  <si>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</si>
  <si>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</si>
  <si>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</si>
  <si>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</si>
  <si>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</si>
  <si>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</si>
  <si>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</si>
  <si>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</si>
  <si>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</si>
  <si>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</si>
  <si>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</si>
  <si>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</si>
  <si>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</si>
  <si>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</si>
  <si>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</si>
  <si>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</si>
  <si>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</si>
  <si>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</si>
  <si>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</si>
  <si>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</si>
  <si>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</si>
  <si>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</si>
  <si>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</si>
  <si>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</si>
  <si>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</si>
  <si>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</si>
  <si>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</si>
  <si>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</si>
  <si>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</si>
  <si>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</si>
  <si>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</si>
  <si>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</si>
  <si>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</si>
  <si>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</si>
  <si>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</si>
  <si>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</si>
  <si>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</si>
  <si>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</si>
  <si>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</si>
  <si>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</si>
  <si>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</si>
  <si>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</si>
  <si>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</si>
  <si>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</si>
  <si>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</si>
  <si>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</si>
  <si>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</si>
  <si>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</si>
  <si>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</si>
  <si>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</si>
  <si>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</si>
  <si>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</si>
  <si>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</si>
  <si>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</si>
  <si>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</si>
  <si>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</si>
  <si>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</si>
  <si>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</si>
  <si>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</si>
  <si>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</si>
  <si>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</si>
  <si>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</si>
  <si>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</si>
  <si>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</si>
  <si>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</si>
  <si>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</si>
  <si>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</si>
  <si>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</si>
  <si>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</si>
  <si>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</si>
  <si>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</si>
  <si>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</si>
  <si>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</si>
  <si>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</si>
  <si>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</si>
  <si>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</si>
  <si>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</si>
  <si>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</si>
  <si>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</si>
  <si>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</si>
  <si>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</si>
  <si>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</si>
  <si>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</si>
  <si>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</si>
  <si>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</si>
  <si>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</si>
  <si>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</si>
  <si>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</si>
  <si>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</si>
  <si>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</si>
  <si>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</si>
  <si>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</si>
  <si>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</si>
  <si>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</si>
  <si>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</si>
  <si>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</si>
  <si>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</si>
  <si>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</si>
  <si>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</si>
  <si>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</si>
  <si>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</si>
  <si>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</si>
  <si>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</si>
  <si>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</si>
  <si>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</si>
  <si>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</si>
  <si>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</si>
  <si>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</si>
  <si>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</si>
  <si>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</si>
  <si>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</si>
  <si>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</si>
  <si>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</si>
  <si>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</si>
  <si>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</si>
  <si>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</si>
  <si>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</si>
  <si>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</si>
  <si>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</si>
  <si>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</si>
  <si>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</si>
  <si>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</si>
  <si>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</si>
  <si>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</si>
  <si>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</si>
  <si>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</si>
  <si>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</si>
  <si>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</si>
  <si>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</si>
  <si>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</si>
  <si>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</si>
  <si>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</si>
  <si>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</si>
  <si>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</si>
  <si>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</si>
  <si>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</si>
  <si>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</si>
  <si>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</si>
  <si>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</si>
  <si>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</si>
  <si>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</si>
  <si>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</si>
  <si>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</si>
  <si>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</si>
  <si>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</si>
  <si>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</si>
  <si>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</si>
  <si>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</si>
  <si>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</si>
  <si>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</si>
  <si>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</si>
  <si>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</si>
  <si>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</si>
  <si>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</si>
  <si>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</si>
  <si>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</si>
  <si>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</si>
  <si>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</si>
  <si>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</si>
  <si>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</si>
  <si>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</si>
  <si>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</si>
  <si>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</si>
  <si>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</si>
  <si>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</si>
  <si>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</si>
  <si>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</si>
  <si>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</si>
  <si>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</si>
  <si>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</si>
  <si>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</si>
  <si>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</si>
  <si>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</si>
  <si>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</si>
  <si>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</si>
  <si>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</si>
  <si>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</si>
  <si>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</si>
  <si>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</si>
  <si>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</si>
  <si>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</si>
  <si>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</si>
  <si>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</si>
  <si>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</si>
  <si>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</si>
  <si>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</si>
  <si>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</si>
  <si>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</si>
  <si>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</si>
  <si>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</si>
  <si>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</si>
  <si>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</si>
  <si>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</si>
  <si>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</si>
  <si>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</si>
  <si>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</si>
  <si>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</si>
  <si>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</si>
  <si>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</si>
  <si>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</si>
  <si>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</si>
  <si>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</si>
  <si>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</si>
  <si>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</si>
  <si>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</si>
  <si>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</si>
  <si>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</si>
  <si>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</si>
  <si>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</si>
  <si>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</si>
  <si>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</si>
  <si>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</si>
  <si>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</si>
  <si>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</si>
  <si>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</si>
  <si>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</si>
  <si>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</si>
  <si>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</si>
  <si>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</si>
  <si>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</si>
  <si>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</si>
  <si>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</si>
  <si>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</si>
  <si>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</si>
  <si>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</si>
  <si>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</si>
  <si>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</si>
  <si>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</si>
  <si>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</si>
  <si>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</si>
  <si>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</si>
  <si>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</si>
  <si>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</si>
  <si>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</si>
  <si>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</si>
  <si>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</si>
  <si>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</si>
  <si>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</si>
  <si>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</si>
  <si>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</si>
  <si>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</si>
  <si>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</si>
  <si>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</si>
  <si>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</si>
  <si>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</si>
  <si>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</si>
  <si>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</si>
  <si>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</si>
  <si>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</si>
  <si>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</si>
  <si>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</si>
  <si>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</si>
  <si>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</si>
  <si>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</si>
  <si>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</si>
  <si>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</si>
  <si>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</si>
  <si>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</si>
  <si>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</si>
  <si>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</si>
  <si>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</si>
  <si>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</si>
  <si>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</si>
  <si>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</si>
  <si>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</si>
  <si>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</si>
  <si>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</si>
  <si>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</si>
  <si>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</si>
  <si>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</si>
  <si>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</si>
  <si>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</si>
  <si>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</si>
  <si>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</si>
  <si>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</si>
  <si>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</si>
  <si>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</si>
  <si>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</si>
  <si>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</si>
  <si>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</si>
  <si>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</si>
  <si>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</si>
  <si>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</si>
  <si>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</si>
  <si>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</si>
  <si>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</si>
  <si>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</si>
  <si>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</si>
  <si>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</si>
  <si>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</si>
  <si>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</si>
  <si>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</si>
  <si>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</si>
  <si>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</si>
  <si>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</si>
  <si>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</si>
  <si>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</si>
  <si>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</si>
  <si>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</si>
  <si>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</si>
  <si>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</si>
  <si>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</si>
  <si>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</si>
  <si>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</si>
  <si>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</si>
  <si>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</si>
  <si>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</si>
  <si>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</si>
  <si>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</si>
  <si>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</si>
  <si>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</si>
  <si>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</si>
  <si>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</si>
  <si>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</si>
  <si>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</si>
  <si>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</si>
  <si>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</si>
  <si>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</si>
  <si>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</si>
  <si>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</si>
  <si>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</si>
  <si>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</si>
  <si>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</si>
  <si>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</si>
  <si>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</si>
  <si>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</si>
  <si>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</si>
  <si>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</si>
  <si>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</si>
  <si>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</si>
  <si>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</si>
  <si>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</si>
  <si>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</si>
  <si>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</si>
  <si>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</si>
  <si>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</si>
  <si>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</si>
  <si>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</si>
  <si>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</si>
  <si>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</si>
  <si>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</si>
  <si>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</si>
  <si>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</si>
  <si>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</si>
  <si>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</si>
  <si>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</si>
  <si>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</si>
  <si>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</si>
  <si>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</si>
  <si>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</si>
  <si>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</si>
  <si>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</si>
  <si>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</si>
  <si>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</si>
  <si>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</si>
  <si>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</si>
  <si>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</si>
  <si>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</si>
  <si>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</si>
  <si>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</si>
  <si>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</si>
  <si>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</si>
  <si>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</si>
  <si>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</si>
  <si>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</si>
  <si>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</si>
  <si>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</si>
  <si>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</si>
  <si>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</si>
  <si>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</si>
  <si>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</si>
  <si>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</si>
  <si>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</si>
  <si>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</si>
  <si>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</si>
  <si>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</si>
  <si>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</si>
  <si>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</si>
  <si>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</si>
  <si>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</si>
  <si>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</si>
  <si>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</si>
  <si>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</si>
  <si>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</si>
  <si>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</si>
  <si>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</si>
  <si>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</si>
  <si>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</si>
  <si>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</si>
  <si>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</si>
  <si>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</si>
  <si>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</si>
  <si>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</si>
  <si>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</si>
  <si>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</si>
  <si>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</si>
  <si>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</si>
  <si>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</si>
  <si>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</si>
  <si>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</si>
  <si>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</si>
  <si>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</si>
  <si>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</si>
  <si>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</si>
  <si>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</si>
  <si>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</si>
  <si>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</si>
  <si>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</si>
  <si>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</si>
  <si>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</si>
  <si>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</si>
  <si>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</si>
  <si>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</si>
  <si>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</si>
  <si>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</si>
  <si>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</si>
  <si>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</si>
  <si>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</si>
  <si>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</si>
  <si>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</si>
  <si>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</si>
  <si>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</si>
  <si>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</si>
  <si>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</si>
  <si>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</si>
  <si>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</si>
  <si>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</si>
  <si>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</si>
  <si>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</si>
  <si>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</si>
  <si>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</si>
  <si>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</si>
  <si>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</si>
  <si>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</si>
  <si>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</si>
  <si>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</si>
  <si>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</si>
  <si>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</si>
  <si>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</si>
  <si>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</si>
  <si>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</si>
  <si>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</si>
  <si>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</si>
  <si>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</si>
  <si>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</si>
  <si>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</si>
  <si>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</si>
  <si>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</si>
  <si>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</si>
  <si>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</si>
  <si>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</si>
  <si>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</si>
  <si>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</si>
  <si>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</si>
  <si>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</si>
  <si>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</si>
  <si>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</si>
  <si>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</si>
  <si>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</si>
  <si>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</si>
  <si>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</si>
  <si>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</si>
  <si>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</si>
  <si>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</si>
  <si>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</si>
  <si>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</si>
  <si>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</si>
  <si>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</si>
  <si>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</si>
  <si>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</si>
  <si>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</si>
  <si>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</si>
  <si>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</si>
  <si>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</si>
  <si>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</si>
  <si>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</si>
  <si>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</si>
  <si>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</si>
  <si>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</si>
  <si>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</si>
  <si>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</si>
  <si>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</si>
  <si>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</si>
  <si>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</si>
  <si>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</si>
  <si>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</si>
  <si>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</si>
  <si>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</si>
  <si>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</si>
  <si>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</si>
  <si>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</si>
  <si>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</si>
  <si>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</si>
  <si>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</si>
  <si>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</si>
  <si>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</si>
  <si>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</si>
  <si>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</si>
  <si>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</si>
  <si>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</si>
  <si>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</si>
  <si>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</si>
  <si>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</si>
  <si>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</si>
  <si>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</si>
  <si>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</si>
  <si>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</si>
  <si>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</si>
  <si>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</si>
  <si>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</si>
  <si>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</si>
  <si>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</si>
  <si>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</si>
  <si>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</si>
  <si>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</si>
  <si>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</si>
  <si>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</si>
  <si>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</si>
  <si>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</si>
  <si>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</si>
  <si>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</si>
  <si>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</si>
  <si>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</si>
  <si>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</si>
  <si>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</si>
  <si>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</si>
  <si>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</si>
  <si>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</si>
  <si>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</si>
  <si>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</si>
  <si>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</si>
  <si>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</si>
  <si>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</si>
  <si>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</si>
  <si>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</si>
  <si>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</si>
  <si>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</si>
  <si>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</si>
  <si>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</si>
  <si>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</si>
  <si>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</si>
  <si>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</si>
  <si>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</si>
  <si>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</si>
  <si>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</si>
  <si>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</si>
  <si>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</si>
  <si>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</si>
  <si>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</si>
  <si>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</si>
  <si>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</si>
  <si>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</si>
  <si>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</si>
  <si>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</si>
  <si>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</si>
  <si>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</si>
  <si>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</si>
  <si>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</si>
  <si>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</si>
  <si>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</si>
  <si>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</si>
  <si>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</si>
  <si>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</si>
  <si>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</si>
  <si>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</si>
  <si>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</si>
  <si>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</si>
  <si>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</si>
  <si>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</si>
  <si>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</si>
  <si>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</si>
  <si>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</si>
  <si>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</si>
  <si>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</si>
  <si>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</si>
  <si>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</si>
  <si>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</si>
  <si>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</si>
  <si>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</si>
  <si>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</si>
  <si>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</si>
  <si>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</si>
  <si>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</si>
  <si>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</si>
  <si>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</si>
  <si>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</si>
  <si>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</si>
  <si>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</si>
  <si>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</si>
  <si>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</si>
  <si>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</si>
  <si>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</si>
  <si>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</si>
  <si>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</si>
  <si>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</si>
  <si>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</si>
  <si>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</si>
  <si>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</si>
  <si>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</si>
  <si>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</si>
  <si>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</si>
  <si>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</si>
  <si>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</si>
  <si>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</si>
  <si>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</si>
  <si>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</si>
  <si>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</si>
  <si>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</si>
  <si>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</si>
  <si>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</si>
  <si>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</si>
  <si>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</si>
  <si>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</si>
  <si>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</si>
  <si>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</si>
  <si>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</si>
  <si>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</si>
  <si>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</si>
  <si>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</si>
  <si>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</si>
  <si>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</si>
  <si>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</si>
  <si>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</si>
  <si>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</si>
  <si>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</si>
  <si>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</si>
  <si>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</si>
  <si>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</si>
  <si>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</si>
  <si>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</si>
  <si>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</si>
  <si>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</si>
  <si>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</si>
  <si>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</si>
  <si>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</si>
  <si>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</si>
  <si>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</si>
  <si>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</si>
  <si>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</si>
  <si>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</si>
  <si>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</si>
  <si>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</si>
  <si>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</si>
  <si>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</si>
  <si>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</si>
  <si>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</si>
  <si>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</si>
  <si>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</si>
  <si>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</si>
  <si>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</si>
  <si>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</si>
  <si>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</si>
  <si>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</si>
  <si>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</si>
  <si>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</si>
  <si>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</si>
  <si>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</si>
  <si>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</si>
  <si>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</si>
  <si>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</si>
  <si>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</si>
  <si>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</si>
  <si>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</si>
  <si>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</si>
  <si>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</si>
  <si>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</si>
  <si>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</si>
  <si>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</si>
  <si>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</si>
  <si>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</si>
  <si>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</si>
  <si>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</si>
  <si>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</si>
  <si>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</si>
  <si>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</si>
  <si>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</si>
  <si>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</si>
  <si>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</si>
  <si>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</si>
  <si>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</si>
  <si>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</si>
  <si>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</si>
  <si>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</si>
  <si>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</si>
  <si>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</si>
  <si>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</si>
  <si>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</si>
  <si>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</si>
  <si>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</si>
  <si>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</si>
  <si>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</si>
  <si>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</si>
  <si>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</si>
  <si>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</si>
  <si>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</si>
  <si>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</si>
  <si>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</si>
  <si>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</si>
  <si>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</si>
  <si>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</si>
  <si>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</si>
  <si>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</si>
  <si>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</si>
  <si>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</si>
  <si>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</si>
  <si>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</si>
  <si>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</si>
  <si>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</si>
  <si>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</si>
  <si>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</si>
  <si>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</si>
  <si>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</si>
  <si>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</si>
  <si>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</si>
  <si>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</si>
  <si>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</si>
  <si>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</si>
  <si>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</si>
  <si>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</si>
  <si>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</si>
  <si>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</si>
  <si>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</si>
  <si>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</si>
  <si>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</si>
  <si>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</si>
  <si>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</si>
  <si>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</si>
  <si>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</si>
  <si>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</si>
  <si>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</si>
  <si>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</si>
  <si>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</si>
  <si>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</si>
  <si>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</si>
  <si>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</si>
  <si>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</si>
  <si>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</si>
  <si>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</si>
  <si>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</si>
  <si>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</si>
  <si>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</si>
  <si>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</si>
  <si>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</si>
  <si>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</si>
  <si>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</si>
  <si>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</si>
  <si>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</si>
  <si>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</si>
  <si>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</si>
  <si>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</si>
  <si>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</si>
  <si>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</si>
  <si>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</si>
  <si>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</si>
  <si>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</si>
  <si>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</si>
  <si>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</si>
  <si>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</si>
  <si>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</si>
  <si>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</si>
  <si>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</si>
  <si>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</si>
  <si>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</si>
  <si>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</si>
  <si>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</si>
  <si>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</si>
  <si>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</si>
  <si>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</si>
  <si>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</si>
  <si>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</si>
  <si>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</si>
  <si>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</si>
  <si>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</si>
  <si>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</si>
  <si>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</si>
  <si>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</si>
  <si>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</si>
  <si>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</si>
  <si>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</si>
  <si>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</si>
  <si>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</si>
  <si>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</si>
  <si>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</si>
  <si>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</si>
  <si>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</si>
  <si>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</si>
  <si>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</si>
  <si>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</si>
  <si>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</si>
  <si>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</si>
  <si>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</si>
  <si>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</si>
  <si>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</si>
  <si>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</si>
  <si>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</si>
  <si>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</si>
  <si>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</si>
  <si>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</si>
  <si>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</si>
  <si>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</si>
  <si>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</si>
  <si>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</si>
  <si>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</si>
  <si>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</si>
  <si>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</si>
  <si>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</si>
  <si>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</si>
  <si>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</si>
  <si>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</si>
  <si>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</si>
  <si>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</si>
  <si>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</si>
  <si>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</si>
  <si>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</si>
  <si>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</si>
  <si>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</si>
  <si>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</si>
  <si>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</si>
  <si>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</si>
  <si>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</si>
  <si>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</si>
  <si>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</si>
  <si>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</si>
  <si>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</si>
  <si>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</si>
  <si>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</si>
  <si>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</si>
  <si>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</si>
  <si>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</si>
  <si>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</si>
  <si>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</si>
  <si>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</si>
  <si>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</si>
  <si>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</si>
  <si>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</si>
  <si>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</si>
  <si>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</si>
  <si>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</si>
  <si>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</si>
  <si>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</si>
  <si>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</si>
  <si>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</si>
  <si>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</si>
  <si>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</si>
  <si>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</si>
  <si>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</si>
  <si>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</si>
  <si>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</si>
  <si>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</si>
  <si>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</si>
  <si>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</si>
  <si>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</si>
  <si>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</si>
  <si>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</si>
  <si>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</si>
  <si>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</si>
  <si>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</si>
  <si>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</si>
  <si>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</si>
  <si>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</si>
  <si>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</si>
  <si>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</si>
  <si>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</si>
  <si>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</si>
  <si>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</si>
  <si>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</si>
  <si>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</si>
  <si>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</si>
  <si>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</si>
  <si>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</si>
  <si>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</si>
  <si>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</si>
  <si>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</si>
  <si>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</si>
  <si>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</si>
  <si>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</si>
  <si>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</si>
  <si>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</si>
  <si>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</si>
  <si>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</si>
  <si>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</si>
  <si>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</si>
  <si>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</si>
  <si>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</si>
  <si>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</si>
  <si>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</si>
  <si>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</si>
  <si>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</si>
  <si>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</si>
  <si>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</si>
  <si>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</si>
  <si>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</si>
  <si>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</si>
  <si>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</si>
  <si>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</si>
  <si>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</si>
  <si>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</si>
  <si>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</si>
  <si>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</si>
  <si>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</si>
  <si>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</si>
  <si>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</si>
  <si>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</si>
  <si>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</si>
  <si>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</si>
  <si>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</si>
  <si>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</si>
  <si>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</si>
  <si>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</si>
  <si>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</si>
  <si>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</si>
  <si>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</si>
  <si>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</si>
  <si>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</si>
  <si>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</si>
  <si>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</si>
  <si>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</si>
  <si>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</si>
  <si>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</si>
  <si>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</si>
  <si>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</si>
  <si>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</si>
  <si>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</si>
  <si>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</si>
  <si>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</si>
  <si>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</si>
  <si>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</si>
  <si>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</si>
  <si>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</si>
  <si>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</si>
  <si>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</si>
  <si>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</si>
  <si>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</si>
  <si>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</si>
  <si>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</si>
  <si>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</si>
  <si>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</si>
  <si>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</si>
  <si>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</si>
  <si>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</si>
  <si>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</si>
  <si>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</si>
  <si>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</si>
  <si>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</si>
  <si>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</si>
  <si>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</si>
  <si>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</si>
  <si>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</si>
  <si>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</si>
  <si>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</si>
  <si>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</si>
  <si>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</si>
  <si>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</si>
  <si>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</si>
  <si>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</si>
  <si>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</si>
  <si>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</si>
  <si>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</si>
  <si>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</si>
  <si>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</si>
  <si>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</si>
  <si>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</si>
  <si>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</si>
  <si>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</si>
  <si>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</si>
  <si>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</si>
  <si>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</si>
  <si>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</si>
  <si>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</si>
  <si>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</si>
  <si>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</si>
  <si>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</si>
  <si>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</si>
  <si>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</si>
  <si>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</si>
  <si>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</si>
  <si>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</si>
  <si>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</si>
  <si>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</si>
  <si>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</si>
  <si>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</si>
  <si>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</si>
  <si>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</si>
  <si>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</si>
  <si>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</si>
  <si>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</si>
  <si>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</si>
  <si>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</si>
  <si>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</si>
  <si>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</si>
  <si>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</si>
  <si>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</si>
  <si>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</si>
  <si>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</si>
  <si>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</si>
  <si>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</si>
  <si>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</si>
  <si>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</si>
  <si>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</si>
  <si>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</si>
  <si>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</si>
  <si>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</si>
  <si>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</si>
  <si>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</si>
  <si>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</si>
  <si>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</si>
  <si>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</si>
  <si>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</si>
  <si>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</si>
  <si>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</si>
  <si>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</si>
  <si>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</si>
  <si>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</si>
  <si>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</si>
  <si>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</si>
  <si>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</si>
  <si>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</si>
  <si>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</si>
  <si>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</si>
  <si>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</si>
  <si>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</si>
  <si>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</si>
  <si>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</si>
  <si>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</si>
  <si>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</si>
  <si>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</si>
  <si>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</si>
  <si>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</si>
  <si>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</si>
  <si>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</si>
  <si>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</si>
  <si>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</si>
  <si>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</si>
  <si>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</si>
  <si>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</si>
  <si>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</si>
  <si>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</si>
  <si>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</si>
  <si>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</si>
  <si>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</si>
  <si>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</si>
  <si>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</si>
  <si>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</si>
  <si>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</si>
  <si>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</si>
  <si>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</si>
  <si>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</si>
  <si>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</si>
  <si>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</si>
  <si>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</si>
  <si>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</si>
  <si>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</si>
  <si>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</si>
  <si>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</si>
  <si>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</si>
  <si>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</si>
  <si>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</si>
  <si>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</si>
  <si>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</si>
  <si>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</si>
  <si>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</si>
  <si>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</si>
  <si>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</si>
  <si>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</si>
  <si>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</si>
  <si>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</si>
  <si>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</si>
  <si>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</si>
  <si>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</si>
  <si>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</si>
  <si>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</si>
  <si>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</si>
  <si>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</si>
  <si>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</si>
  <si>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</si>
  <si>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</si>
  <si>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</si>
  <si>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</si>
  <si>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</si>
  <si>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</si>
  <si>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</si>
  <si>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</si>
  <si>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</si>
  <si>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</si>
  <si>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</si>
  <si>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</si>
  <si>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</si>
  <si>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</si>
  <si>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</si>
  <si>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</si>
  <si>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</si>
  <si>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</si>
  <si>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</si>
  <si>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</si>
  <si>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</si>
  <si>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</si>
  <si>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</si>
  <si>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</si>
  <si>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</si>
  <si>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</si>
  <si>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</si>
  <si>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</si>
  <si>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</si>
  <si>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</si>
  <si>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</si>
  <si>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</si>
  <si>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</si>
  <si>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</si>
  <si>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</si>
  <si>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</si>
  <si>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</si>
  <si>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</si>
  <si>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</si>
  <si>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</si>
  <si>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</si>
  <si>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</si>
  <si>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</si>
  <si>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</si>
  <si>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</si>
  <si>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</si>
  <si>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</si>
  <si>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</si>
  <si>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</si>
  <si>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</si>
  <si>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</si>
  <si>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</si>
  <si>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</si>
  <si>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</si>
  <si>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</si>
  <si>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</si>
  <si>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</si>
  <si>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</si>
  <si>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</si>
  <si>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</si>
  <si>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</si>
  <si>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</si>
  <si>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</si>
  <si>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</si>
  <si>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</si>
  <si>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</si>
  <si>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</si>
  <si>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</si>
  <si>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</si>
  <si>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</si>
  <si>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</si>
  <si>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</si>
  <si>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</si>
  <si>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</si>
  <si>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</si>
  <si>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</si>
  <si>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</si>
  <si>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</si>
  <si>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</si>
  <si>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</si>
  <si>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</si>
  <si>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</si>
  <si>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</si>
  <si>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</si>
  <si>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</si>
  <si>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</si>
  <si>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</si>
  <si>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</si>
  <si>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</si>
  <si>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</si>
  <si>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</si>
  <si>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</si>
  <si>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</si>
  <si>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</si>
  <si>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</si>
  <si>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</si>
  <si>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</si>
  <si>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</si>
  <si>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</si>
  <si>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</si>
  <si>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</si>
  <si>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</si>
  <si>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</si>
  <si>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</si>
  <si>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</si>
  <si>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</si>
  <si>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</si>
  <si>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</si>
  <si>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</si>
  <si>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</si>
  <si>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</si>
  <si>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</si>
  <si>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</si>
  <si>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</si>
  <si>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</si>
  <si>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</si>
  <si>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</si>
  <si>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</si>
  <si>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</si>
  <si>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</si>
  <si>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</si>
  <si>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</si>
  <si>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</si>
  <si>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</si>
  <si>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</si>
  <si>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</si>
  <si>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</si>
  <si>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</si>
  <si>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</si>
  <si>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</si>
  <si>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</si>
  <si>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</si>
  <si>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</si>
  <si>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</si>
  <si>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</si>
  <si>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</si>
  <si>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</si>
  <si>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</si>
  <si>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</si>
  <si>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</si>
  <si>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</si>
  <si>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</si>
  <si>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</si>
  <si>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</si>
  <si>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</si>
  <si>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</si>
  <si>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</si>
  <si>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</si>
  <si>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</si>
  <si>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</si>
  <si>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</si>
  <si>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</si>
  <si>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</si>
  <si>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</si>
  <si>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</si>
  <si>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</si>
  <si>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</si>
  <si>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</si>
  <si>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</si>
  <si>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</si>
  <si>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</si>
  <si>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</si>
  <si>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</si>
  <si>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</si>
  <si>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</si>
  <si>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</si>
  <si>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</si>
  <si>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</si>
  <si>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</si>
  <si>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</si>
  <si>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</si>
  <si>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</si>
  <si>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</si>
  <si>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</si>
  <si>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</si>
  <si>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</si>
  <si>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</si>
  <si>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</si>
  <si>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</si>
  <si>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</si>
  <si>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</si>
  <si>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</si>
  <si>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</si>
  <si>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</si>
  <si>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</si>
  <si>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</si>
  <si>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</si>
  <si>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</si>
  <si>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</si>
  <si>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</si>
  <si>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</si>
  <si>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</si>
  <si>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</si>
  <si>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</si>
  <si>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</si>
  <si>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</si>
  <si>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</si>
  <si>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</si>
  <si>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</si>
  <si>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</si>
  <si>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</si>
  <si>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</si>
  <si>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</si>
  <si>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</si>
  <si>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</si>
  <si>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</si>
  <si>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</si>
  <si>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</si>
  <si>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</si>
  <si>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</si>
  <si>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</si>
  <si>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</si>
  <si>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</si>
  <si>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</si>
  <si>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</si>
  <si>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</si>
  <si>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</si>
  <si>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</si>
  <si>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</si>
  <si>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</si>
  <si>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</si>
  <si>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</si>
  <si>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</si>
  <si>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</si>
  <si>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</si>
  <si>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</si>
  <si>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</si>
  <si>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</si>
  <si>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</si>
  <si>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</si>
  <si>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</si>
  <si>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</si>
  <si>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</si>
  <si>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</si>
  <si>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</si>
  <si>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</si>
  <si>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</si>
  <si>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</si>
  <si>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</si>
  <si>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</si>
  <si>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</si>
  <si>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</si>
  <si>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</si>
  <si>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</si>
  <si>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</si>
  <si>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</si>
  <si>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</si>
  <si>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</si>
  <si>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</si>
  <si>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</si>
  <si>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</si>
  <si>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</si>
  <si>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</si>
  <si>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</si>
  <si>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</si>
  <si>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</si>
  <si>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</si>
  <si>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</si>
  <si>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</si>
  <si>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</si>
  <si>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</si>
  <si>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</si>
  <si>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</si>
  <si>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</si>
  <si>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</si>
  <si>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</si>
  <si>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</si>
  <si>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</si>
  <si>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</si>
  <si>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</si>
  <si>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</si>
  <si>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</si>
  <si>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</si>
  <si>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</si>
  <si>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</si>
  <si>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</si>
  <si>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</si>
  <si>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</si>
  <si>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</si>
  <si>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</si>
  <si>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</si>
  <si>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</si>
  <si>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</si>
  <si>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</si>
  <si>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</si>
  <si>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</si>
  <si>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</si>
  <si>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</si>
  <si>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</si>
  <si>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</si>
  <si>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</si>
  <si>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</si>
  <si>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</si>
  <si>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</si>
  <si>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</si>
  <si>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</si>
  <si>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</si>
  <si>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</si>
  <si>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</si>
  <si>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</si>
  <si>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</si>
  <si>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</si>
  <si>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</si>
  <si>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</si>
  <si>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</si>
  <si>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</si>
  <si>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</si>
  <si>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</si>
  <si>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</si>
  <si>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</si>
  <si>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</si>
  <si>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</si>
  <si>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</si>
  <si>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</si>
  <si>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</si>
  <si>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</si>
  <si>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</si>
  <si>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</si>
  <si>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</si>
  <si>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</si>
  <si>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</si>
  <si>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</si>
  <si>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</si>
  <si>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</si>
  <si>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</si>
  <si>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</si>
  <si>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</si>
  <si>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</si>
  <si>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</si>
  <si>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</si>
  <si>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</si>
  <si>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</si>
  <si>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</si>
  <si>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</si>
  <si>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</si>
  <si>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</si>
  <si>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</si>
  <si>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</si>
  <si>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</si>
  <si>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</si>
  <si>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</si>
  <si>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</si>
  <si>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</si>
  <si>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</si>
  <si>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</si>
  <si>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</si>
  <si>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</si>
  <si>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</si>
  <si>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</si>
  <si>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</si>
  <si>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</si>
  <si>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</si>
  <si>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</si>
  <si>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</si>
  <si>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</si>
  <si>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</si>
  <si>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</si>
  <si>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</si>
  <si>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</si>
  <si>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</si>
  <si>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</si>
  <si>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</si>
  <si>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</si>
  <si>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</si>
  <si>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</si>
  <si>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</si>
  <si>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</si>
  <si>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</si>
  <si>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</si>
  <si>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</si>
  <si>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</si>
  <si>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</si>
  <si>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</si>
  <si>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</si>
  <si>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</si>
  <si>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</si>
  <si>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</si>
  <si>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</si>
  <si>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</si>
  <si>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</si>
  <si>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</si>
  <si>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</si>
  <si>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</si>
  <si>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</si>
  <si>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</si>
  <si>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</si>
  <si>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</si>
  <si>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</si>
  <si>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</si>
  <si>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</si>
  <si>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</si>
  <si>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</si>
  <si>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</si>
  <si>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</si>
  <si>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</si>
  <si>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</si>
  <si>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</si>
  <si>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</si>
  <si>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</si>
  <si>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</si>
  <si>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</si>
  <si>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</si>
  <si>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</si>
  <si>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</si>
  <si>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</si>
  <si>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</si>
  <si>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</si>
  <si>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</si>
  <si>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</si>
  <si>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</si>
  <si>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</si>
  <si>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</si>
  <si>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</si>
  <si>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</si>
  <si>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</si>
  <si>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</si>
  <si>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</si>
  <si>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</si>
  <si>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</si>
  <si>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</si>
  <si>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</si>
  <si>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</si>
  <si>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</si>
  <si>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</si>
  <si>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</si>
  <si>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</si>
  <si>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</si>
  <si>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</si>
  <si>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</si>
  <si>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</si>
  <si>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</si>
  <si>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</si>
  <si>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</si>
  <si>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</si>
  <si>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</si>
  <si>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</si>
  <si>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</si>
  <si>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</si>
  <si>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</si>
  <si>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</si>
  <si>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</si>
  <si>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</si>
  <si>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</si>
  <si>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</si>
  <si>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</si>
  <si>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</si>
  <si>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</si>
  <si>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</si>
  <si>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</si>
  <si>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</si>
  <si>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</si>
  <si>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</si>
  <si>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</si>
  <si>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</si>
  <si>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</si>
  <si>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</si>
  <si>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</si>
  <si>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</si>
  <si>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</si>
  <si>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</si>
  <si>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</si>
  <si>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</si>
  <si>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</si>
  <si>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</si>
  <si>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</si>
  <si>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</si>
  <si>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</si>
  <si>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</si>
  <si>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</si>
  <si>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</si>
  <si>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</si>
  <si>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</si>
  <si>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</si>
  <si>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</si>
  <si>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</si>
  <si>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</si>
  <si>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</si>
  <si>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</si>
  <si>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</si>
  <si>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</si>
  <si>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</si>
  <si>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</si>
  <si>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</si>
  <si>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</si>
  <si>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</si>
  <si>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</si>
  <si>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</si>
  <si>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</si>
  <si>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</si>
  <si>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</si>
  <si>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</si>
  <si>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</si>
  <si>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</si>
  <si>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</si>
  <si>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</si>
  <si>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</si>
  <si>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</si>
  <si>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</si>
  <si>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</si>
  <si>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</si>
  <si>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</si>
  <si>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</si>
  <si>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</si>
  <si>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</si>
  <si>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</si>
  <si>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</si>
  <si>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</si>
  <si>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</si>
  <si>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</si>
  <si>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</si>
  <si>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</si>
  <si>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</si>
  <si>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</si>
  <si>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</si>
  <si>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</si>
  <si>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</si>
  <si>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</si>
  <si>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</si>
  <si>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</si>
  <si>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</si>
  <si>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</si>
  <si>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</si>
  <si>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</si>
  <si>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</si>
  <si>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</si>
  <si>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</si>
  <si>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</si>
  <si>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</si>
  <si>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</si>
  <si>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</si>
  <si>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</si>
  <si>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</si>
  <si>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</si>
  <si>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</si>
  <si>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</si>
  <si>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</si>
  <si>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</si>
  <si>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</si>
  <si>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</si>
  <si>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</si>
  <si>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</si>
  <si>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</si>
  <si>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</si>
  <si>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</si>
  <si>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</si>
  <si>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</si>
  <si>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</si>
  <si>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</si>
  <si>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</si>
  <si>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</si>
  <si>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</si>
  <si>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</si>
  <si>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</si>
  <si>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</si>
  <si>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</si>
  <si>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</si>
  <si>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</si>
  <si>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</si>
  <si>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</si>
  <si>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</si>
  <si>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</si>
  <si>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</si>
  <si>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</si>
  <si>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</si>
  <si>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</si>
  <si>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</si>
  <si>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</si>
  <si>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</si>
  <si>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</si>
  <si>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</si>
  <si>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</si>
  <si>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</si>
  <si>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</si>
  <si>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</si>
  <si>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</si>
  <si>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</si>
  <si>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</si>
  <si>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</si>
  <si>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</si>
  <si>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</si>
  <si>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</si>
  <si>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</si>
  <si>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</si>
  <si>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</si>
  <si>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</si>
  <si>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</si>
  <si>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</si>
  <si>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</si>
  <si>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</si>
  <si>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</si>
  <si>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</si>
  <si>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</si>
  <si>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</si>
  <si>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</si>
  <si>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</si>
  <si>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</si>
  <si>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</si>
  <si>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</si>
  <si>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</si>
  <si>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</si>
  <si>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</si>
  <si>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</si>
  <si>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</si>
  <si>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</si>
  <si>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</si>
  <si>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</si>
  <si>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</si>
  <si>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</si>
  <si>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</si>
  <si>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</si>
  <si>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</si>
  <si>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</si>
  <si>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</si>
  <si>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</si>
  <si>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</si>
  <si>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</si>
  <si>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</si>
  <si>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</si>
  <si>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</si>
  <si>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</si>
  <si>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</si>
  <si>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</si>
  <si>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</si>
  <si>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</si>
  <si>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</si>
  <si>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</si>
  <si>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</si>
  <si>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</si>
  <si>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</si>
  <si>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</si>
  <si>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</si>
  <si>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</si>
  <si>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</si>
  <si>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</si>
  <si>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</si>
  <si>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</si>
  <si>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</si>
  <si>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</si>
  <si>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</si>
  <si>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</si>
  <si>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</si>
  <si>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</si>
  <si>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</si>
  <si>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</si>
  <si>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</si>
  <si>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</si>
  <si>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</si>
  <si>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</si>
  <si>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</si>
  <si>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</si>
  <si>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</si>
  <si>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</si>
  <si>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</si>
  <si>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</si>
  <si>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</si>
  <si>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</si>
  <si>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</si>
  <si>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</si>
  <si>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</si>
  <si>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</si>
  <si>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</si>
  <si>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</si>
  <si>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</si>
  <si>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</si>
  <si>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</si>
  <si>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</si>
  <si>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</si>
  <si>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</si>
  <si>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</si>
  <si>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</si>
  <si>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</si>
  <si>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</si>
  <si>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</si>
  <si>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</si>
  <si>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</si>
  <si>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</si>
  <si>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</si>
  <si>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</si>
  <si>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</si>
  <si>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</si>
  <si>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</si>
  <si>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</si>
  <si>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</si>
  <si>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</si>
  <si>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</si>
  <si>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</si>
  <si>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</si>
  <si>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</si>
  <si>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</si>
  <si>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</si>
  <si>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</si>
  <si>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</si>
  <si>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</si>
  <si>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</si>
  <si>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</si>
  <si>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</si>
  <si>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</si>
  <si>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</si>
  <si>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</si>
  <si>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</si>
  <si>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</si>
  <si>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</si>
  <si>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</si>
  <si>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</si>
  <si>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</si>
  <si>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</si>
  <si>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</si>
  <si>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</si>
  <si>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</si>
  <si>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</si>
  <si>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</si>
  <si>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</si>
  <si>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</si>
  <si>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</si>
  <si>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</si>
  <si>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</si>
  <si>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</si>
  <si>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</si>
  <si>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</si>
  <si>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</si>
  <si>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</si>
  <si>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</si>
  <si>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</si>
  <si>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</si>
  <si>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</si>
  <si>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</si>
  <si>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</si>
  <si>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</si>
  <si>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</si>
  <si>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</si>
  <si>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</si>
  <si>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</si>
  <si>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</si>
  <si>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</si>
  <si>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</si>
  <si>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</si>
  <si>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</si>
  <si>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</si>
  <si>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</si>
  <si>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</si>
  <si>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</si>
  <si>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</si>
  <si>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</si>
  <si>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</si>
  <si>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</si>
  <si>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</si>
  <si>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</si>
  <si>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</si>
  <si>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</si>
  <si>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</si>
  <si>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</si>
  <si>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</si>
  <si>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</si>
  <si>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</si>
  <si>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</si>
  <si>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</si>
  <si>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</si>
  <si>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</si>
  <si>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</si>
  <si>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</si>
  <si>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</si>
  <si>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</si>
  <si>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</si>
  <si>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</si>
  <si>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</si>
  <si>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</si>
  <si>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</si>
  <si>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</si>
  <si>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</si>
  <si>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</si>
  <si>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</si>
  <si>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</si>
  <si>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</si>
  <si>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</si>
  <si>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</si>
  <si>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</si>
  <si>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</si>
  <si>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</si>
  <si>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</si>
  <si>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</si>
  <si>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</si>
  <si>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</si>
  <si>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</si>
  <si>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</si>
  <si>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</si>
  <si>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</si>
  <si>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</si>
  <si>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</si>
  <si>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</si>
  <si>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</si>
  <si>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</si>
  <si>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</si>
  <si>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</si>
  <si>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</si>
  <si>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</si>
  <si>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</si>
  <si>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</si>
  <si>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</si>
  <si>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</si>
  <si>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</si>
  <si>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</si>
  <si>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</si>
  <si>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</si>
  <si>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</si>
  <si>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</si>
  <si>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</si>
  <si>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</si>
  <si>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</si>
  <si>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</si>
  <si>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</si>
  <si>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</si>
  <si>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</si>
  <si>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</si>
  <si>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</si>
  <si>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</si>
  <si>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</si>
  <si>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</si>
  <si>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</si>
  <si>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</si>
  <si>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</si>
  <si>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</si>
  <si>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</si>
  <si>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</si>
  <si>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</si>
  <si>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</si>
  <si>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</si>
  <si>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</si>
  <si>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</si>
  <si>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</si>
  <si>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</si>
  <si>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</si>
  <si>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</si>
  <si>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</si>
  <si>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</si>
  <si>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</si>
  <si>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</si>
  <si>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</si>
  <si>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</si>
  <si>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</si>
  <si>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</si>
  <si>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</si>
  <si>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</si>
  <si>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</si>
  <si>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</si>
  <si>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</si>
  <si>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</si>
  <si>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</si>
  <si>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</si>
  <si>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</si>
  <si>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</si>
  <si>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</si>
  <si>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</si>
  <si>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</si>
  <si>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</si>
  <si>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</si>
  <si>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</si>
  <si>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</si>
  <si>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</si>
  <si>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</si>
  <si>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</si>
  <si>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</si>
  <si>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</si>
  <si>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</si>
  <si>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</si>
  <si>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</si>
  <si>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</si>
  <si>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</si>
  <si>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</si>
  <si>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</si>
  <si>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</si>
  <si>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</si>
  <si>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</si>
  <si>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</si>
  <si>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</si>
  <si>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</si>
  <si>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</si>
  <si>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</si>
  <si>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</si>
  <si>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</si>
  <si>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</si>
  <si>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</si>
  <si>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</si>
  <si>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</si>
  <si>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</si>
  <si>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</si>
  <si>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</si>
  <si>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</si>
  <si>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</si>
  <si>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</si>
  <si>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</si>
  <si>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</si>
  <si>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</si>
  <si>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</si>
  <si>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</si>
  <si>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</si>
  <si>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</si>
  <si>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</si>
  <si>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</si>
  <si>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</si>
  <si>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</si>
  <si>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</si>
  <si>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</si>
  <si>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</si>
  <si>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</si>
  <si>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</si>
  <si>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</si>
  <si>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</si>
  <si>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</si>
  <si>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</si>
  <si>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</si>
  <si>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</si>
  <si>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</si>
  <si>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</si>
  <si>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</si>
  <si>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</si>
  <si>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</si>
  <si>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</si>
  <si>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</si>
  <si>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</si>
  <si>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</si>
  <si>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</si>
  <si>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</si>
  <si>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</si>
  <si>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</si>
  <si>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</si>
  <si>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</si>
  <si>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</si>
  <si>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</si>
  <si>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</si>
  <si>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</si>
  <si>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</si>
  <si>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</si>
  <si>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</si>
  <si>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</si>
  <si>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</si>
  <si>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</si>
  <si>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</si>
  <si>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</si>
  <si>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</si>
  <si>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</si>
  <si>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</si>
  <si>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</si>
  <si>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</si>
  <si>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</si>
  <si>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</si>
  <si>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</si>
  <si>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</si>
  <si>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</si>
  <si>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</si>
  <si>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</si>
  <si>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</si>
  <si>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</si>
  <si>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</si>
  <si>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</si>
  <si>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</si>
  <si>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</si>
  <si>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</si>
  <si>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</si>
  <si>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</si>
  <si>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</si>
  <si>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</si>
  <si>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</si>
  <si>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</si>
  <si>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</si>
  <si>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</si>
  <si>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</si>
  <si>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</si>
  <si>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</si>
  <si>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</si>
  <si>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</si>
  <si>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</si>
  <si>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</si>
  <si>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</si>
  <si>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</si>
  <si>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</si>
  <si>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</si>
  <si>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</si>
  <si>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</si>
  <si>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</si>
  <si>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</si>
  <si>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</si>
  <si>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</si>
  <si>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</si>
  <si>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</si>
  <si>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</si>
  <si>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</si>
  <si>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</si>
  <si>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</si>
  <si>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</si>
  <si>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</si>
  <si>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</si>
  <si>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</si>
  <si>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</si>
  <si>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</si>
  <si>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</si>
  <si>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</si>
  <si>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</si>
  <si>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</si>
  <si>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</si>
  <si>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</si>
  <si>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</si>
  <si>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</si>
  <si>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</si>
  <si>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</si>
  <si>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</si>
  <si>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</si>
  <si>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</si>
  <si>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</si>
  <si>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</si>
  <si>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</si>
  <si>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</si>
  <si>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</si>
  <si>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</si>
  <si>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</si>
  <si>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</si>
  <si>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</si>
  <si>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</si>
  <si>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</si>
  <si>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</si>
  <si>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</si>
  <si>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</si>
  <si>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</si>
  <si>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</si>
  <si>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</si>
  <si>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</si>
  <si>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</si>
  <si>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</si>
  <si>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</si>
  <si>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</si>
  <si>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</si>
  <si>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</si>
  <si>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</si>
  <si>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</si>
  <si>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</si>
  <si>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</si>
  <si>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</si>
  <si>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</si>
  <si>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</si>
  <si>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</si>
  <si>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</si>
  <si>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</si>
  <si>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</si>
  <si>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</si>
  <si>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</si>
  <si>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</si>
  <si>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</si>
  <si>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</si>
  <si>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</si>
  <si>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</si>
  <si>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</si>
  <si>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</si>
  <si>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</si>
  <si>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</si>
  <si>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</si>
  <si>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</si>
  <si>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</si>
  <si>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</si>
  <si>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</si>
  <si>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</si>
  <si>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</si>
  <si>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</si>
  <si>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</si>
  <si>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</si>
  <si>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</si>
  <si>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</si>
  <si>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</si>
  <si>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</si>
  <si>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</si>
  <si>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</si>
  <si>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</si>
  <si>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</si>
  <si>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</si>
  <si>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</si>
  <si>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</si>
  <si>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</si>
  <si>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</si>
  <si>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</si>
  <si>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</si>
  <si>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</si>
  <si>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</si>
  <si>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</si>
  <si>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</si>
  <si>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</si>
  <si>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</si>
  <si>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</si>
  <si>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</si>
  <si>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</si>
  <si>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</si>
  <si>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</si>
  <si>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</si>
  <si>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</si>
  <si>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</si>
  <si>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</si>
  <si>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</si>
  <si>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</si>
  <si>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</si>
  <si>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</si>
  <si>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</si>
  <si>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</si>
  <si>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</si>
  <si>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</si>
  <si>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</si>
  <si>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</si>
  <si>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</si>
  <si>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</si>
  <si>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</si>
  <si>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</si>
  <si>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</si>
  <si>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</si>
  <si>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</si>
  <si>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</si>
  <si>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</si>
  <si>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</si>
  <si>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</si>
  <si>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</si>
  <si>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</si>
  <si>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</si>
  <si>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</si>
  <si>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</si>
  <si>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</si>
  <si>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</si>
  <si>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</si>
  <si>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</si>
  <si>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</si>
  <si>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</si>
  <si>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</si>
  <si>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</si>
  <si>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</si>
  <si>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</si>
  <si>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</si>
  <si>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</si>
  <si>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</si>
  <si>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</si>
  <si>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</si>
  <si>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</si>
  <si>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</si>
  <si>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</si>
  <si>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</si>
  <si>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</si>
  <si>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</si>
  <si>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</si>
  <si>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</si>
  <si>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</si>
  <si>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</si>
  <si>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</si>
  <si>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</si>
  <si>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</si>
  <si>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</si>
  <si>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</si>
  <si>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</si>
  <si>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</si>
  <si>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</si>
  <si>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</si>
  <si>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</si>
  <si>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</si>
  <si>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</si>
  <si>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</si>
  <si>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</si>
  <si>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</si>
  <si>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</si>
  <si>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</si>
  <si>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</si>
  <si>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</si>
  <si>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</si>
  <si>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</si>
  <si>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</si>
  <si>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</si>
  <si>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</si>
  <si>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</si>
  <si>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</si>
  <si>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</si>
  <si>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</si>
  <si>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</si>
  <si>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</si>
  <si>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</si>
  <si>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</si>
  <si>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</si>
  <si>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</si>
  <si>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</si>
  <si>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</si>
  <si>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</si>
  <si>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</si>
  <si>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</si>
  <si>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</si>
  <si>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</si>
  <si>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</si>
  <si>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</si>
  <si>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</si>
  <si>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</si>
  <si>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</si>
  <si>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</si>
  <si>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</si>
  <si>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</si>
  <si>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</si>
  <si>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</si>
  <si>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</si>
  <si>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</si>
  <si>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</si>
  <si>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</si>
  <si>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</si>
  <si>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</si>
  <si>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</si>
  <si>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</si>
  <si>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</si>
  <si>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</si>
  <si>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</si>
  <si>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</si>
  <si>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</si>
  <si>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</si>
  <si>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</si>
  <si>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</si>
  <si>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</si>
  <si>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</si>
  <si>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</si>
  <si>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</si>
  <si>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</si>
  <si>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</si>
  <si>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</si>
  <si>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</si>
  <si>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</si>
  <si>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</si>
  <si>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</si>
  <si>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</si>
  <si>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</si>
  <si>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</si>
  <si>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</si>
  <si>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</si>
  <si>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</si>
  <si>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</si>
  <si>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</si>
  <si>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</si>
  <si>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</si>
  <si>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</si>
  <si>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</si>
  <si>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</si>
  <si>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</si>
  <si>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</si>
  <si>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</si>
  <si>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</si>
  <si>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</si>
  <si>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</si>
  <si>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</si>
  <si>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</si>
  <si>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</si>
  <si>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</si>
  <si>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</si>
  <si>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</si>
  <si>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</si>
  <si>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</si>
  <si>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</si>
  <si>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</si>
  <si>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</si>
  <si>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</si>
  <si>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</si>
  <si>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</si>
  <si>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</si>
  <si>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</si>
  <si>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</si>
  <si>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</si>
  <si>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</si>
  <si>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</si>
  <si>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</si>
  <si>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</si>
  <si>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</si>
  <si>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</si>
  <si>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</si>
  <si>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</si>
  <si>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</si>
  <si>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</si>
  <si>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</si>
  <si>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</si>
  <si>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</si>
  <si>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</si>
  <si>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</si>
  <si>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</si>
  <si>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</si>
  <si>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</si>
  <si>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</si>
  <si>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</si>
  <si>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</si>
  <si>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</si>
  <si>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</si>
  <si>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</si>
  <si>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</si>
  <si>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</si>
  <si>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</si>
  <si>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</si>
  <si>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</si>
  <si>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</si>
  <si>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</si>
  <si>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</si>
  <si>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</si>
  <si>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</si>
  <si>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</si>
  <si>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</si>
  <si>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</si>
  <si>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</si>
  <si>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</si>
  <si>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</si>
  <si>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</si>
  <si>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</si>
  <si>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</si>
  <si>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</si>
  <si>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</si>
  <si>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</si>
  <si>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</si>
  <si>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</si>
  <si>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</si>
  <si>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</si>
  <si>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</si>
  <si>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</si>
  <si>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</si>
  <si>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</si>
  <si>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</si>
  <si>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</si>
  <si>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</si>
  <si>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</si>
  <si>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</si>
  <si>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</si>
  <si>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</si>
  <si>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</si>
  <si>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</si>
  <si>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</si>
  <si>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</si>
  <si>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</si>
  <si>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</si>
  <si>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</si>
  <si>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</si>
  <si>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</si>
  <si>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</si>
  <si>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</si>
  <si>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</si>
  <si>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</si>
  <si>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</si>
  <si>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</si>
  <si>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</si>
  <si>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</si>
  <si>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</si>
  <si>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</si>
  <si>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</si>
  <si>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</si>
  <si>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</si>
  <si>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</si>
  <si>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</si>
  <si>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</si>
  <si>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</si>
  <si>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</si>
  <si>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</si>
  <si>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</si>
  <si>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</si>
  <si>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</si>
  <si>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</si>
  <si>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</si>
  <si>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</si>
  <si>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</si>
  <si>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</si>
  <si>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</si>
  <si>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</si>
  <si>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</si>
  <si>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</si>
  <si>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</si>
  <si>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</si>
  <si>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</si>
  <si>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</si>
  <si>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</si>
  <si>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</si>
  <si>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</si>
  <si>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</si>
  <si>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</si>
  <si>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</si>
  <si>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</si>
  <si>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</si>
  <si>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</si>
  <si>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</si>
  <si>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</si>
  <si>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</si>
  <si>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</si>
  <si>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</si>
  <si>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</si>
  <si>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</si>
  <si>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</si>
  <si>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</si>
  <si>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</si>
  <si>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</si>
  <si>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</si>
  <si>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</si>
  <si>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</si>
  <si>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</si>
  <si>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</si>
  <si>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</si>
  <si>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</si>
  <si>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</si>
  <si>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</si>
  <si>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</si>
  <si>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</si>
  <si>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</si>
  <si>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</si>
  <si>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</si>
  <si>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</si>
  <si>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</si>
  <si>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</si>
  <si>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</si>
  <si>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</si>
  <si>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</si>
  <si>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</si>
  <si>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</si>
  <si>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</si>
  <si>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</si>
  <si>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</si>
  <si>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</si>
  <si>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</si>
  <si>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</si>
  <si>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</si>
  <si>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</si>
  <si>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</si>
  <si>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</si>
  <si>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</si>
  <si>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</si>
  <si>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</si>
  <si>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</si>
  <si>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</si>
  <si>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</si>
  <si>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</si>
  <si>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</si>
  <si>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</si>
  <si>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</si>
  <si>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</si>
  <si>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</si>
  <si>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</si>
  <si>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</si>
  <si>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</si>
  <si>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</si>
  <si>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</si>
  <si>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</si>
  <si>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</si>
  <si>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</si>
  <si>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</si>
  <si>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</si>
  <si>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</si>
  <si>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</si>
  <si>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</si>
  <si>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</si>
  <si>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</si>
  <si>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</si>
  <si>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</si>
  <si>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</si>
  <si>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</si>
  <si>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</si>
  <si>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</si>
  <si>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</si>
  <si>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</si>
  <si>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</si>
  <si>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</si>
  <si>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</si>
  <si>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</si>
  <si>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</si>
  <si>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</si>
  <si>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</si>
  <si>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</si>
  <si>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</si>
  <si>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</si>
  <si>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</si>
  <si>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</si>
  <si>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</si>
  <si>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</si>
  <si>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</si>
  <si>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</si>
  <si>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</si>
  <si>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</si>
  <si>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</si>
  <si>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</si>
  <si>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</si>
  <si>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</si>
  <si>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</si>
  <si>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</si>
  <si>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</si>
  <si>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</si>
  <si>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</si>
  <si>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</si>
  <si>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</si>
  <si>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</si>
  <si>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</si>
  <si>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</si>
  <si>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</si>
  <si>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</si>
  <si>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</si>
  <si>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</si>
  <si>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</si>
  <si>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</si>
  <si>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</si>
  <si>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</si>
  <si>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</si>
  <si>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</si>
  <si>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</si>
  <si>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</si>
  <si>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</si>
  <si>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</si>
  <si>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</si>
  <si>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</si>
  <si>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</si>
  <si>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</si>
  <si>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</si>
  <si>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</si>
  <si>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</si>
  <si>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</si>
  <si>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</si>
  <si>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</si>
  <si>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</si>
  <si>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</si>
  <si>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</si>
  <si>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</si>
  <si>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</si>
  <si>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</si>
  <si>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</si>
  <si>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</si>
  <si>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</si>
  <si>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</si>
  <si>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</si>
  <si>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</si>
  <si>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</si>
  <si>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</si>
  <si>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</si>
  <si>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</si>
  <si>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</si>
  <si>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</si>
  <si>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</si>
  <si>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</si>
  <si>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</si>
  <si>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</si>
  <si>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</si>
  <si>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</si>
  <si>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</si>
  <si>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</si>
  <si>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</si>
  <si>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</si>
  <si>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</si>
  <si>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</si>
  <si>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</si>
  <si>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</si>
  <si>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</si>
  <si>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</si>
  <si>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</si>
  <si>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</si>
  <si>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</si>
  <si>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</si>
  <si>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</si>
  <si>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</si>
  <si>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</si>
  <si>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</si>
  <si>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</si>
  <si>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</si>
  <si>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</si>
  <si>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</si>
  <si>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</si>
  <si>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</si>
  <si>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</si>
  <si>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</si>
  <si>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</si>
  <si>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</si>
  <si>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</si>
  <si>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</si>
  <si>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</si>
  <si>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</si>
  <si>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</si>
  <si>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</si>
  <si>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</si>
  <si>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</si>
  <si>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</si>
  <si>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</si>
  <si>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</si>
  <si>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</si>
  <si>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</si>
  <si>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</si>
  <si>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</si>
  <si>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</si>
  <si>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</si>
  <si>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</si>
  <si>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</si>
  <si>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</si>
  <si>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</si>
  <si>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</si>
  <si>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</si>
  <si>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</si>
  <si>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</si>
  <si>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</si>
  <si>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</si>
  <si>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</si>
  <si>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</si>
  <si>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</si>
  <si>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</si>
  <si>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</si>
  <si>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</si>
  <si>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</si>
  <si>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</si>
  <si>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</si>
  <si>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</si>
  <si>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</si>
  <si>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</si>
  <si>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</si>
  <si>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</si>
  <si>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</si>
  <si>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</si>
  <si>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</si>
  <si>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</si>
  <si>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</si>
  <si>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</si>
  <si>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</si>
  <si>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</si>
  <si>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</si>
  <si>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</si>
  <si>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</si>
  <si>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</si>
  <si>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</si>
  <si>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</si>
  <si>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</si>
  <si>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</si>
  <si>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</si>
  <si>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</si>
  <si>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</si>
  <si>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</si>
  <si>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</si>
  <si>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</si>
  <si>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</si>
  <si>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</si>
  <si>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</si>
  <si>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</si>
  <si>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</si>
  <si>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</si>
  <si>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</si>
  <si>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</si>
  <si>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</si>
  <si>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</si>
  <si>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</si>
  <si>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</si>
  <si>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</si>
  <si>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</si>
  <si>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</si>
  <si>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</si>
  <si>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</si>
  <si>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</si>
  <si>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</si>
  <si>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</si>
  <si>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</si>
  <si>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</si>
  <si>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</si>
  <si>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</si>
  <si>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</si>
  <si>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</si>
  <si>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</si>
  <si>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</si>
  <si>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</si>
  <si>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</si>
  <si>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</si>
  <si>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</si>
  <si>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</si>
  <si>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</si>
  <si>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</si>
  <si>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</si>
  <si>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</si>
  <si>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</si>
  <si>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</si>
  <si>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</si>
  <si>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</si>
  <si>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</si>
  <si>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</si>
  <si>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</si>
  <si>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</si>
  <si>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</si>
  <si>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</si>
  <si>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</si>
  <si>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</si>
  <si>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</si>
  <si>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</si>
  <si>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</si>
  <si>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</si>
  <si>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</si>
  <si>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</si>
  <si>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</si>
  <si>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</si>
  <si>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</si>
  <si>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</si>
  <si>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</si>
  <si>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</si>
  <si>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</si>
  <si>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</si>
  <si>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</si>
  <si>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</si>
  <si>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</si>
  <si>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</si>
  <si>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</si>
  <si>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</si>
  <si>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</si>
  <si>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</si>
  <si>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</si>
  <si>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</si>
  <si>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</si>
  <si>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</si>
  <si>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</si>
  <si>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</si>
  <si>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</si>
  <si>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</si>
  <si>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</si>
  <si>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</si>
  <si>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</si>
  <si>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</si>
  <si>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</si>
  <si>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</si>
  <si>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</si>
  <si>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</si>
  <si>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</si>
  <si>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</si>
  <si>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</si>
  <si>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</si>
  <si>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</si>
  <si>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</si>
  <si>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</si>
  <si>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</si>
  <si>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</si>
  <si>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</si>
  <si>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</si>
  <si>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</si>
  <si>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</si>
  <si>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</si>
  <si>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</si>
  <si>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</si>
  <si>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</si>
  <si>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</si>
  <si>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</si>
  <si>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</si>
  <si>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</si>
  <si>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</si>
  <si>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</si>
  <si>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</si>
  <si>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</si>
  <si>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</si>
  <si>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</si>
  <si>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</si>
  <si>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</si>
  <si>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</si>
  <si>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</si>
  <si>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</si>
  <si>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</si>
  <si>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</si>
  <si>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</si>
  <si>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</si>
  <si>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</si>
  <si>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</si>
  <si>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</si>
  <si>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</si>
  <si>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</si>
  <si>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</si>
  <si>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</si>
  <si>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</si>
  <si>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</si>
  <si>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</si>
  <si>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</si>
  <si>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</si>
  <si>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</si>
  <si>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</si>
  <si>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</si>
  <si>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</si>
  <si>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</si>
  <si>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</si>
  <si>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</si>
  <si>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</si>
  <si>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</si>
  <si>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</si>
  <si>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</si>
  <si>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</si>
  <si>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</si>
  <si>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</si>
  <si>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</si>
  <si>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</si>
  <si>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</si>
  <si>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</si>
  <si>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</si>
  <si>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</si>
  <si>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</si>
  <si>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</si>
  <si>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</si>
  <si>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</si>
  <si>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</si>
  <si>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</si>
  <si>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</si>
  <si>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</si>
  <si>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</si>
  <si>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</si>
  <si>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</si>
  <si>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</si>
  <si>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</si>
  <si>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</si>
  <si>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</si>
  <si>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</si>
  <si>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</si>
  <si>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</si>
  <si>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</si>
  <si>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</si>
  <si>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</si>
  <si>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</si>
  <si>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</si>
  <si>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</si>
  <si>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</si>
  <si>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</si>
  <si>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</si>
  <si>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</si>
  <si>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</si>
  <si>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</si>
  <si>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</si>
  <si>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</si>
  <si>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</si>
  <si>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</si>
  <si>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</si>
  <si>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</si>
  <si>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</si>
  <si>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</si>
  <si>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</si>
  <si>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</si>
  <si>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</si>
  <si>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</si>
  <si>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</si>
  <si>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</si>
  <si>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</si>
  <si>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</si>
  <si>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</si>
  <si>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</si>
  <si>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</si>
  <si>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</si>
  <si>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</si>
  <si>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</si>
  <si>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</si>
  <si>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</si>
  <si>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</si>
  <si>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</si>
  <si>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</si>
  <si>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</si>
  <si>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</si>
  <si>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</si>
  <si>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</si>
  <si>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</si>
  <si>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</si>
  <si>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</si>
  <si>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</si>
  <si>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</si>
  <si>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</si>
  <si>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</si>
  <si>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</si>
  <si>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</si>
  <si>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</si>
  <si>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</si>
  <si>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</si>
  <si>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</si>
  <si>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</si>
  <si>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</si>
  <si>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</si>
  <si>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</si>
  <si>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</si>
  <si>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</si>
  <si>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</si>
  <si>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</si>
  <si>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</si>
  <si>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</si>
  <si>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</si>
  <si>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</si>
  <si>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</si>
  <si>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</si>
  <si>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</si>
  <si>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</si>
  <si>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</si>
  <si>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</si>
  <si>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</si>
  <si>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</si>
  <si>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</si>
  <si>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</si>
  <si>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</si>
  <si>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</si>
  <si>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</si>
  <si>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</si>
  <si>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</si>
  <si>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</si>
  <si>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</si>
  <si>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</si>
  <si>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</si>
  <si>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</si>
  <si>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</si>
  <si>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</si>
  <si>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</si>
  <si>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</si>
  <si>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</si>
  <si>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</si>
  <si>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</si>
  <si>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</si>
  <si>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</si>
  <si>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</si>
  <si>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</si>
  <si>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</si>
  <si>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</si>
  <si>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</si>
  <si>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</si>
  <si>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</si>
  <si>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</si>
  <si>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</si>
  <si>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</si>
  <si>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</si>
  <si>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</si>
  <si>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</si>
  <si>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</si>
  <si>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</si>
  <si>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</si>
  <si>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</si>
  <si>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</si>
  <si>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</si>
  <si>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</si>
  <si>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</si>
  <si>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</si>
  <si>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</si>
  <si>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</si>
  <si>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</si>
  <si>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</si>
  <si>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</si>
  <si>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</si>
  <si>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</si>
  <si>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</si>
  <si>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</si>
  <si>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</si>
  <si>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</si>
  <si>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</si>
  <si>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</si>
  <si>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</si>
  <si>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</si>
  <si>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</si>
  <si>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</si>
  <si>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</si>
  <si>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</si>
  <si>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</si>
  <si>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</si>
  <si>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</si>
  <si>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</si>
  <si>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</si>
  <si>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</si>
  <si>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</si>
  <si>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</si>
  <si>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</si>
  <si>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</si>
  <si>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</si>
  <si>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</si>
  <si>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</si>
  <si>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</si>
  <si>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</si>
  <si>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</si>
  <si>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</si>
  <si>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</si>
  <si>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</si>
  <si>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</si>
  <si>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</si>
  <si>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</si>
  <si>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</si>
  <si>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</si>
  <si>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</si>
  <si>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</si>
  <si>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</si>
  <si>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</si>
  <si>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</si>
  <si>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</si>
  <si>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</si>
  <si>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</si>
  <si>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</si>
  <si>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</si>
  <si>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</si>
  <si>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</si>
  <si>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</si>
  <si>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</si>
  <si>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</si>
  <si>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</si>
  <si>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</si>
  <si>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</si>
  <si>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</si>
  <si>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</si>
  <si>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</si>
  <si>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</si>
  <si>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</si>
  <si>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</si>
  <si>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</si>
  <si>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</si>
  <si>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</si>
  <si>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</si>
  <si>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</si>
  <si>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</si>
  <si>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</si>
  <si>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</si>
  <si>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</si>
  <si>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</si>
  <si>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</si>
  <si>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</si>
  <si>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</si>
  <si>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</si>
  <si>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</si>
  <si>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</si>
  <si>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</si>
  <si>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</si>
  <si>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</si>
  <si>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</si>
  <si>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</si>
  <si>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</si>
  <si>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</si>
  <si>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</si>
  <si>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</si>
  <si>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</si>
  <si>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</si>
  <si>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</si>
  <si>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</si>
  <si>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</si>
  <si>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</si>
  <si>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</si>
  <si>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</si>
  <si>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</si>
  <si>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</si>
  <si>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</si>
  <si>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</si>
  <si>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</si>
  <si>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</si>
  <si>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</si>
  <si>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</si>
  <si>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</si>
  <si>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</si>
  <si>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</si>
  <si>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</si>
  <si>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</si>
  <si>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</si>
  <si>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</si>
  <si>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</si>
  <si>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</si>
  <si>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</si>
  <si>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</si>
  <si>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</si>
  <si>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</si>
  <si>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</si>
  <si>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</si>
  <si>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</si>
  <si>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</si>
  <si>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</si>
  <si>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</si>
  <si>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</si>
  <si>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</si>
  <si>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</si>
  <si>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</si>
  <si>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</si>
  <si>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</si>
  <si>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</si>
  <si>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</si>
  <si>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</si>
  <si>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</si>
  <si>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</si>
  <si>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</si>
  <si>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</si>
  <si>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</si>
  <si>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</si>
  <si>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</si>
  <si>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</si>
  <si>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</si>
  <si>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</si>
  <si>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</si>
  <si>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</si>
  <si>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</si>
  <si>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</si>
  <si>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</si>
  <si>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</si>
  <si>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</si>
  <si>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</si>
  <si>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</si>
  <si>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</si>
  <si>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</si>
  <si>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</si>
  <si>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</si>
  <si>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</si>
  <si>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</si>
  <si>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</si>
  <si>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</si>
  <si>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</si>
  <si>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</si>
  <si>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</si>
  <si>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</si>
  <si>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</si>
  <si>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</si>
  <si>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</si>
  <si>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</si>
  <si>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</si>
  <si>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</si>
  <si>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</si>
  <si>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</si>
  <si>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</si>
  <si>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</si>
  <si>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</si>
  <si>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</si>
  <si>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</si>
  <si>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</si>
  <si>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</si>
  <si>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</si>
  <si>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</si>
  <si>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</si>
  <si>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</si>
  <si>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</si>
  <si>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</si>
  <si>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</si>
  <si>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</si>
  <si>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</si>
  <si>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</si>
  <si>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</si>
  <si>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</si>
  <si>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</si>
  <si>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</si>
  <si>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</si>
  <si>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</si>
  <si>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</si>
  <si>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</si>
  <si>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</si>
  <si>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</si>
  <si>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</si>
  <si>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</si>
  <si>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</si>
  <si>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</si>
  <si>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</si>
  <si>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</si>
  <si>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</si>
  <si>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</si>
  <si>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</si>
  <si>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</si>
  <si>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</si>
  <si>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</si>
  <si>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</si>
  <si>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</si>
  <si>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</si>
  <si>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</si>
  <si>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</si>
  <si>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</si>
  <si>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</si>
  <si>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</si>
  <si>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</si>
  <si>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</si>
  <si>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</si>
  <si>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</si>
  <si>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</si>
  <si>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</si>
  <si>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</si>
  <si>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</si>
  <si>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</si>
  <si>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</si>
  <si>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</si>
  <si>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</si>
  <si>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</si>
  <si>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</si>
  <si>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</si>
  <si>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</si>
  <si>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</si>
  <si>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</si>
  <si>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</si>
  <si>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</si>
  <si>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</si>
  <si>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</si>
  <si>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</si>
  <si>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</si>
  <si>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</si>
  <si>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</si>
  <si>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</si>
  <si>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</si>
  <si>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</si>
  <si>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</si>
  <si>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</si>
  <si>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</si>
  <si>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</si>
  <si>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</si>
  <si>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</si>
  <si>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</si>
  <si>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</si>
  <si>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</si>
  <si>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</si>
  <si>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</si>
  <si>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</si>
  <si>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</si>
  <si>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</si>
  <si>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</si>
  <si>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</si>
  <si>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</si>
  <si>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</si>
  <si>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</si>
  <si>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</si>
  <si>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</si>
  <si>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</si>
  <si>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</si>
  <si>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</si>
  <si>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</si>
  <si>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</si>
  <si>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</si>
  <si>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</si>
  <si>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</si>
  <si>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</si>
  <si>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</si>
  <si>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</si>
  <si>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</si>
  <si>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</si>
  <si>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</si>
  <si>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</si>
  <si>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</si>
  <si>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</si>
  <si>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</si>
  <si>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</si>
  <si>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</si>
  <si>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</si>
  <si>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</si>
  <si>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</si>
  <si>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</si>
  <si>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</si>
  <si>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</si>
  <si>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</si>
  <si>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</si>
  <si>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</si>
  <si>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</si>
  <si>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</si>
  <si>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</si>
  <si>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</si>
  <si>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</si>
  <si>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</si>
  <si>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</si>
  <si>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</si>
  <si>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</si>
  <si>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</si>
  <si>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</si>
  <si>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</si>
  <si>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</si>
  <si>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</si>
  <si>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</si>
  <si>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</si>
  <si>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</si>
  <si>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</si>
  <si>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</si>
  <si>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</si>
  <si>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</si>
  <si>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</si>
  <si>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</si>
  <si>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</si>
  <si>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</si>
  <si>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</si>
  <si>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</si>
  <si>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</si>
  <si>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</si>
  <si>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</si>
  <si>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</si>
  <si>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</si>
  <si>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</si>
  <si>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</si>
  <si>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</si>
  <si>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</si>
  <si>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</si>
  <si>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</si>
  <si>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</si>
  <si>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</si>
  <si>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</si>
  <si>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</si>
  <si>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</si>
  <si>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</si>
  <si>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</si>
  <si>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</si>
  <si>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</si>
  <si>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</si>
  <si>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</si>
  <si>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</si>
  <si>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</si>
  <si>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</si>
  <si>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</si>
  <si>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</si>
  <si>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</si>
  <si>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</si>
  <si>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</si>
  <si>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</si>
  <si>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</si>
  <si>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</si>
  <si>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</si>
  <si>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</si>
  <si>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</si>
  <si>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</si>
  <si>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</si>
  <si>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</si>
  <si>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</si>
  <si>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</si>
  <si>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</si>
  <si>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</si>
  <si>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</si>
  <si>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</si>
  <si>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</si>
  <si>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</si>
  <si>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</si>
  <si>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</si>
  <si>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</si>
  <si>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</si>
  <si>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</si>
  <si>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</si>
  <si>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</si>
  <si>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</si>
  <si>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</si>
  <si>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</si>
  <si>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</si>
  <si>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</si>
  <si>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</si>
  <si>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</si>
  <si>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</si>
  <si>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</si>
  <si>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</si>
  <si>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</si>
  <si>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</si>
  <si>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</si>
  <si>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</si>
  <si>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</si>
  <si>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</si>
  <si>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</si>
  <si>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</si>
  <si>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</si>
  <si>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</si>
  <si>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</si>
  <si>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</si>
  <si>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</si>
  <si>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</si>
  <si>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</si>
  <si>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</si>
  <si>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</si>
  <si>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</si>
  <si>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</si>
  <si>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</si>
  <si>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</si>
  <si>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</si>
  <si>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</si>
  <si>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</si>
  <si>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</si>
  <si>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</si>
  <si>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</si>
  <si>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</si>
  <si>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</si>
  <si>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</si>
  <si>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</si>
  <si>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</si>
  <si>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</si>
  <si>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</si>
  <si>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</si>
  <si>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</si>
  <si>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</si>
  <si>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</si>
  <si>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</si>
  <si>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</si>
  <si>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</si>
  <si>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</si>
  <si>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</si>
  <si>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</si>
  <si>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</si>
  <si>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</si>
  <si>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</si>
  <si>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</si>
  <si>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</si>
  <si>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</si>
  <si>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</si>
  <si>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</si>
  <si>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</si>
  <si>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</si>
  <si>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</si>
  <si>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</si>
  <si>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</si>
  <si>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</si>
  <si>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</si>
  <si>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</si>
  <si>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</si>
  <si>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</si>
  <si>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</si>
  <si>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</si>
  <si>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</si>
  <si>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</si>
  <si>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</si>
  <si>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</si>
  <si>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</si>
  <si>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</si>
  <si>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</si>
  <si>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</si>
  <si>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</si>
  <si>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</si>
  <si>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</si>
  <si>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</si>
  <si>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</si>
  <si>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</si>
  <si>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</si>
  <si>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</si>
  <si>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</si>
  <si>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</si>
  <si>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</si>
  <si>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</si>
  <si>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</si>
  <si>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</si>
  <si>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</si>
  <si>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</si>
  <si>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</si>
  <si>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</si>
  <si>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</si>
  <si>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</si>
  <si>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</si>
  <si>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</si>
  <si>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</si>
  <si>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</si>
  <si>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</si>
  <si>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</si>
  <si>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</si>
  <si>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</si>
  <si>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</si>
  <si>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</si>
  <si>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</si>
  <si>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</si>
  <si>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</si>
  <si>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</si>
  <si>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</si>
  <si>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</si>
  <si>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</si>
  <si>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</si>
  <si>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</si>
  <si>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</si>
  <si>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</si>
  <si>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</si>
  <si>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</si>
  <si>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</si>
  <si>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</si>
  <si>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</si>
  <si>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</si>
  <si>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</si>
  <si>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</si>
  <si>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</si>
  <si>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</si>
  <si>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</si>
  <si>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</si>
  <si>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</si>
  <si>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</si>
  <si>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</si>
  <si>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</si>
  <si>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</si>
  <si>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</si>
  <si>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</si>
  <si>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</si>
  <si>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</si>
  <si>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</si>
  <si>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</si>
  <si>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</si>
  <si>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</si>
  <si>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</si>
  <si>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</si>
  <si>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</si>
  <si>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</si>
  <si>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</si>
  <si>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</si>
  <si>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</si>
  <si>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</si>
  <si>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</si>
  <si>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</si>
  <si>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</si>
  <si>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</si>
  <si>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</si>
  <si>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</si>
  <si>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</si>
  <si>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</si>
  <si>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</si>
  <si>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</si>
  <si>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</si>
  <si>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</si>
  <si>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</si>
  <si>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</si>
  <si>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</si>
  <si>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</si>
  <si>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</si>
  <si>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</si>
  <si>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</si>
  <si>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</si>
  <si>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</si>
  <si>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</si>
  <si>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</si>
  <si>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</si>
  <si>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</si>
  <si>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</si>
  <si>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</si>
  <si>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</si>
  <si>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</si>
  <si>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</si>
  <si>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</si>
  <si>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</si>
  <si>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</si>
  <si>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</si>
  <si>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</si>
  <si>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</si>
  <si>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</si>
  <si>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</si>
  <si>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</si>
  <si>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</si>
  <si>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</si>
  <si>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</si>
  <si>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</si>
  <si>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</si>
  <si>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</si>
  <si>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</si>
  <si>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</si>
  <si>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</si>
  <si>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</si>
  <si>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</si>
  <si>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</si>
  <si>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</si>
  <si>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</si>
  <si>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</si>
  <si>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</si>
  <si>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</si>
  <si>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</si>
  <si>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</si>
  <si>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</si>
  <si>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</si>
  <si>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</si>
  <si>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</si>
  <si>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</si>
  <si>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</si>
  <si>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</si>
  <si>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</si>
  <si>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</si>
  <si>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</si>
  <si>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</si>
  <si>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</si>
  <si>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</si>
  <si>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</si>
  <si>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</si>
  <si>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</si>
  <si>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</si>
  <si>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</si>
  <si>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</si>
  <si>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</si>
  <si>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</si>
  <si>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</si>
  <si>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</si>
  <si>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</si>
  <si>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</si>
  <si>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</si>
  <si>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</si>
  <si>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</si>
  <si>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</si>
  <si>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</si>
  <si>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</si>
  <si>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</si>
  <si>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</si>
  <si>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</si>
  <si>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</si>
  <si>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</si>
  <si>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</si>
  <si>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</si>
  <si>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</si>
  <si>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</si>
  <si>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</si>
  <si>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</si>
  <si>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</si>
  <si>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</si>
  <si>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</si>
  <si>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</si>
  <si>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</si>
  <si>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</si>
  <si>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</si>
  <si>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</si>
  <si>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</si>
  <si>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</si>
  <si>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</si>
  <si>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</si>
  <si>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</si>
  <si>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</si>
  <si>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</si>
  <si>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</si>
  <si>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</si>
  <si>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</si>
  <si>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</si>
  <si>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</si>
  <si>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</si>
  <si>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</si>
  <si>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</si>
  <si>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</si>
  <si>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</si>
  <si>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</si>
  <si>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</si>
  <si>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</si>
  <si>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</si>
  <si>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</si>
  <si>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</si>
  <si>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</si>
  <si>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</si>
  <si>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</si>
  <si>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</si>
  <si>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</si>
  <si>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</si>
  <si>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</si>
  <si>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</si>
  <si>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</si>
  <si>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</si>
  <si>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</si>
  <si>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</si>
  <si>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</si>
  <si>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</si>
  <si>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</si>
  <si>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</si>
  <si>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</si>
  <si>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</si>
  <si>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</si>
  <si>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</si>
  <si>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</si>
  <si>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</si>
  <si>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</si>
  <si>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</si>
  <si>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</si>
  <si>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</si>
  <si>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</si>
  <si>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</si>
  <si>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</si>
  <si>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</si>
  <si>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</si>
  <si>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</si>
  <si>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</si>
  <si>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</si>
  <si>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</si>
  <si>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</si>
  <si>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</si>
  <si>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</si>
  <si>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</si>
  <si>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</si>
  <si>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</si>
  <si>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</si>
  <si>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</si>
  <si>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</si>
  <si>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</si>
  <si>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</si>
  <si>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</si>
  <si>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</si>
  <si>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</si>
  <si>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</si>
  <si>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</si>
  <si>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</si>
  <si>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</si>
  <si>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</si>
  <si>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</si>
  <si>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</si>
  <si>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</si>
  <si>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</si>
  <si>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</si>
  <si>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</si>
  <si>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</si>
  <si>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</si>
  <si>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</si>
  <si>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</si>
  <si>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</si>
  <si>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</si>
  <si>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</si>
  <si>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</si>
  <si>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</si>
  <si>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</si>
  <si>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</si>
  <si>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</si>
  <si>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</si>
  <si>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</si>
  <si>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</si>
  <si>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</si>
  <si>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</si>
  <si>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</si>
  <si>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</si>
  <si>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</si>
  <si>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</si>
  <si>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</si>
  <si>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</si>
  <si>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</si>
  <si>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</si>
  <si>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</si>
  <si>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</si>
  <si>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</si>
  <si>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</si>
  <si>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</si>
  <si>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</si>
  <si>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</si>
  <si>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</si>
  <si>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</si>
  <si>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</si>
  <si>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</si>
  <si>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</si>
  <si>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</si>
  <si>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</si>
  <si>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</si>
  <si>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</si>
  <si>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</si>
  <si>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</si>
  <si>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</si>
  <si>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</si>
  <si>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</si>
  <si>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</si>
  <si>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</si>
  <si>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</si>
  <si>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</si>
  <si>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</si>
  <si>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</si>
  <si>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</si>
  <si>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</si>
  <si>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</si>
  <si>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</si>
  <si>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</si>
  <si>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</si>
  <si>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</si>
  <si>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</si>
  <si>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</si>
  <si>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</si>
  <si>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</si>
  <si>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</si>
  <si>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</si>
  <si>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</si>
  <si>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</si>
  <si>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</si>
  <si>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</si>
  <si>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</si>
  <si>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</si>
  <si>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</si>
  <si>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</si>
  <si>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</si>
  <si>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</si>
  <si>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</si>
  <si>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</si>
  <si>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</si>
  <si>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</si>
  <si>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</si>
  <si>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</si>
  <si>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</si>
  <si>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</si>
  <si>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</si>
  <si>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</si>
  <si>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</si>
  <si>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</si>
  <si>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</si>
  <si>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</si>
  <si>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</si>
  <si>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</si>
  <si>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</si>
  <si>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</si>
  <si>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</si>
  <si>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</si>
  <si>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</si>
  <si>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</si>
  <si>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</si>
  <si>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</si>
  <si>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</si>
  <si>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</si>
  <si>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</si>
  <si>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</si>
  <si>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</si>
  <si>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</si>
  <si>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</si>
  <si>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</si>
  <si>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</si>
  <si>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</si>
  <si>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</si>
  <si>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</si>
  <si>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</si>
  <si>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</si>
  <si>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</si>
  <si>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</si>
  <si>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</si>
  <si>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</si>
  <si>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</si>
  <si>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</si>
  <si>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</si>
  <si>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</si>
  <si>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</si>
  <si>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</si>
  <si>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</si>
  <si>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</si>
  <si>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</si>
  <si>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</si>
  <si>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</si>
  <si>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</si>
  <si>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</si>
  <si>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</si>
  <si>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</si>
  <si>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</si>
  <si>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</si>
  <si>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</si>
  <si>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</si>
  <si>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</si>
  <si>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</si>
  <si>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</si>
  <si>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</si>
  <si>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</si>
  <si>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</si>
  <si>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</si>
  <si>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</si>
  <si>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</si>
  <si>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</si>
  <si>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</si>
  <si>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</si>
  <si>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</si>
  <si>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</si>
  <si>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</si>
  <si>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</si>
  <si>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</si>
  <si>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</si>
  <si>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</si>
  <si>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</si>
  <si>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</si>
  <si>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</si>
  <si>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</si>
  <si>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</si>
  <si>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</si>
  <si>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</si>
  <si>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</si>
  <si>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</si>
  <si>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</si>
  <si>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</si>
  <si>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</si>
  <si>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</si>
  <si>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</si>
  <si>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</si>
  <si>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</si>
  <si>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</si>
  <si>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</si>
  <si>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</si>
  <si>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</si>
  <si>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</si>
  <si>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</si>
  <si>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</si>
  <si>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</si>
  <si>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</si>
  <si>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</si>
  <si>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</si>
  <si>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</si>
  <si>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</si>
  <si>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</si>
  <si>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</si>
  <si>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</si>
  <si>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</si>
  <si>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</si>
  <si>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</si>
  <si>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</si>
  <si>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</si>
  <si>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</si>
  <si>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</si>
  <si>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</si>
  <si>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</si>
  <si>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</si>
  <si>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</si>
  <si>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</si>
  <si>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</si>
  <si>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</si>
  <si>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</si>
  <si>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</si>
  <si>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</si>
  <si>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</si>
  <si>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</si>
  <si>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</si>
  <si>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</si>
  <si>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</si>
  <si>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</si>
  <si>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</si>
  <si>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</si>
  <si>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</si>
  <si>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</si>
  <si>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</si>
  <si>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</si>
  <si>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</si>
  <si>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</si>
  <si>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</si>
  <si>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</si>
  <si>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</si>
  <si>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</si>
  <si>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</si>
  <si>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</si>
  <si>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</si>
  <si>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</si>
  <si>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</si>
  <si>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</si>
  <si>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</si>
  <si>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</si>
  <si>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</si>
  <si>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</si>
  <si>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</si>
  <si>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</si>
  <si>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</si>
  <si>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</si>
  <si>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</si>
  <si>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</si>
  <si>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</si>
  <si>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</si>
  <si>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</si>
  <si>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</si>
  <si>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</si>
  <si>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</si>
  <si>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</si>
  <si>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</si>
  <si>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</si>
  <si>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</si>
  <si>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</si>
  <si>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</si>
  <si>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</si>
  <si>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</si>
  <si>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</si>
  <si>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</si>
  <si>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</si>
  <si>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</si>
  <si>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placa maquinaria martes 11 agosto</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</si>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</sst>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6" fillId="3" borderId="14" xfId="0" applyFont="1" applyFill="1" applyBorder="1" applyAlignment="1">
      <alignment vertical="top"/>
    </xf>
    <xf numFmtId="0" fontId="6" fillId="3" borderId="16" xfId="0" applyFont="1" applyFill="1" applyBorder="1" applyAlignment="1">
      <alignment vertical="top"/>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2" dataDxfId="710" headerRowBorderDxfId="711" tableBorderDxfId="709" totalsRowBorderDxfId="708">
  <autoFilter ref="B12:P539" xr:uid="{50FF0D7A-94E8-42D2-A1AC-701992769D9B}"/>
  <sortState xmlns:xlrd2="http://schemas.microsoft.com/office/spreadsheetml/2017/richdata2" ref="B13:P539">
    <sortCondition sortBy="cellColor" ref="B13:B539" dxfId="707"/>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6" headerRowBorderDxfId="425" tableBorderDxfId="424">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4" dataDxfId="402" headerRowBorderDxfId="403" tableBorderDxfId="401">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8" headerRowBorderDxfId="397" tableBorderDxfId="396">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3" dataDxfId="391" headerRowBorderDxfId="392" tableBorderDxfId="390">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7" dataDxfId="385" headerRowBorderDxfId="386" tableBorderDxfId="384">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1" headerRowBorderDxfId="380" tableBorderDxfId="379">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6" headerRowBorderDxfId="375" tableBorderDxfId="374">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6" headerRowBorderDxfId="365" tableBorderDxfId="364">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1" headerRowBorderDxfId="360" tableBorderDxfId="359">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6" headerRowBorderDxfId="355" tableBorderDxfId="354">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8" headerRowBorderDxfId="307" tableBorderDxfId="306">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3" headerRowBorderDxfId="302" tableBorderDxfId="301">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60">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8" totalsRowShown="0" headerRowDxfId="236" headerRowBorderDxfId="235" tableBorderDxfId="234">
  <autoFilter ref="C1:I5488" xr:uid="{ED9BEC83-E321-4AFF-AFDD-8201BD53FFE8}"/>
  <sortState xmlns:xlrd2="http://schemas.microsoft.com/office/spreadsheetml/2017/richdata2" ref="C2:I5488">
    <sortCondition ref="C1:C5488"/>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2"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7" t="s">
        <v>363</v>
      </c>
      <c r="B1" s="265"/>
      <c r="M1" s="1098"/>
      <c r="N1" s="1098"/>
      <c r="Q1" s="283"/>
      <c r="R1" s="283"/>
      <c r="V1" s="260"/>
    </row>
    <row r="2" spans="1:28" ht="18.75" customHeight="1" x14ac:dyDescent="0.25">
      <c r="A2" s="1097"/>
      <c r="B2"/>
      <c r="E2" s="266" t="s">
        <v>632</v>
      </c>
      <c r="F2" s="267" t="s">
        <v>633</v>
      </c>
      <c r="G2" s="266" t="s">
        <v>634</v>
      </c>
      <c r="H2" s="266" t="s">
        <v>635</v>
      </c>
      <c r="I2" s="595"/>
      <c r="J2" s="595"/>
      <c r="K2" s="595"/>
      <c r="L2" s="595"/>
      <c r="M2" s="737"/>
      <c r="N2" s="737"/>
      <c r="O2" s="737"/>
      <c r="P2" s="1007"/>
      <c r="Q2" s="283"/>
      <c r="R2" s="283"/>
      <c r="V2" s="260"/>
      <c r="AB2" s="260"/>
    </row>
    <row r="3" spans="1:28" ht="24.75" customHeight="1" x14ac:dyDescent="0.25">
      <c r="A3" s="682">
        <f>(S14)+(S13)</f>
        <v>0</v>
      </c>
      <c r="B3"/>
      <c r="E3" s="268">
        <v>46234</v>
      </c>
      <c r="F3" s="269"/>
      <c r="G3" s="270"/>
      <c r="H3" s="576"/>
      <c r="I3" s="595"/>
      <c r="J3" s="595"/>
      <c r="K3" s="595"/>
      <c r="L3" s="595"/>
      <c r="M3" s="737"/>
      <c r="N3" s="737"/>
      <c r="O3" s="737"/>
      <c r="P3" s="1007"/>
      <c r="S3" s="725"/>
      <c r="V3" s="260"/>
      <c r="AA3" s="260"/>
      <c r="AB3" s="260"/>
    </row>
    <row r="4" spans="1:28" x14ac:dyDescent="0.25">
      <c r="A4" s="682"/>
      <c r="B4"/>
      <c r="D4" s="551"/>
      <c r="E4" s="562"/>
      <c r="F4" s="563"/>
      <c r="G4" s="662"/>
      <c r="H4" s="563"/>
      <c r="I4" s="563"/>
      <c r="J4" s="563"/>
      <c r="K4" s="563"/>
      <c r="L4" s="563"/>
      <c r="V4" s="260"/>
      <c r="AB4" s="260"/>
    </row>
    <row r="5" spans="1:28" ht="18.75" x14ac:dyDescent="0.3">
      <c r="A5" s="845"/>
      <c r="B5"/>
      <c r="D5" s="551"/>
      <c r="E5" s="562"/>
      <c r="F5" s="563"/>
      <c r="G5" s="662"/>
      <c r="H5" s="563"/>
      <c r="I5" s="563"/>
      <c r="J5" s="563"/>
      <c r="K5" s="563"/>
      <c r="L5" s="563"/>
      <c r="O5" s="260" t="s">
        <v>9301</v>
      </c>
      <c r="P5" s="1093">
        <v>-195000</v>
      </c>
      <c r="R5" s="290" t="s">
        <v>1699</v>
      </c>
      <c r="S5" s="291" cm="1">
        <f t="array" ref="S5">SUM(Tabla23[HONORARIOS]+Tabla23[EXTRA]+Tabla23[TOTAL])</f>
        <v>40736000</v>
      </c>
      <c r="V5" s="260"/>
      <c r="AB5" s="260"/>
    </row>
    <row r="6" spans="1:28" ht="18.75" x14ac:dyDescent="0.3">
      <c r="A6" s="846"/>
      <c r="B6"/>
      <c r="D6" s="551"/>
      <c r="E6" s="562"/>
      <c r="F6" s="563"/>
      <c r="G6" s="662"/>
      <c r="H6" s="563"/>
      <c r="I6" s="563"/>
      <c r="J6" s="563"/>
      <c r="K6" s="563"/>
      <c r="L6" s="563"/>
      <c r="AB6" s="260"/>
    </row>
    <row r="7" spans="1:28" ht="18.75" x14ac:dyDescent="0.3">
      <c r="A7" s="846"/>
      <c r="B7" s="284" t="s">
        <v>6911</v>
      </c>
      <c r="C7" s="284" t="s">
        <v>1643</v>
      </c>
      <c r="D7" s="285" t="s">
        <v>1644</v>
      </c>
      <c r="E7" s="284" t="s">
        <v>1466</v>
      </c>
      <c r="F7" s="284" t="s">
        <v>8195</v>
      </c>
      <c r="G7" s="662"/>
      <c r="H7" s="662"/>
      <c r="I7" s="662"/>
      <c r="J7" s="662"/>
      <c r="K7" s="662"/>
      <c r="L7" s="1001" t="s">
        <v>9258</v>
      </c>
      <c r="M7" s="1001"/>
      <c r="N7" s="1001"/>
      <c r="O7" s="1002"/>
      <c r="R7" s="354" t="s">
        <v>5462</v>
      </c>
      <c r="S7" s="352">
        <v>7698000</v>
      </c>
      <c r="T7" t="s">
        <v>547</v>
      </c>
      <c r="AB7" s="260"/>
    </row>
    <row r="8" spans="1:28" ht="32.25" customHeight="1" x14ac:dyDescent="0.3">
      <c r="A8" s="846"/>
      <c r="B8" s="240"/>
      <c r="C8" s="2"/>
      <c r="D8" s="72"/>
      <c r="E8" s="340"/>
      <c r="F8" s="269"/>
      <c r="G8" s="662"/>
      <c r="H8" s="662"/>
      <c r="I8" s="662"/>
      <c r="J8" s="662"/>
      <c r="K8" s="662"/>
      <c r="L8" s="1001"/>
      <c r="M8" s="1001"/>
      <c r="N8" s="1001"/>
      <c r="O8" s="1002"/>
      <c r="R8" s="354" t="s">
        <v>5461</v>
      </c>
      <c r="S8" s="359">
        <v>7397000</v>
      </c>
      <c r="AB8" s="260"/>
    </row>
    <row r="9" spans="1:28" ht="18.75" x14ac:dyDescent="0.3">
      <c r="A9" s="846"/>
      <c r="B9" s="607"/>
      <c r="C9" s="330"/>
      <c r="D9" s="607"/>
      <c r="E9" s="609"/>
      <c r="F9" s="609"/>
      <c r="G9" s="609"/>
      <c r="H9" s="609"/>
      <c r="I9" s="639"/>
      <c r="J9" s="639"/>
      <c r="K9" s="639"/>
      <c r="L9" s="1001"/>
      <c r="M9" s="1001"/>
      <c r="N9" s="1001"/>
      <c r="O9" s="1002"/>
      <c r="R9" s="261" t="s">
        <v>5460</v>
      </c>
      <c r="S9" s="353">
        <v>255000</v>
      </c>
      <c r="AB9" s="260"/>
    </row>
    <row r="10" spans="1:28" x14ac:dyDescent="0.25">
      <c r="A10" s="197"/>
      <c r="B10" s="527"/>
      <c r="C10" s="330"/>
      <c r="D10"/>
      <c r="L10" s="1001"/>
      <c r="M10" s="1001"/>
      <c r="N10" s="1001"/>
      <c r="O10" s="1002"/>
      <c r="R10" s="354" t="s">
        <v>3299</v>
      </c>
      <c r="S10" s="319">
        <v>10657000</v>
      </c>
      <c r="AB10" s="260"/>
    </row>
    <row r="11" spans="1:28" ht="13.5" customHeight="1" x14ac:dyDescent="0.25">
      <c r="A11" s="197"/>
      <c r="B11" s="609"/>
      <c r="D11" s="609"/>
      <c r="E11" s="562"/>
      <c r="F11" s="563"/>
      <c r="G11" s="564"/>
      <c r="L11" s="1001"/>
      <c r="M11" s="1001"/>
      <c r="N11" s="1001"/>
      <c r="O11" s="1002"/>
      <c r="R11" s="261" t="s">
        <v>6254</v>
      </c>
      <c r="S11" s="319">
        <v>2000</v>
      </c>
      <c r="AB11" s="260"/>
    </row>
    <row r="12" spans="1:28" ht="64.5" customHeight="1" x14ac:dyDescent="0.25">
      <c r="A12" s="197"/>
      <c r="B12" s="616" t="s">
        <v>6911</v>
      </c>
      <c r="C12" s="617" t="s">
        <v>1643</v>
      </c>
      <c r="D12" s="618" t="s">
        <v>8701</v>
      </c>
      <c r="E12" s="617" t="s">
        <v>1466</v>
      </c>
      <c r="F12" s="617" t="s">
        <v>8195</v>
      </c>
      <c r="G12" s="971" t="s">
        <v>8318</v>
      </c>
      <c r="H12" s="871" t="s">
        <v>8417</v>
      </c>
      <c r="I12" s="872" t="s">
        <v>8312</v>
      </c>
      <c r="J12" s="872" t="s">
        <v>8411</v>
      </c>
      <c r="K12" s="872" t="s">
        <v>7920</v>
      </c>
      <c r="L12" s="872" t="s">
        <v>8418</v>
      </c>
      <c r="M12" s="873" t="s">
        <v>8314</v>
      </c>
      <c r="N12" s="873" t="s">
        <v>8317</v>
      </c>
      <c r="O12" s="874" t="s">
        <v>3435</v>
      </c>
      <c r="P12" s="882" t="s">
        <v>7109</v>
      </c>
      <c r="Q12" t="s">
        <v>573</v>
      </c>
      <c r="R12" s="261" t="s">
        <v>4284</v>
      </c>
      <c r="S12" s="319">
        <v>-508000</v>
      </c>
      <c r="AB12" s="260"/>
    </row>
    <row r="13" spans="1:28" x14ac:dyDescent="0.25">
      <c r="A13" s="197"/>
      <c r="B13" s="611" t="s">
        <v>6917</v>
      </c>
      <c r="C13" s="453" t="s">
        <v>6604</v>
      </c>
      <c r="D13" s="454" t="s">
        <v>8840</v>
      </c>
      <c r="E13" s="443" t="s">
        <v>592</v>
      </c>
      <c r="F13" s="991" t="s">
        <v>221</v>
      </c>
      <c r="G13" s="455">
        <v>461000</v>
      </c>
      <c r="H13" s="360">
        <v>5000</v>
      </c>
      <c r="I13" s="335"/>
      <c r="J13" s="335"/>
      <c r="K13" s="335"/>
      <c r="L13" s="614"/>
      <c r="M13" s="613"/>
      <c r="N13" s="613"/>
      <c r="O13" s="613">
        <f>Tabla23[[#This Row],[DINERO RECIBIDO]]-Tabla23[[#This Row],[PAZ Y SALVO - ENVIO]]-Tabla23[[#This Row],[RECIBO TRANSITO]]-Tabla23[[#This Row],[OTRO RECIBO (RUNT - COPIAS)]]-Tabla23[[#This Row],[IMPUESTO]]-Tabla23[[#This Row],[OTROS - SOBRANTE]]-Tabla23[[#This Row],[HONORARIOS]]-Tabla23[[#This Row],[EXTRA]]</f>
        <v>456000</v>
      </c>
      <c r="P13" s="892"/>
      <c r="Q13" t="s">
        <v>573</v>
      </c>
      <c r="R13" s="582" t="s">
        <v>1471</v>
      </c>
      <c r="S13" s="583">
        <f>SUM(S5)-(S16)</f>
        <v>15235000</v>
      </c>
      <c r="AB13" s="260"/>
    </row>
    <row r="14" spans="1:28" s="662" customFormat="1" x14ac:dyDescent="0.25">
      <c r="A14" s="865"/>
      <c r="B14" s="611" t="s">
        <v>9160</v>
      </c>
      <c r="C14" s="453" t="s">
        <v>1728</v>
      </c>
      <c r="D14" s="454"/>
      <c r="E14" s="443"/>
      <c r="F14" s="991"/>
      <c r="G14" s="455">
        <v>2360000</v>
      </c>
      <c r="H14" s="360"/>
      <c r="I14" s="455">
        <v>2360000</v>
      </c>
      <c r="J14" s="335"/>
      <c r="K14" s="335"/>
      <c r="L14" s="614"/>
      <c r="M14" s="613"/>
      <c r="N14" s="613"/>
      <c r="O14" s="613">
        <f>Tabla23[[#This Row],[DINERO RECIBIDO]]-Tabla23[[#This Row],[PAZ Y SALVO - ENVIO]]-Tabla23[[#This Row],[RECIBO TRANSITO]]-Tabla23[[#This Row],[OTRO RECIBO (RUNT - COPIAS)]]-Tabla23[[#This Row],[IMPUESTO]]-Tabla23[[#This Row],[OTROS - SOBRANTE]]-Tabla23[[#This Row],[HONORARIOS]]-Tabla23[[#This Row],[EXTRA]]</f>
        <v>0</v>
      </c>
      <c r="P14" s="892"/>
      <c r="Q14" t="s">
        <v>573</v>
      </c>
      <c r="R14" s="868" t="s">
        <v>1563</v>
      </c>
      <c r="S14" s="869">
        <f>ARCHIVO!L5-ARCHIVO!D5</f>
        <v>-15235000</v>
      </c>
      <c r="AB14" s="870"/>
    </row>
    <row r="15" spans="1:28" x14ac:dyDescent="0.25">
      <c r="A15" s="197"/>
      <c r="B15" s="611" t="s">
        <v>9160</v>
      </c>
      <c r="C15" s="453" t="s">
        <v>1728</v>
      </c>
      <c r="D15" s="454"/>
      <c r="E15" s="443"/>
      <c r="F15" s="991"/>
      <c r="G15" s="455">
        <v>604000</v>
      </c>
      <c r="H15" s="360"/>
      <c r="I15" s="455">
        <v>604000</v>
      </c>
      <c r="J15" s="335"/>
      <c r="K15" s="335"/>
      <c r="L15" s="614"/>
      <c r="M15" s="613"/>
      <c r="N15" s="613"/>
      <c r="O15" s="613">
        <f>Tabla23[[#This Row],[DINERO RECIBIDO]]-Tabla23[[#This Row],[PAZ Y SALVO - ENVIO]]-Tabla23[[#This Row],[RECIBO TRANSITO]]-Tabla23[[#This Row],[OTRO RECIBO (RUNT - COPIAS)]]-Tabla23[[#This Row],[IMPUESTO]]-Tabla23[[#This Row],[OTROS - SOBRANTE]]-Tabla23[[#This Row],[HONORARIOS]]-Tabla23[[#This Row],[EXTRA]]</f>
        <v>0</v>
      </c>
      <c r="P15" s="892"/>
      <c r="Q15" t="s">
        <v>573</v>
      </c>
      <c r="R15" s="781">
        <f>ARCHIVO!C6</f>
        <v>46204</v>
      </c>
      <c r="S15" s="577">
        <f>ARCHIVO!D6</f>
        <v>6904000</v>
      </c>
      <c r="AB15" s="260"/>
    </row>
    <row r="16" spans="1:28" x14ac:dyDescent="0.25">
      <c r="A16" s="197"/>
      <c r="B16" s="611" t="s">
        <v>6917</v>
      </c>
      <c r="C16" s="453" t="s">
        <v>6315</v>
      </c>
      <c r="D16" s="454"/>
      <c r="E16" s="443" t="s">
        <v>9193</v>
      </c>
      <c r="F16" s="991" t="s">
        <v>221</v>
      </c>
      <c r="G16" s="455"/>
      <c r="H16" s="360"/>
      <c r="I16" s="335">
        <v>44000</v>
      </c>
      <c r="J16" s="335"/>
      <c r="K16" s="335"/>
      <c r="L16" s="614"/>
      <c r="M16" s="613"/>
      <c r="N16" s="613"/>
      <c r="O16" s="613">
        <f>Tabla23[[#This Row],[DINERO RECIBIDO]]-Tabla23[[#This Row],[PAZ Y SALVO - ENVIO]]-Tabla23[[#This Row],[RECIBO TRANSITO]]-Tabla23[[#This Row],[OTRO RECIBO (RUNT - COPIAS)]]-Tabla23[[#This Row],[IMPUESTO]]-Tabla23[[#This Row],[OTROS - SOBRANTE]]-Tabla23[[#This Row],[HONORARIOS]]-Tabla23[[#This Row],[EXTRA]]</f>
        <v>-44000</v>
      </c>
      <c r="P16" s="892" t="s">
        <v>9307</v>
      </c>
      <c r="Q16" t="s">
        <v>573</v>
      </c>
      <c r="R16" s="290" t="s">
        <v>1465</v>
      </c>
      <c r="S16" s="291">
        <f>SUM(S7:S12)</f>
        <v>25501000</v>
      </c>
      <c r="AB16" s="260"/>
    </row>
    <row r="17" spans="1:28" ht="15.75" x14ac:dyDescent="0.25">
      <c r="A17" s="357"/>
      <c r="B17" s="611" t="s">
        <v>6917</v>
      </c>
      <c r="C17" s="453" t="s">
        <v>6832</v>
      </c>
      <c r="D17" s="454" t="s">
        <v>9283</v>
      </c>
      <c r="E17" s="443" t="s">
        <v>592</v>
      </c>
      <c r="F17" s="991" t="s">
        <v>435</v>
      </c>
      <c r="G17" s="455">
        <v>393000</v>
      </c>
      <c r="H17" s="360"/>
      <c r="I17" s="335"/>
      <c r="J17" s="335"/>
      <c r="K17" s="335"/>
      <c r="L17" s="614"/>
      <c r="M17" s="613"/>
      <c r="N17" s="613"/>
      <c r="O17" s="613">
        <f>Tabla23[[#This Row],[DINERO RECIBIDO]]-Tabla23[[#This Row],[PAZ Y SALVO - ENVIO]]-Tabla23[[#This Row],[RECIBO TRANSITO]]-Tabla23[[#This Row],[OTRO RECIBO (RUNT - COPIAS)]]-Tabla23[[#This Row],[IMPUESTO]]-Tabla23[[#This Row],[OTROS - SOBRANTE]]-Tabla23[[#This Row],[HONORARIOS]]-Tabla23[[#This Row],[EXTRA]]</f>
        <v>393000</v>
      </c>
      <c r="P17" s="892"/>
      <c r="Q17" t="s">
        <v>573</v>
      </c>
      <c r="R17" s="288" t="s">
        <v>1731</v>
      </c>
      <c r="S17" s="289">
        <v>3600000</v>
      </c>
      <c r="AB17" s="260"/>
    </row>
    <row r="18" spans="1:28" ht="15.75" x14ac:dyDescent="0.25">
      <c r="A18" s="358"/>
      <c r="B18" s="611" t="s">
        <v>6917</v>
      </c>
      <c r="C18" s="453" t="s">
        <v>587</v>
      </c>
      <c r="D18" s="454" t="s">
        <v>9278</v>
      </c>
      <c r="E18" s="443" t="s">
        <v>592</v>
      </c>
      <c r="F18" s="991" t="s">
        <v>435</v>
      </c>
      <c r="G18" s="455">
        <v>240000</v>
      </c>
      <c r="H18" s="360"/>
      <c r="I18" s="335"/>
      <c r="J18" s="335"/>
      <c r="K18" s="335"/>
      <c r="L18" s="614"/>
      <c r="M18" s="613"/>
      <c r="N18" s="613"/>
      <c r="O18" s="613">
        <f>Tabla23[[#This Row],[DINERO RECIBIDO]]-Tabla23[[#This Row],[PAZ Y SALVO - ENVIO]]-Tabla23[[#This Row],[RECIBO TRANSITO]]-Tabla23[[#This Row],[OTRO RECIBO (RUNT - COPIAS)]]-Tabla23[[#This Row],[IMPUESTO]]-Tabla23[[#This Row],[OTROS - SOBRANTE]]-Tabla23[[#This Row],[HONORARIOS]]-Tabla23[[#This Row],[EXTRA]]</f>
        <v>240000</v>
      </c>
      <c r="P18" s="892" t="s">
        <v>9205</v>
      </c>
      <c r="Q18" t="s">
        <v>573</v>
      </c>
      <c r="AB18" s="260"/>
    </row>
    <row r="19" spans="1:28" ht="15.75" x14ac:dyDescent="0.25">
      <c r="A19" s="357"/>
      <c r="B19" s="611" t="s">
        <v>6917</v>
      </c>
      <c r="C19" s="453" t="s">
        <v>5056</v>
      </c>
      <c r="D19" s="454" t="s">
        <v>9279</v>
      </c>
      <c r="E19" s="443" t="s">
        <v>9280</v>
      </c>
      <c r="F19" s="991" t="s">
        <v>435</v>
      </c>
      <c r="G19" s="455">
        <v>578000</v>
      </c>
      <c r="H19" s="360"/>
      <c r="I19" s="335"/>
      <c r="J19" s="335"/>
      <c r="K19" s="335"/>
      <c r="L19" s="614"/>
      <c r="M19" s="613"/>
      <c r="N19" s="613"/>
      <c r="O19" s="613">
        <f>Tabla23[[#This Row],[DINERO RECIBIDO]]-Tabla23[[#This Row],[PAZ Y SALVO - ENVIO]]-Tabla23[[#This Row],[RECIBO TRANSITO]]-Tabla23[[#This Row],[OTRO RECIBO (RUNT - COPIAS)]]-Tabla23[[#This Row],[IMPUESTO]]-Tabla23[[#This Row],[OTROS - SOBRANTE]]-Tabla23[[#This Row],[HONORARIOS]]-Tabla23[[#This Row],[EXTRA]]</f>
        <v>578000</v>
      </c>
      <c r="P19" s="892"/>
      <c r="Q19" t="s">
        <v>573</v>
      </c>
      <c r="AA19" s="283"/>
      <c r="AB19" s="260"/>
    </row>
    <row r="20" spans="1:28" ht="15.75" x14ac:dyDescent="0.25">
      <c r="A20" s="357"/>
      <c r="B20" s="611" t="s">
        <v>6917</v>
      </c>
      <c r="C20" s="453" t="s">
        <v>5056</v>
      </c>
      <c r="D20" s="454" t="s">
        <v>9261</v>
      </c>
      <c r="E20" s="443" t="s">
        <v>592</v>
      </c>
      <c r="F20" s="991" t="s">
        <v>436</v>
      </c>
      <c r="G20" s="455"/>
      <c r="H20" s="360">
        <v>5000</v>
      </c>
      <c r="I20" s="335"/>
      <c r="J20" s="335"/>
      <c r="K20" s="335"/>
      <c r="L20" s="614"/>
      <c r="M20" s="613"/>
      <c r="N20" s="613"/>
      <c r="O20" s="613">
        <f>Tabla23[[#This Row],[DINERO RECIBIDO]]-Tabla23[[#This Row],[PAZ Y SALVO - ENVIO]]-Tabla23[[#This Row],[RECIBO TRANSITO]]-Tabla23[[#This Row],[OTRO RECIBO (RUNT - COPIAS)]]-Tabla23[[#This Row],[IMPUESTO]]-Tabla23[[#This Row],[OTROS - SOBRANTE]]-Tabla23[[#This Row],[HONORARIOS]]-Tabla23[[#This Row],[EXTRA]]</f>
        <v>-5000</v>
      </c>
      <c r="P20" s="892"/>
      <c r="Q20" t="s">
        <v>573</v>
      </c>
      <c r="R20" s="565"/>
      <c r="S20" s="565"/>
      <c r="X20" s="260"/>
      <c r="AA20" s="283"/>
      <c r="AB20" s="260"/>
    </row>
    <row r="21" spans="1:28" ht="15.75" x14ac:dyDescent="0.25">
      <c r="A21" s="357"/>
      <c r="B21" s="611" t="s">
        <v>6917</v>
      </c>
      <c r="C21" s="453" t="s">
        <v>8733</v>
      </c>
      <c r="D21" s="454" t="s">
        <v>8831</v>
      </c>
      <c r="E21" s="443" t="s">
        <v>592</v>
      </c>
      <c r="F21" s="991" t="s">
        <v>435</v>
      </c>
      <c r="G21" s="455"/>
      <c r="H21" s="360">
        <v>5000</v>
      </c>
      <c r="I21" s="335"/>
      <c r="J21" s="335"/>
      <c r="K21" s="335"/>
      <c r="L21" s="614"/>
      <c r="M21" s="613"/>
      <c r="N21" s="613"/>
      <c r="O21" s="613">
        <f>Tabla23[[#This Row],[DINERO RECIBIDO]]-Tabla23[[#This Row],[PAZ Y SALVO - ENVIO]]-Tabla23[[#This Row],[RECIBO TRANSITO]]-Tabla23[[#This Row],[OTRO RECIBO (RUNT - COPIAS)]]-Tabla23[[#This Row],[IMPUESTO]]-Tabla23[[#This Row],[OTROS - SOBRANTE]]-Tabla23[[#This Row],[HONORARIOS]]-Tabla23[[#This Row],[EXTRA]]</f>
        <v>-5000</v>
      </c>
      <c r="P21" s="892"/>
      <c r="Q21" t="s">
        <v>573</v>
      </c>
      <c r="R21" s="603" t="s">
        <v>1728</v>
      </c>
      <c r="S21" s="561">
        <f>IFERROR(VLOOKUP(R$21,TablaDATOS[#All],2,FALSE),"")</f>
        <v>55065784</v>
      </c>
      <c r="AA21" s="283"/>
      <c r="AB21" s="260"/>
    </row>
    <row r="22" spans="1:28" ht="15.75" x14ac:dyDescent="0.25">
      <c r="A22" s="357"/>
      <c r="B22" s="611" t="s">
        <v>6917</v>
      </c>
      <c r="C22" s="453" t="s">
        <v>6699</v>
      </c>
      <c r="D22" s="454" t="s">
        <v>9285</v>
      </c>
      <c r="E22" s="443" t="s">
        <v>592</v>
      </c>
      <c r="F22" s="991" t="s">
        <v>435</v>
      </c>
      <c r="G22" s="455">
        <v>524000</v>
      </c>
      <c r="H22" s="360"/>
      <c r="I22" s="335"/>
      <c r="J22" s="335"/>
      <c r="K22" s="335"/>
      <c r="L22" s="614"/>
      <c r="M22" s="613"/>
      <c r="N22" s="613"/>
      <c r="O22" s="613">
        <f>Tabla23[[#This Row],[DINERO RECIBIDO]]-Tabla23[[#This Row],[PAZ Y SALVO - ENVIO]]-Tabla23[[#This Row],[RECIBO TRANSITO]]-Tabla23[[#This Row],[OTRO RECIBO (RUNT - COPIAS)]]-Tabla23[[#This Row],[IMPUESTO]]-Tabla23[[#This Row],[OTROS - SOBRANTE]]-Tabla23[[#This Row],[HONORARIOS]]-Tabla23[[#This Row],[EXTRA]]</f>
        <v>524000</v>
      </c>
      <c r="P22" s="892"/>
      <c r="Q22" t="s">
        <v>573</v>
      </c>
      <c r="R22" s="443" t="s">
        <v>604</v>
      </c>
      <c r="S22" s="561">
        <f>IFERROR(VLOOKUP(R$21,TablaDATOS[#All],3,FALSE),"")</f>
        <v>3213211387</v>
      </c>
      <c r="X22" s="260"/>
    </row>
    <row r="23" spans="1:28" ht="15.75" x14ac:dyDescent="0.25">
      <c r="A23" s="358"/>
      <c r="B23" s="611" t="s">
        <v>6917</v>
      </c>
      <c r="C23" s="453" t="s">
        <v>9275</v>
      </c>
      <c r="D23" s="454" t="s">
        <v>9217</v>
      </c>
      <c r="E23" s="443" t="s">
        <v>592</v>
      </c>
      <c r="F23" s="991"/>
      <c r="G23" s="455">
        <v>396000</v>
      </c>
      <c r="H23" s="360">
        <v>5000</v>
      </c>
      <c r="I23" s="335"/>
      <c r="J23" s="335"/>
      <c r="K23" s="335"/>
      <c r="L23" s="614"/>
      <c r="M23" s="613"/>
      <c r="N23" s="613"/>
      <c r="O23" s="613">
        <f>Tabla23[[#This Row],[DINERO RECIBIDO]]-Tabla23[[#This Row],[PAZ Y SALVO - ENVIO]]-Tabla23[[#This Row],[RECIBO TRANSITO]]-Tabla23[[#This Row],[OTRO RECIBO (RUNT - COPIAS)]]-Tabla23[[#This Row],[IMPUESTO]]-Tabla23[[#This Row],[OTROS - SOBRANTE]]-Tabla23[[#This Row],[HONORARIOS]]-Tabla23[[#This Row],[EXTRA]]</f>
        <v>391000</v>
      </c>
      <c r="P23" s="892"/>
      <c r="Q23" t="s">
        <v>573</v>
      </c>
      <c r="R23" s="443" t="s">
        <v>6832</v>
      </c>
      <c r="S23" s="561" t="str">
        <f>IFERROR(VLOOKUP(R$21,TablaDATOS[#All],4,FALSE),"")</f>
        <v xml:space="preserve">CALLE 6 3 - 42 </v>
      </c>
      <c r="X23" s="561" t="str">
        <f>IFERROR(VLOOKUP(W$21,TablaDATOS[#All],4,FALSE),"")</f>
        <v/>
      </c>
    </row>
    <row r="24" spans="1:28" ht="15.75" x14ac:dyDescent="0.25">
      <c r="A24" s="358"/>
      <c r="B24" s="611" t="s">
        <v>6917</v>
      </c>
      <c r="C24" s="453" t="s">
        <v>2400</v>
      </c>
      <c r="D24" s="454" t="s">
        <v>9271</v>
      </c>
      <c r="E24" s="443" t="s">
        <v>592</v>
      </c>
      <c r="F24" s="991" t="s">
        <v>435</v>
      </c>
      <c r="G24" s="455">
        <v>408000</v>
      </c>
      <c r="H24" s="360"/>
      <c r="I24" s="335"/>
      <c r="J24" s="335"/>
      <c r="K24" s="335"/>
      <c r="L24" s="614"/>
      <c r="M24" s="613"/>
      <c r="N24" s="613"/>
      <c r="O24" s="613">
        <f>Tabla23[[#This Row],[DINERO RECIBIDO]]-Tabla23[[#This Row],[PAZ Y SALVO - ENVIO]]-Tabla23[[#This Row],[RECIBO TRANSITO]]-Tabla23[[#This Row],[OTRO RECIBO (RUNT - COPIAS)]]-Tabla23[[#This Row],[IMPUESTO]]-Tabla23[[#This Row],[OTROS - SOBRANTE]]-Tabla23[[#This Row],[HONORARIOS]]-Tabla23[[#This Row],[EXTRA]]</f>
        <v>408000</v>
      </c>
      <c r="P24" s="892"/>
      <c r="Q24" t="s">
        <v>573</v>
      </c>
      <c r="R24" s="443" t="s">
        <v>3992</v>
      </c>
      <c r="S24" s="561">
        <f>IFERROR(VLOOKUP(R$21,TablaDATOS[#All],5,FALSE),"")</f>
        <v>0</v>
      </c>
    </row>
    <row r="25" spans="1:28" ht="15.75" x14ac:dyDescent="0.25">
      <c r="A25" s="357"/>
      <c r="B25" s="611" t="s">
        <v>6917</v>
      </c>
      <c r="C25" s="453" t="s">
        <v>6866</v>
      </c>
      <c r="D25" s="454"/>
      <c r="E25" s="443"/>
      <c r="F25" s="991" t="s">
        <v>290</v>
      </c>
      <c r="G25" s="455">
        <v>320000</v>
      </c>
      <c r="H25" s="360">
        <v>5000</v>
      </c>
      <c r="I25" s="335"/>
      <c r="J25" s="335"/>
      <c r="K25" s="335"/>
      <c r="L25" s="614"/>
      <c r="M25" s="613"/>
      <c r="N25" s="613"/>
      <c r="O25" s="613">
        <f>Tabla23[[#This Row],[DINERO RECIBIDO]]-Tabla23[[#This Row],[PAZ Y SALVO - ENVIO]]-Tabla23[[#This Row],[RECIBO TRANSITO]]-Tabla23[[#This Row],[OTRO RECIBO (RUNT - COPIAS)]]-Tabla23[[#This Row],[IMPUESTO]]-Tabla23[[#This Row],[OTROS - SOBRANTE]]-Tabla23[[#This Row],[HONORARIOS]]-Tabla23[[#This Row],[EXTRA]]</f>
        <v>315000</v>
      </c>
      <c r="P25" s="892"/>
      <c r="Q25" t="s">
        <v>573</v>
      </c>
      <c r="R25" s="443" t="s">
        <v>6604</v>
      </c>
      <c r="S25" s="561" t="str">
        <f>IFERROR(VLOOKUP(R$21,TablaDATOS[#All],6,FALSE),"")</f>
        <v>GARZON</v>
      </c>
    </row>
    <row r="26" spans="1:28" ht="15.75" x14ac:dyDescent="0.25">
      <c r="A26" s="357"/>
      <c r="B26" s="611" t="s">
        <v>6917</v>
      </c>
      <c r="C26" s="453" t="s">
        <v>6866</v>
      </c>
      <c r="D26" s="454" t="s">
        <v>9118</v>
      </c>
      <c r="E26" s="443" t="s">
        <v>592</v>
      </c>
      <c r="F26" s="991" t="s">
        <v>436</v>
      </c>
      <c r="G26" s="455">
        <v>633000</v>
      </c>
      <c r="H26" s="360">
        <v>5000</v>
      </c>
      <c r="I26" s="335"/>
      <c r="J26" s="335"/>
      <c r="K26" s="335"/>
      <c r="L26" s="614"/>
      <c r="M26" s="613"/>
      <c r="N26" s="613"/>
      <c r="O26" s="613">
        <f>Tabla23[[#This Row],[DINERO RECIBIDO]]-Tabla23[[#This Row],[PAZ Y SALVO - ENVIO]]-Tabla23[[#This Row],[RECIBO TRANSITO]]-Tabla23[[#This Row],[OTRO RECIBO (RUNT - COPIAS)]]-Tabla23[[#This Row],[IMPUESTO]]-Tabla23[[#This Row],[OTROS - SOBRANTE]]-Tabla23[[#This Row],[HONORARIOS]]-Tabla23[[#This Row],[EXTRA]]</f>
        <v>628000</v>
      </c>
      <c r="P26" s="892"/>
      <c r="Q26" t="s">
        <v>573</v>
      </c>
    </row>
    <row r="27" spans="1:28" ht="15.75" x14ac:dyDescent="0.25">
      <c r="A27" s="357"/>
      <c r="B27" s="611" t="s">
        <v>6917</v>
      </c>
      <c r="C27" s="453" t="s">
        <v>7048</v>
      </c>
      <c r="D27" s="454" t="s">
        <v>9265</v>
      </c>
      <c r="E27" s="443" t="s">
        <v>592</v>
      </c>
      <c r="F27" s="991" t="s">
        <v>221</v>
      </c>
      <c r="G27" s="455">
        <v>1180000</v>
      </c>
      <c r="H27" s="360">
        <v>5000</v>
      </c>
      <c r="I27" s="335"/>
      <c r="J27" s="335"/>
      <c r="K27" s="335"/>
      <c r="L27" s="614"/>
      <c r="M27" s="613"/>
      <c r="N27" s="613"/>
      <c r="O27" s="613">
        <f>Tabla23[[#This Row],[DINERO RECIBIDO]]-Tabla23[[#This Row],[PAZ Y SALVO - ENVIO]]-Tabla23[[#This Row],[RECIBO TRANSITO]]-Tabla23[[#This Row],[OTRO RECIBO (RUNT - COPIAS)]]-Tabla23[[#This Row],[IMPUESTO]]-Tabla23[[#This Row],[OTROS - SOBRANTE]]-Tabla23[[#This Row],[HONORARIOS]]-Tabla23[[#This Row],[EXTRA]]</f>
        <v>1175000</v>
      </c>
      <c r="P27" s="892"/>
      <c r="Q27" t="s">
        <v>573</v>
      </c>
    </row>
    <row r="28" spans="1:28" ht="15.75" x14ac:dyDescent="0.25">
      <c r="A28" s="357"/>
      <c r="B28" s="611" t="s">
        <v>6917</v>
      </c>
      <c r="C28" s="453"/>
      <c r="D28" s="454"/>
      <c r="E28" s="443"/>
      <c r="F28" s="991"/>
      <c r="G28" s="455"/>
      <c r="H28" s="360"/>
      <c r="I28" s="335">
        <v>218000</v>
      </c>
      <c r="J28" s="335">
        <v>600000</v>
      </c>
      <c r="K28" s="335"/>
      <c r="L28" s="614"/>
      <c r="M28" s="613"/>
      <c r="N28" s="613"/>
      <c r="O28" s="613">
        <f>Tabla23[[#This Row],[DINERO RECIBIDO]]-Tabla23[[#This Row],[PAZ Y SALVO - ENVIO]]-Tabla23[[#This Row],[RECIBO TRANSITO]]-Tabla23[[#This Row],[OTRO RECIBO (RUNT - COPIAS)]]-Tabla23[[#This Row],[IMPUESTO]]-Tabla23[[#This Row],[OTROS - SOBRANTE]]-Tabla23[[#This Row],[HONORARIOS]]-Tabla23[[#This Row],[EXTRA]]</f>
        <v>-818000</v>
      </c>
      <c r="P28" s="892"/>
      <c r="Q28" t="s">
        <v>573</v>
      </c>
      <c r="R28" s="876" t="s">
        <v>6571</v>
      </c>
      <c r="S28" s="877"/>
    </row>
    <row r="29" spans="1:28" ht="15.75" x14ac:dyDescent="0.25">
      <c r="A29" s="357"/>
      <c r="B29" s="611" t="s">
        <v>6917</v>
      </c>
      <c r="C29" s="453"/>
      <c r="D29" s="454"/>
      <c r="E29" s="443" t="s">
        <v>9241</v>
      </c>
      <c r="F29" s="991"/>
      <c r="G29" s="455">
        <v>858000</v>
      </c>
      <c r="H29" s="360"/>
      <c r="I29" s="335"/>
      <c r="J29" s="335"/>
      <c r="K29" s="335"/>
      <c r="L29" s="614"/>
      <c r="M29" s="613"/>
      <c r="N29" s="613"/>
      <c r="O29" s="613">
        <f>Tabla23[[#This Row],[DINERO RECIBIDO]]-Tabla23[[#This Row],[PAZ Y SALVO - ENVIO]]-Tabla23[[#This Row],[RECIBO TRANSITO]]-Tabla23[[#This Row],[OTRO RECIBO (RUNT - COPIAS)]]-Tabla23[[#This Row],[IMPUESTO]]-Tabla23[[#This Row],[OTROS - SOBRANTE]]-Tabla23[[#This Row],[HONORARIOS]]-Tabla23[[#This Row],[EXTRA]]</f>
        <v>858000</v>
      </c>
      <c r="P29" s="892"/>
      <c r="Q29" t="s">
        <v>573</v>
      </c>
      <c r="R29" s="909" t="s">
        <v>6554</v>
      </c>
      <c r="S29" s="72"/>
    </row>
    <row r="30" spans="1:28" ht="15.75" x14ac:dyDescent="0.25">
      <c r="A30" s="357"/>
      <c r="B30" s="611" t="s">
        <v>6913</v>
      </c>
      <c r="C30" s="453" t="s">
        <v>6832</v>
      </c>
      <c r="D30" s="454" t="s">
        <v>9267</v>
      </c>
      <c r="E30" s="443" t="s">
        <v>611</v>
      </c>
      <c r="F30" s="991" t="s">
        <v>221</v>
      </c>
      <c r="G30" s="455">
        <v>467000</v>
      </c>
      <c r="H30" s="360"/>
      <c r="I30" s="335">
        <v>225000</v>
      </c>
      <c r="J30" s="335"/>
      <c r="K30" s="335"/>
      <c r="L30" s="614"/>
      <c r="M30" s="613"/>
      <c r="N30" s="613"/>
      <c r="O30" s="613">
        <f>Tabla23[[#This Row],[DINERO RECIBIDO]]-Tabla23[[#This Row],[PAZ Y SALVO - ENVIO]]-Tabla23[[#This Row],[RECIBO TRANSITO]]-Tabla23[[#This Row],[OTRO RECIBO (RUNT - COPIAS)]]-Tabla23[[#This Row],[IMPUESTO]]-Tabla23[[#This Row],[OTROS - SOBRANTE]]-Tabla23[[#This Row],[HONORARIOS]]-Tabla23[[#This Row],[EXTRA]]</f>
        <v>242000</v>
      </c>
      <c r="P30" s="892"/>
      <c r="Q30" t="s">
        <v>573</v>
      </c>
      <c r="R30" s="909" t="s">
        <v>6555</v>
      </c>
      <c r="S30" s="72"/>
    </row>
    <row r="31" spans="1:28" ht="15.75" x14ac:dyDescent="0.25">
      <c r="A31" s="358"/>
      <c r="B31" s="611" t="s">
        <v>6913</v>
      </c>
      <c r="C31" s="453" t="s">
        <v>6599</v>
      </c>
      <c r="D31" s="454" t="s">
        <v>9266</v>
      </c>
      <c r="E31" s="443" t="s">
        <v>592</v>
      </c>
      <c r="F31" s="991" t="s">
        <v>221</v>
      </c>
      <c r="G31" s="455">
        <v>1030000</v>
      </c>
      <c r="H31" s="360">
        <v>5000</v>
      </c>
      <c r="I31" s="335">
        <v>706000</v>
      </c>
      <c r="J31" s="335"/>
      <c r="K31" s="335"/>
      <c r="L31" s="614"/>
      <c r="M31" s="613"/>
      <c r="N31" s="613"/>
      <c r="O31" s="613">
        <f>Tabla23[[#This Row],[DINERO RECIBIDO]]-Tabla23[[#This Row],[PAZ Y SALVO - ENVIO]]-Tabla23[[#This Row],[RECIBO TRANSITO]]-Tabla23[[#This Row],[OTRO RECIBO (RUNT - COPIAS)]]-Tabla23[[#This Row],[IMPUESTO]]-Tabla23[[#This Row],[OTROS - SOBRANTE]]-Tabla23[[#This Row],[HONORARIOS]]-Tabla23[[#This Row],[EXTRA]]</f>
        <v>319000</v>
      </c>
      <c r="P31" s="892"/>
      <c r="Q31" t="s">
        <v>573</v>
      </c>
      <c r="R31" s="909" t="s">
        <v>6561</v>
      </c>
      <c r="S31" s="72"/>
    </row>
    <row r="32" spans="1:28" ht="15.75" x14ac:dyDescent="0.25">
      <c r="A32" s="358"/>
      <c r="B32" s="611" t="s">
        <v>6913</v>
      </c>
      <c r="C32" s="453" t="s">
        <v>587</v>
      </c>
      <c r="D32" s="454" t="s">
        <v>9235</v>
      </c>
      <c r="E32" s="443" t="s">
        <v>3642</v>
      </c>
      <c r="F32" s="991" t="s">
        <v>435</v>
      </c>
      <c r="G32" s="455">
        <v>1425000</v>
      </c>
      <c r="H32" s="360"/>
      <c r="I32" s="335">
        <v>1225000</v>
      </c>
      <c r="J32" s="335"/>
      <c r="K32" s="335"/>
      <c r="L32" s="614"/>
      <c r="M32" s="613"/>
      <c r="N32" s="613"/>
      <c r="O32" s="613">
        <f>Tabla23[[#This Row],[DINERO RECIBIDO]]-Tabla23[[#This Row],[PAZ Y SALVO - ENVIO]]-Tabla23[[#This Row],[RECIBO TRANSITO]]-Tabla23[[#This Row],[OTRO RECIBO (RUNT - COPIAS)]]-Tabla23[[#This Row],[IMPUESTO]]-Tabla23[[#This Row],[OTROS - SOBRANTE]]-Tabla23[[#This Row],[HONORARIOS]]-Tabla23[[#This Row],[EXTRA]]</f>
        <v>200000</v>
      </c>
      <c r="P32" s="892" t="s">
        <v>9236</v>
      </c>
      <c r="Q32" t="s">
        <v>573</v>
      </c>
      <c r="R32" s="909" t="s">
        <v>6556</v>
      </c>
      <c r="S32" s="72"/>
    </row>
    <row r="33" spans="1:24" ht="15.75" x14ac:dyDescent="0.25">
      <c r="A33" s="358"/>
      <c r="B33" s="611" t="s">
        <v>6913</v>
      </c>
      <c r="C33" s="453" t="s">
        <v>5056</v>
      </c>
      <c r="D33" s="454" t="s">
        <v>9215</v>
      </c>
      <c r="E33" s="443" t="s">
        <v>592</v>
      </c>
      <c r="F33" s="991" t="s">
        <v>5179</v>
      </c>
      <c r="G33" s="455">
        <v>579000</v>
      </c>
      <c r="H33" s="360">
        <v>5000</v>
      </c>
      <c r="I33" s="335">
        <v>372000</v>
      </c>
      <c r="J33" s="335">
        <v>57000</v>
      </c>
      <c r="K33" s="335"/>
      <c r="L33" s="614"/>
      <c r="M33" s="613">
        <v>85000</v>
      </c>
      <c r="N33" s="613"/>
      <c r="O33" s="613">
        <f>Tabla23[[#This Row],[DINERO RECIBIDO]]-Tabla23[[#This Row],[PAZ Y SALVO - ENVIO]]-Tabla23[[#This Row],[RECIBO TRANSITO]]-Tabla23[[#This Row],[OTRO RECIBO (RUNT - COPIAS)]]-Tabla23[[#This Row],[IMPUESTO]]-Tabla23[[#This Row],[OTROS - SOBRANTE]]-Tabla23[[#This Row],[HONORARIOS]]-Tabla23[[#This Row],[EXTRA]]</f>
        <v>60000</v>
      </c>
      <c r="P33" s="892"/>
      <c r="Q33" t="s">
        <v>573</v>
      </c>
      <c r="R33" s="909" t="s">
        <v>6557</v>
      </c>
      <c r="S33" s="72"/>
    </row>
    <row r="34" spans="1:24" ht="15.75" x14ac:dyDescent="0.25">
      <c r="A34" s="357"/>
      <c r="B34" s="611" t="s">
        <v>6913</v>
      </c>
      <c r="C34" s="453" t="s">
        <v>3992</v>
      </c>
      <c r="D34" s="454" t="s">
        <v>9263</v>
      </c>
      <c r="E34" s="443" t="s">
        <v>592</v>
      </c>
      <c r="F34" s="991" t="s">
        <v>221</v>
      </c>
      <c r="G34" s="455">
        <v>457000</v>
      </c>
      <c r="H34" s="360">
        <v>5000</v>
      </c>
      <c r="I34" s="335">
        <v>230000</v>
      </c>
      <c r="J34" s="335"/>
      <c r="K34" s="335"/>
      <c r="L34" s="614"/>
      <c r="M34" s="613"/>
      <c r="N34" s="613"/>
      <c r="O34" s="613">
        <f>Tabla23[[#This Row],[DINERO RECIBIDO]]-Tabla23[[#This Row],[PAZ Y SALVO - ENVIO]]-Tabla23[[#This Row],[RECIBO TRANSITO]]-Tabla23[[#This Row],[OTRO RECIBO (RUNT - COPIAS)]]-Tabla23[[#This Row],[IMPUESTO]]-Tabla23[[#This Row],[OTROS - SOBRANTE]]-Tabla23[[#This Row],[HONORARIOS]]-Tabla23[[#This Row],[EXTRA]]</f>
        <v>222000</v>
      </c>
      <c r="P34" s="892"/>
      <c r="Q34" t="s">
        <v>573</v>
      </c>
      <c r="R34" s="909" t="s">
        <v>6558</v>
      </c>
      <c r="S34" s="72"/>
    </row>
    <row r="35" spans="1:24" ht="15.75" x14ac:dyDescent="0.25">
      <c r="A35" s="357"/>
      <c r="B35" s="611" t="s">
        <v>6913</v>
      </c>
      <c r="C35" s="453"/>
      <c r="D35" s="454"/>
      <c r="E35" s="443"/>
      <c r="F35" s="991"/>
      <c r="G35" s="455">
        <v>317000</v>
      </c>
      <c r="H35" s="360"/>
      <c r="I35" s="335">
        <v>44000</v>
      </c>
      <c r="J35" s="335">
        <v>238000</v>
      </c>
      <c r="K35" s="335"/>
      <c r="L35" s="614"/>
      <c r="M35" s="613"/>
      <c r="N35" s="613"/>
      <c r="O35" s="613">
        <f>Tabla23[[#This Row],[DINERO RECIBIDO]]-Tabla23[[#This Row],[PAZ Y SALVO - ENVIO]]-Tabla23[[#This Row],[RECIBO TRANSITO]]-Tabla23[[#This Row],[OTRO RECIBO (RUNT - COPIAS)]]-Tabla23[[#This Row],[IMPUESTO]]-Tabla23[[#This Row],[OTROS - SOBRANTE]]-Tabla23[[#This Row],[HONORARIOS]]-Tabla23[[#This Row],[EXTRA]]</f>
        <v>35000</v>
      </c>
      <c r="P35" s="892" t="s">
        <v>9306</v>
      </c>
      <c r="Q35" t="s">
        <v>573</v>
      </c>
    </row>
    <row r="36" spans="1:24" ht="15.75" x14ac:dyDescent="0.25">
      <c r="A36" s="357"/>
      <c r="B36" s="611" t="s">
        <v>6914</v>
      </c>
      <c r="C36" s="453" t="s">
        <v>8421</v>
      </c>
      <c r="D36" s="454"/>
      <c r="E36" s="443"/>
      <c r="F36" s="443"/>
      <c r="G36" s="455"/>
      <c r="H36" s="360"/>
      <c r="I36" s="335">
        <v>1300000</v>
      </c>
      <c r="J36" s="335"/>
      <c r="K36" s="335"/>
      <c r="L36" s="614"/>
      <c r="M36" s="613"/>
      <c r="N36" s="613"/>
      <c r="O36" s="613">
        <f>Tabla23[[#This Row],[DINERO RECIBIDO]]-Tabla23[[#This Row],[PAZ Y SALVO - ENVIO]]-Tabla23[[#This Row],[RECIBO TRANSITO]]-Tabla23[[#This Row],[OTRO RECIBO (RUNT - COPIAS)]]-Tabla23[[#This Row],[IMPUESTO]]-Tabla23[[#This Row],[OTROS - SOBRANTE]]-Tabla23[[#This Row],[HONORARIOS]]-Tabla23[[#This Row],[EXTRA]]</f>
        <v>-1300000</v>
      </c>
      <c r="P36" s="892"/>
      <c r="Q36" t="s">
        <v>573</v>
      </c>
    </row>
    <row r="37" spans="1:24" ht="15.75" x14ac:dyDescent="0.25">
      <c r="A37" s="357" t="s">
        <v>6901</v>
      </c>
      <c r="B37" s="611" t="s">
        <v>6914</v>
      </c>
      <c r="C37" s="453" t="s">
        <v>8421</v>
      </c>
      <c r="D37" s="454"/>
      <c r="E37" s="443"/>
      <c r="F37" s="443"/>
      <c r="G37" s="455"/>
      <c r="H37" s="360">
        <v>5000</v>
      </c>
      <c r="I37" s="335">
        <v>1200000</v>
      </c>
      <c r="J37" s="335">
        <v>120000</v>
      </c>
      <c r="K37" s="335">
        <v>763000</v>
      </c>
      <c r="L37" s="614">
        <v>280000</v>
      </c>
      <c r="M37" s="613"/>
      <c r="N37" s="613"/>
      <c r="O37" s="613">
        <f>Tabla23[[#This Row],[DINERO RECIBIDO]]-Tabla23[[#This Row],[PAZ Y SALVO - ENVIO]]-Tabla23[[#This Row],[RECIBO TRANSITO]]-Tabla23[[#This Row],[OTRO RECIBO (RUNT - COPIAS)]]-Tabla23[[#This Row],[IMPUESTO]]-Tabla23[[#This Row],[OTROS - SOBRANTE]]-Tabla23[[#This Row],[HONORARIOS]]-Tabla23[[#This Row],[EXTRA]]</f>
        <v>-2368000</v>
      </c>
      <c r="P37" s="892" t="s">
        <v>8602</v>
      </c>
      <c r="Q37" t="s">
        <v>573</v>
      </c>
    </row>
    <row r="38" spans="1:24" ht="15.75" x14ac:dyDescent="0.25">
      <c r="A38" s="357" t="s">
        <v>6900</v>
      </c>
      <c r="B38" s="611" t="s">
        <v>9160</v>
      </c>
      <c r="C38" s="453" t="s">
        <v>587</v>
      </c>
      <c r="D38" s="454" t="s">
        <v>9264</v>
      </c>
      <c r="E38" s="443" t="s">
        <v>3794</v>
      </c>
      <c r="F38" s="991" t="s">
        <v>590</v>
      </c>
      <c r="G38" s="455"/>
      <c r="H38" s="360"/>
      <c r="I38" s="335"/>
      <c r="J38" s="335"/>
      <c r="K38" s="335">
        <v>1129000</v>
      </c>
      <c r="L38" s="614">
        <v>259000</v>
      </c>
      <c r="M38" s="613"/>
      <c r="N38" s="613"/>
      <c r="O38" s="613">
        <f>Tabla23[[#This Row],[DINERO RECIBIDO]]-Tabla23[[#This Row],[PAZ Y SALVO - ENVIO]]-Tabla23[[#This Row],[RECIBO TRANSITO]]-Tabla23[[#This Row],[OTRO RECIBO (RUNT - COPIAS)]]-Tabla23[[#This Row],[IMPUESTO]]-Tabla23[[#This Row],[OTROS - SOBRANTE]]-Tabla23[[#This Row],[HONORARIOS]]-Tabla23[[#This Row],[EXTRA]]</f>
        <v>-1388000</v>
      </c>
      <c r="P38" s="892"/>
      <c r="Q38" t="s">
        <v>573</v>
      </c>
    </row>
    <row r="39" spans="1:24" ht="15.75" x14ac:dyDescent="0.25">
      <c r="A39" s="357" t="s">
        <v>6902</v>
      </c>
      <c r="B39" s="611" t="s">
        <v>9160</v>
      </c>
      <c r="C39" s="453"/>
      <c r="D39" s="454"/>
      <c r="E39" s="443" t="s">
        <v>9232</v>
      </c>
      <c r="F39" s="991"/>
      <c r="G39" s="455"/>
      <c r="H39" s="360"/>
      <c r="I39" s="335">
        <v>818000</v>
      </c>
      <c r="J39" s="335"/>
      <c r="K39" s="335"/>
      <c r="L39" s="614"/>
      <c r="M39" s="613"/>
      <c r="N39" s="613"/>
      <c r="O39" s="613">
        <f>Tabla23[[#This Row],[DINERO RECIBIDO]]-Tabla23[[#This Row],[PAZ Y SALVO - ENVIO]]-Tabla23[[#This Row],[RECIBO TRANSITO]]-Tabla23[[#This Row],[OTRO RECIBO (RUNT - COPIAS)]]-Tabla23[[#This Row],[IMPUESTO]]-Tabla23[[#This Row],[OTROS - SOBRANTE]]-Tabla23[[#This Row],[HONORARIOS]]-Tabla23[[#This Row],[EXTRA]]</f>
        <v>-818000</v>
      </c>
      <c r="P39" s="892"/>
      <c r="Q39" t="s">
        <v>573</v>
      </c>
    </row>
    <row r="40" spans="1:24" ht="15.75" x14ac:dyDescent="0.25">
      <c r="A40" s="357" t="s">
        <v>6903</v>
      </c>
      <c r="B40" s="611" t="s">
        <v>6915</v>
      </c>
      <c r="C40" s="453" t="s">
        <v>6315</v>
      </c>
      <c r="D40" s="454">
        <v>71263203</v>
      </c>
      <c r="E40" s="443" t="s">
        <v>9193</v>
      </c>
      <c r="F40" s="991"/>
      <c r="G40" s="455">
        <v>303000</v>
      </c>
      <c r="H40" s="360"/>
      <c r="I40" s="335"/>
      <c r="J40" s="335"/>
      <c r="K40" s="335"/>
      <c r="L40" s="614"/>
      <c r="M40" s="613"/>
      <c r="N40" s="613"/>
      <c r="O40" s="613">
        <f>Tabla23[[#This Row],[DINERO RECIBIDO]]-Tabla23[[#This Row],[PAZ Y SALVO - ENVIO]]-Tabla23[[#This Row],[RECIBO TRANSITO]]-Tabla23[[#This Row],[OTRO RECIBO (RUNT - COPIAS)]]-Tabla23[[#This Row],[IMPUESTO]]-Tabla23[[#This Row],[OTROS - SOBRANTE]]-Tabla23[[#This Row],[HONORARIOS]]-Tabla23[[#This Row],[EXTRA]]</f>
        <v>303000</v>
      </c>
      <c r="P40" s="892"/>
      <c r="Q40" t="s">
        <v>573</v>
      </c>
    </row>
    <row r="41" spans="1:24" ht="15.75" x14ac:dyDescent="0.25">
      <c r="A41" s="357" t="s">
        <v>6904</v>
      </c>
      <c r="B41" s="611" t="s">
        <v>6915</v>
      </c>
      <c r="C41" s="453" t="s">
        <v>7807</v>
      </c>
      <c r="D41" s="454">
        <v>1020432083</v>
      </c>
      <c r="E41" s="443" t="s">
        <v>7809</v>
      </c>
      <c r="F41" s="443" t="s">
        <v>7808</v>
      </c>
      <c r="G41" s="455" t="s">
        <v>547</v>
      </c>
      <c r="H41" s="855">
        <v>46025</v>
      </c>
      <c r="I41" s="854">
        <v>16</v>
      </c>
      <c r="J41" s="855">
        <f>WORKDAY.INTL(Tabla23[[#This Row],[PAZ Y SALVO - ENVIO]],Tabla23[[#This Row],[RECIBO TRANSITO]],1,Tabla30[FECHA])</f>
        <v>46049</v>
      </c>
      <c r="K41" s="335"/>
      <c r="L41" s="614"/>
      <c r="M41" s="613"/>
      <c r="N41" s="613"/>
      <c r="O41" s="613">
        <v>-523000</v>
      </c>
      <c r="P41" s="864" t="s">
        <v>7806</v>
      </c>
      <c r="Q41" t="s">
        <v>573</v>
      </c>
    </row>
    <row r="42" spans="1:24" ht="15.75" x14ac:dyDescent="0.25">
      <c r="A42" s="357"/>
      <c r="B42" s="611" t="s">
        <v>6915</v>
      </c>
      <c r="C42" s="453" t="s">
        <v>2451</v>
      </c>
      <c r="D42" s="454" t="s">
        <v>9225</v>
      </c>
      <c r="E42" s="443" t="s">
        <v>9237</v>
      </c>
      <c r="F42" s="991" t="s">
        <v>221</v>
      </c>
      <c r="G42" s="455">
        <v>658000</v>
      </c>
      <c r="H42" s="360"/>
      <c r="I42" s="335">
        <v>126000</v>
      </c>
      <c r="J42" s="335">
        <v>447000</v>
      </c>
      <c r="K42" s="335"/>
      <c r="L42" s="614"/>
      <c r="M42" s="613"/>
      <c r="N42" s="613"/>
      <c r="O42" s="613">
        <f>Tabla23[[#This Row],[DINERO RECIBIDO]]-Tabla23[[#This Row],[PAZ Y SALVO - ENVIO]]-Tabla23[[#This Row],[RECIBO TRANSITO]]-Tabla23[[#This Row],[OTRO RECIBO (RUNT - COPIAS)]]-Tabla23[[#This Row],[IMPUESTO]]-Tabla23[[#This Row],[OTROS - SOBRANTE]]-Tabla23[[#This Row],[HONORARIOS]]-Tabla23[[#This Row],[EXTRA]]</f>
        <v>85000</v>
      </c>
      <c r="P42" s="892"/>
      <c r="Q42" t="s">
        <v>573</v>
      </c>
    </row>
    <row r="43" spans="1:24" ht="15.75" x14ac:dyDescent="0.25">
      <c r="A43" s="622"/>
      <c r="B43" s="611" t="s">
        <v>9248</v>
      </c>
      <c r="C43" s="453" t="s">
        <v>587</v>
      </c>
      <c r="D43" s="454">
        <v>8401349</v>
      </c>
      <c r="E43" s="443" t="s">
        <v>8869</v>
      </c>
      <c r="F43" s="991"/>
      <c r="G43" s="455">
        <v>950000</v>
      </c>
      <c r="H43" s="360"/>
      <c r="I43" s="335"/>
      <c r="J43" s="335"/>
      <c r="K43" s="335"/>
      <c r="L43" s="614"/>
      <c r="M43" s="613"/>
      <c r="N43" s="613"/>
      <c r="O43" s="613">
        <f>Tabla23[[#This Row],[DINERO RECIBIDO]]-Tabla23[[#This Row],[PAZ Y SALVO - ENVIO]]-Tabla23[[#This Row],[RECIBO TRANSITO]]-Tabla23[[#This Row],[OTRO RECIBO (RUNT - COPIAS)]]-Tabla23[[#This Row],[IMPUESTO]]-Tabla23[[#This Row],[OTROS - SOBRANTE]]-Tabla23[[#This Row],[HONORARIOS]]-Tabla23[[#This Row],[EXTRA]]</f>
        <v>950000</v>
      </c>
      <c r="P43" s="892"/>
      <c r="Q43" t="s">
        <v>573</v>
      </c>
    </row>
    <row r="44" spans="1:24" ht="15.75" x14ac:dyDescent="0.25">
      <c r="A44" s="357"/>
      <c r="B44" s="611" t="s">
        <v>6915</v>
      </c>
      <c r="C44" s="453" t="s">
        <v>9159</v>
      </c>
      <c r="D44" s="454" t="s">
        <v>4880</v>
      </c>
      <c r="E44" s="443" t="s">
        <v>592</v>
      </c>
      <c r="F44" s="991" t="s">
        <v>435</v>
      </c>
      <c r="G44" s="455">
        <v>414000</v>
      </c>
      <c r="H44" s="360">
        <v>5000</v>
      </c>
      <c r="I44" s="335">
        <v>290000</v>
      </c>
      <c r="J44" s="335">
        <v>290000</v>
      </c>
      <c r="K44" s="335"/>
      <c r="L44" s="614"/>
      <c r="M44" s="613"/>
      <c r="N44" s="613"/>
      <c r="O44" s="613">
        <f>Tabla23[[#This Row],[DINERO RECIBIDO]]-Tabla23[[#This Row],[PAZ Y SALVO - ENVIO]]-Tabla23[[#This Row],[RECIBO TRANSITO]]-Tabla23[[#This Row],[OTRO RECIBO (RUNT - COPIAS)]]-Tabla23[[#This Row],[IMPUESTO]]-Tabla23[[#This Row],[OTROS - SOBRANTE]]-Tabla23[[#This Row],[HONORARIOS]]-Tabla23[[#This Row],[EXTRA]]</f>
        <v>-171000</v>
      </c>
      <c r="P44" s="892"/>
      <c r="Q44" t="s">
        <v>573</v>
      </c>
    </row>
    <row r="45" spans="1:24" ht="15.75" x14ac:dyDescent="0.25">
      <c r="A45" s="357"/>
      <c r="B45" s="611" t="s">
        <v>6915</v>
      </c>
      <c r="C45" s="453" t="s">
        <v>1898</v>
      </c>
      <c r="D45" s="454" t="s">
        <v>8968</v>
      </c>
      <c r="E45" s="443" t="s">
        <v>4101</v>
      </c>
      <c r="F45" s="443" t="s">
        <v>6020</v>
      </c>
      <c r="G45" s="455">
        <v>50000</v>
      </c>
      <c r="H45" s="360"/>
      <c r="I45" s="335"/>
      <c r="J45" s="335"/>
      <c r="K45" s="335"/>
      <c r="L45" s="614"/>
      <c r="M45" s="613"/>
      <c r="N45" s="613"/>
      <c r="O45" s="613">
        <f>Tabla23[[#This Row],[DINERO RECIBIDO]]-Tabla23[[#This Row],[PAZ Y SALVO - ENVIO]]-Tabla23[[#This Row],[RECIBO TRANSITO]]-Tabla23[[#This Row],[OTRO RECIBO (RUNT - COPIAS)]]-Tabla23[[#This Row],[IMPUESTO]]-Tabla23[[#This Row],[OTROS - SOBRANTE]]-Tabla23[[#This Row],[HONORARIOS]]-Tabla23[[#This Row],[EXTRA]]</f>
        <v>50000</v>
      </c>
      <c r="P45" s="892"/>
      <c r="Q45" t="s">
        <v>573</v>
      </c>
      <c r="X45" s="725"/>
    </row>
    <row r="46" spans="1:24" ht="15.75" x14ac:dyDescent="0.25">
      <c r="A46" s="357"/>
      <c r="B46" s="611" t="s">
        <v>6915</v>
      </c>
      <c r="C46" s="453" t="s">
        <v>1898</v>
      </c>
      <c r="D46" s="454">
        <v>1010127815</v>
      </c>
      <c r="E46" s="443" t="s">
        <v>8527</v>
      </c>
      <c r="F46" s="443" t="s">
        <v>8528</v>
      </c>
      <c r="G46" s="455">
        <v>100000</v>
      </c>
      <c r="H46" s="360"/>
      <c r="I46" s="335"/>
      <c r="J46" s="335"/>
      <c r="K46" s="335"/>
      <c r="L46" s="614"/>
      <c r="M46" s="613"/>
      <c r="N46" s="613"/>
      <c r="O46" s="613">
        <f>Tabla23[[#This Row],[DINERO RECIBIDO]]-Tabla23[[#This Row],[PAZ Y SALVO - ENVIO]]-Tabla23[[#This Row],[RECIBO TRANSITO]]-Tabla23[[#This Row],[OTRO RECIBO (RUNT - COPIAS)]]-Tabla23[[#This Row],[IMPUESTO]]-Tabla23[[#This Row],[OTROS - SOBRANTE]]-Tabla23[[#This Row],[HONORARIOS]]-Tabla23[[#This Row],[EXTRA]]</f>
        <v>100000</v>
      </c>
      <c r="P46" s="892"/>
      <c r="Q46" t="s">
        <v>573</v>
      </c>
      <c r="X46" s="725"/>
    </row>
    <row r="47" spans="1:24" ht="15.75" x14ac:dyDescent="0.25">
      <c r="A47" s="357"/>
      <c r="B47" s="611" t="s">
        <v>6915</v>
      </c>
      <c r="C47" s="453" t="s">
        <v>1646</v>
      </c>
      <c r="D47" s="454" t="s">
        <v>9038</v>
      </c>
      <c r="E47" s="443" t="s">
        <v>9127</v>
      </c>
      <c r="F47" s="991" t="s">
        <v>221</v>
      </c>
      <c r="G47" s="455">
        <v>922000</v>
      </c>
      <c r="H47" s="360">
        <v>20000</v>
      </c>
      <c r="I47" s="335"/>
      <c r="J47" s="335">
        <v>52000</v>
      </c>
      <c r="K47" s="335"/>
      <c r="L47" s="614"/>
      <c r="M47" s="613"/>
      <c r="N47" s="613"/>
      <c r="O47" s="613">
        <f>Tabla23[[#This Row],[DINERO RECIBIDO]]-Tabla23[[#This Row],[PAZ Y SALVO - ENVIO]]-Tabla23[[#This Row],[RECIBO TRANSITO]]-Tabla23[[#This Row],[OTRO RECIBO (RUNT - COPIAS)]]-Tabla23[[#This Row],[IMPUESTO]]-Tabla23[[#This Row],[OTROS - SOBRANTE]]-Tabla23[[#This Row],[HONORARIOS]]-Tabla23[[#This Row],[EXTRA]]</f>
        <v>850000</v>
      </c>
      <c r="P47" s="892" t="s">
        <v>9136</v>
      </c>
      <c r="Q47" t="s">
        <v>573</v>
      </c>
      <c r="X47" s="725"/>
    </row>
    <row r="48" spans="1:24" ht="15.75" x14ac:dyDescent="0.25">
      <c r="A48" s="357"/>
      <c r="B48" s="611" t="s">
        <v>6916</v>
      </c>
      <c r="C48" s="453" t="s">
        <v>1898</v>
      </c>
      <c r="D48" s="454" t="s">
        <v>9173</v>
      </c>
      <c r="E48" s="443" t="s">
        <v>9006</v>
      </c>
      <c r="F48" s="991" t="s">
        <v>433</v>
      </c>
      <c r="G48" s="455">
        <v>467000</v>
      </c>
      <c r="H48" s="360"/>
      <c r="I48" s="335">
        <v>366000</v>
      </c>
      <c r="J48" s="335"/>
      <c r="K48" s="335"/>
      <c r="L48" s="614"/>
      <c r="M48" s="613">
        <v>70000</v>
      </c>
      <c r="N48" s="613"/>
      <c r="O48" s="613">
        <f>Tabla23[[#This Row],[DINERO RECIBIDO]]-Tabla23[[#This Row],[PAZ Y SALVO - ENVIO]]-Tabla23[[#This Row],[RECIBO TRANSITO]]-Tabla23[[#This Row],[OTRO RECIBO (RUNT - COPIAS)]]-Tabla23[[#This Row],[IMPUESTO]]-Tabla23[[#This Row],[OTROS - SOBRANTE]]-Tabla23[[#This Row],[HONORARIOS]]-Tabla23[[#This Row],[EXTRA]]</f>
        <v>31000</v>
      </c>
      <c r="P48" s="892"/>
      <c r="Q48" t="s">
        <v>573</v>
      </c>
      <c r="X48" s="725"/>
    </row>
    <row r="49" spans="1:24" ht="15.75" x14ac:dyDescent="0.25">
      <c r="A49" s="357"/>
      <c r="B49" s="611" t="s">
        <v>6916</v>
      </c>
      <c r="C49" s="453" t="s">
        <v>3818</v>
      </c>
      <c r="D49" s="454" t="s">
        <v>6871</v>
      </c>
      <c r="E49" s="443" t="s">
        <v>4818</v>
      </c>
      <c r="F49" s="443" t="s">
        <v>436</v>
      </c>
      <c r="G49" s="455">
        <v>418000</v>
      </c>
      <c r="H49" s="360">
        <v>5000</v>
      </c>
      <c r="I49" s="335">
        <v>222000</v>
      </c>
      <c r="J49" s="335">
        <v>80000</v>
      </c>
      <c r="K49" s="335"/>
      <c r="L49" s="614"/>
      <c r="M49" s="613"/>
      <c r="N49" s="613"/>
      <c r="O49" s="613">
        <v>30000</v>
      </c>
      <c r="P49" s="864" t="s">
        <v>8140</v>
      </c>
      <c r="Q49" t="s">
        <v>573</v>
      </c>
      <c r="X49" s="725"/>
    </row>
    <row r="50" spans="1:24" ht="15.75" x14ac:dyDescent="0.25">
      <c r="A50" s="357"/>
      <c r="B50" s="611" t="s">
        <v>6912</v>
      </c>
      <c r="C50" s="453" t="s">
        <v>3230</v>
      </c>
      <c r="D50" s="454" t="s">
        <v>5796</v>
      </c>
      <c r="E50" s="443" t="s">
        <v>5089</v>
      </c>
      <c r="F50" s="443" t="s">
        <v>436</v>
      </c>
      <c r="G50" s="455">
        <v>284000</v>
      </c>
      <c r="H50" s="360"/>
      <c r="I50" s="360"/>
      <c r="J50" s="360"/>
      <c r="K50" s="360">
        <v>112000</v>
      </c>
      <c r="L50" s="613"/>
      <c r="M50" s="613"/>
      <c r="N50" s="613"/>
      <c r="O50" s="613">
        <f>Tabla23[[#This Row],[DINERO RECIBIDO]]-Tabla23[[#This Row],[PAZ Y SALVO - ENVIO]]-Tabla23[[#This Row],[RECIBO TRANSITO]]-Tabla23[[#This Row],[OTRO RECIBO (RUNT - COPIAS)]]-Tabla23[[#This Row],[IMPUESTO]]-Tabla23[[#This Row],[OTROS - SOBRANTE]]-Tabla23[[#This Row],[HONORARIOS]]-Tabla23[[#This Row],[EXTRA]]</f>
        <v>172000</v>
      </c>
      <c r="P50" s="866" t="s">
        <v>9305</v>
      </c>
      <c r="Q50" t="s">
        <v>573</v>
      </c>
      <c r="X50" s="725"/>
    </row>
    <row r="51" spans="1:24" ht="15.75" x14ac:dyDescent="0.25">
      <c r="A51" s="357"/>
      <c r="B51" s="611" t="s">
        <v>6912</v>
      </c>
      <c r="C51" s="453" t="s">
        <v>1554</v>
      </c>
      <c r="D51" s="454" t="s">
        <v>8545</v>
      </c>
      <c r="E51" s="443" t="s">
        <v>611</v>
      </c>
      <c r="F51" s="443" t="s">
        <v>433</v>
      </c>
      <c r="G51" s="455">
        <v>370000</v>
      </c>
      <c r="H51" s="360"/>
      <c r="I51" s="335"/>
      <c r="J51" s="335"/>
      <c r="K51" s="335"/>
      <c r="L51" s="614"/>
      <c r="M51" s="613"/>
      <c r="N51" s="613"/>
      <c r="O51" s="613">
        <f>Tabla23[[#This Row],[DINERO RECIBIDO]]-Tabla23[[#This Row],[PAZ Y SALVO - ENVIO]]-Tabla23[[#This Row],[RECIBO TRANSITO]]-Tabla23[[#This Row],[OTRO RECIBO (RUNT - COPIAS)]]-Tabla23[[#This Row],[IMPUESTO]]-Tabla23[[#This Row],[OTROS - SOBRANTE]]-Tabla23[[#This Row],[HONORARIOS]]-Tabla23[[#This Row],[EXTRA]]</f>
        <v>370000</v>
      </c>
      <c r="P51" s="892"/>
      <c r="Q51" t="s">
        <v>573</v>
      </c>
      <c r="X51" s="725"/>
    </row>
    <row r="52" spans="1:24" ht="15.75" x14ac:dyDescent="0.25">
      <c r="A52" s="357"/>
      <c r="B52" s="611" t="s">
        <v>6912</v>
      </c>
      <c r="C52" s="443" t="s">
        <v>587</v>
      </c>
      <c r="D52" s="454" t="s">
        <v>5180</v>
      </c>
      <c r="E52" s="443" t="s">
        <v>5216</v>
      </c>
      <c r="F52" s="443" t="s">
        <v>433</v>
      </c>
      <c r="G52" s="455">
        <v>250000</v>
      </c>
      <c r="H52" s="360"/>
      <c r="I52" s="360"/>
      <c r="J52" s="360"/>
      <c r="K52" s="360">
        <v>2000</v>
      </c>
      <c r="L52" s="613"/>
      <c r="M52" s="613"/>
      <c r="N52" s="613"/>
      <c r="O52" s="613">
        <f>Tabla23[[#This Row],[DINERO RECIBIDO]]-Tabla23[[#This Row],[PAZ Y SALVO - ENVIO]]-Tabla23[[#This Row],[RECIBO TRANSITO]]-Tabla23[[#This Row],[OTRO RECIBO (RUNT - COPIAS)]]-Tabla23[[#This Row],[IMPUESTO]]-Tabla23[[#This Row],[OTROS - SOBRANTE]]-Tabla23[[#This Row],[HONORARIOS]]-Tabla23[[#This Row],[EXTRA]]</f>
        <v>248000</v>
      </c>
      <c r="P52" s="866" t="s">
        <v>7113</v>
      </c>
      <c r="Q52" t="s">
        <v>573</v>
      </c>
      <c r="X52" s="725"/>
    </row>
    <row r="53" spans="1:24" ht="15.75" x14ac:dyDescent="0.25">
      <c r="A53" s="357"/>
      <c r="B53" s="611" t="s">
        <v>6912</v>
      </c>
      <c r="C53" s="443" t="s">
        <v>1898</v>
      </c>
      <c r="D53" s="454" t="s">
        <v>5215</v>
      </c>
      <c r="E53" s="443" t="s">
        <v>601</v>
      </c>
      <c r="F53" s="443" t="s">
        <v>433</v>
      </c>
      <c r="G53" s="455">
        <v>294000</v>
      </c>
      <c r="H53" s="360"/>
      <c r="I53" s="360"/>
      <c r="J53" s="360"/>
      <c r="K53" s="360"/>
      <c r="L53" s="613"/>
      <c r="M53" s="613"/>
      <c r="N53" s="613"/>
      <c r="O53" s="613">
        <f>Tabla23[[#This Row],[DINERO RECIBIDO]]-Tabla23[[#This Row],[PAZ Y SALVO - ENVIO]]-Tabla23[[#This Row],[RECIBO TRANSITO]]-Tabla23[[#This Row],[OTRO RECIBO (RUNT - COPIAS)]]-Tabla23[[#This Row],[IMPUESTO]]-Tabla23[[#This Row],[OTROS - SOBRANTE]]-Tabla23[[#This Row],[HONORARIOS]]-Tabla23[[#This Row],[EXTRA]]</f>
        <v>294000</v>
      </c>
      <c r="P53" s="866" t="s">
        <v>7114</v>
      </c>
      <c r="Q53" t="s">
        <v>573</v>
      </c>
      <c r="X53" s="725"/>
    </row>
    <row r="54" spans="1:24" ht="15.75" x14ac:dyDescent="0.25">
      <c r="A54" s="357"/>
      <c r="B54" s="611" t="s">
        <v>6912</v>
      </c>
      <c r="C54" s="375" t="s">
        <v>8485</v>
      </c>
      <c r="D54" s="292" t="s">
        <v>6775</v>
      </c>
      <c r="E54" s="261" t="s">
        <v>592</v>
      </c>
      <c r="F54" s="261" t="s">
        <v>221</v>
      </c>
      <c r="G54" s="262">
        <v>405000</v>
      </c>
      <c r="H54" s="319">
        <v>5000</v>
      </c>
      <c r="I54" s="319"/>
      <c r="J54" s="319">
        <v>176000</v>
      </c>
      <c r="K54" s="319"/>
      <c r="L54" s="341"/>
      <c r="M54" s="613"/>
      <c r="N54" s="613"/>
      <c r="O54" s="613">
        <f>Tabla23[[#This Row],[DINERO RECIBIDO]]-Tabla23[[#This Row],[PAZ Y SALVO - ENVIO]]-Tabla23[[#This Row],[RECIBO TRANSITO]]-Tabla23[[#This Row],[OTRO RECIBO (RUNT - COPIAS)]]-Tabla23[[#This Row],[IMPUESTO]]-Tabla23[[#This Row],[OTROS - SOBRANTE]]-Tabla23[[#This Row],[HONORARIOS]]-Tabla23[[#This Row],[EXTRA]]</f>
        <v>224000</v>
      </c>
      <c r="P54" s="980" t="s">
        <v>7636</v>
      </c>
      <c r="Q54" t="s">
        <v>573</v>
      </c>
      <c r="R54" s="772"/>
      <c r="X54" s="725"/>
    </row>
    <row r="55" spans="1:24" ht="15.75" x14ac:dyDescent="0.25">
      <c r="A55" s="357"/>
      <c r="B55" s="611" t="s">
        <v>6912</v>
      </c>
      <c r="C55" s="453" t="s">
        <v>8480</v>
      </c>
      <c r="D55" s="454" t="s">
        <v>8497</v>
      </c>
      <c r="E55" s="443" t="s">
        <v>592</v>
      </c>
      <c r="F55" s="443" t="s">
        <v>221</v>
      </c>
      <c r="G55" s="455">
        <v>685000</v>
      </c>
      <c r="H55" s="360">
        <v>5000</v>
      </c>
      <c r="I55" s="335"/>
      <c r="J55" s="335"/>
      <c r="K55" s="335"/>
      <c r="L55" s="614"/>
      <c r="M55" s="613"/>
      <c r="N55" s="613"/>
      <c r="O55" s="613">
        <f>Tabla23[[#This Row],[DINERO RECIBIDO]]-Tabla23[[#This Row],[PAZ Y SALVO - ENVIO]]-Tabla23[[#This Row],[RECIBO TRANSITO]]-Tabla23[[#This Row],[OTRO RECIBO (RUNT - COPIAS)]]-Tabla23[[#This Row],[IMPUESTO]]-Tabla23[[#This Row],[OTROS - SOBRANTE]]-Tabla23[[#This Row],[HONORARIOS]]-Tabla23[[#This Row],[EXTRA]]</f>
        <v>680000</v>
      </c>
      <c r="P55" s="892" t="s">
        <v>8593</v>
      </c>
      <c r="Q55" t="s">
        <v>573</v>
      </c>
      <c r="R55" s="260"/>
      <c r="X55" s="725"/>
    </row>
    <row r="56" spans="1:24" ht="15.75" x14ac:dyDescent="0.25">
      <c r="A56" s="357"/>
      <c r="B56" s="611" t="s">
        <v>7068</v>
      </c>
      <c r="C56" s="453" t="s">
        <v>3987</v>
      </c>
      <c r="D56" s="454" t="s">
        <v>9204</v>
      </c>
      <c r="E56" s="443" t="s">
        <v>2627</v>
      </c>
      <c r="F56" s="991"/>
      <c r="G56" s="455">
        <v>225000</v>
      </c>
      <c r="H56" s="360">
        <v>5000</v>
      </c>
      <c r="I56" s="335">
        <v>141000</v>
      </c>
      <c r="J56" s="335"/>
      <c r="K56" s="335"/>
      <c r="L56" s="614"/>
      <c r="M56" s="613"/>
      <c r="N56" s="613"/>
      <c r="O56" s="613">
        <f>Tabla23[[#This Row],[DINERO RECIBIDO]]-Tabla23[[#This Row],[PAZ Y SALVO - ENVIO]]-Tabla23[[#This Row],[RECIBO TRANSITO]]-Tabla23[[#This Row],[OTRO RECIBO (RUNT - COPIAS)]]-Tabla23[[#This Row],[IMPUESTO]]-Tabla23[[#This Row],[OTROS - SOBRANTE]]-Tabla23[[#This Row],[HONORARIOS]]-Tabla23[[#This Row],[EXTRA]]</f>
        <v>79000</v>
      </c>
      <c r="P56" s="892"/>
      <c r="Q56" t="s">
        <v>573</v>
      </c>
      <c r="R56" s="260"/>
      <c r="X56" s="725"/>
    </row>
    <row r="57" spans="1:24" ht="15.75" x14ac:dyDescent="0.25">
      <c r="A57" s="357"/>
      <c r="B57" s="611" t="s">
        <v>7068</v>
      </c>
      <c r="C57" s="453" t="s">
        <v>6315</v>
      </c>
      <c r="D57" s="454">
        <v>71263203</v>
      </c>
      <c r="E57" s="443" t="s">
        <v>9193</v>
      </c>
      <c r="F57" s="991"/>
      <c r="G57" s="455">
        <v>317000</v>
      </c>
      <c r="H57" s="360"/>
      <c r="I57" s="335">
        <v>44000</v>
      </c>
      <c r="J57" s="335">
        <v>238000</v>
      </c>
      <c r="K57" s="335"/>
      <c r="L57" s="614"/>
      <c r="M57" s="613"/>
      <c r="N57" s="613"/>
      <c r="O57" s="613">
        <f>Tabla23[[#This Row],[DINERO RECIBIDO]]-Tabla23[[#This Row],[PAZ Y SALVO - ENVIO]]-Tabla23[[#This Row],[RECIBO TRANSITO]]-Tabla23[[#This Row],[OTRO RECIBO (RUNT - COPIAS)]]-Tabla23[[#This Row],[IMPUESTO]]-Tabla23[[#This Row],[OTROS - SOBRANTE]]-Tabla23[[#This Row],[HONORARIOS]]-Tabla23[[#This Row],[EXTRA]]</f>
        <v>35000</v>
      </c>
      <c r="P57" s="892"/>
      <c r="Q57" t="s">
        <v>573</v>
      </c>
      <c r="R57" s="86"/>
      <c r="X57" s="725"/>
    </row>
    <row r="58" spans="1:24" ht="15.75" x14ac:dyDescent="0.25">
      <c r="A58" s="357"/>
      <c r="B58" s="611" t="s">
        <v>7068</v>
      </c>
      <c r="C58" s="453" t="s">
        <v>1728</v>
      </c>
      <c r="D58" s="454" t="s">
        <v>9277</v>
      </c>
      <c r="E58" s="443" t="s">
        <v>4818</v>
      </c>
      <c r="F58" s="991" t="s">
        <v>433</v>
      </c>
      <c r="G58" s="455">
        <v>389000</v>
      </c>
      <c r="H58" s="360">
        <v>5000</v>
      </c>
      <c r="I58" s="335">
        <v>234000</v>
      </c>
      <c r="J58" s="335"/>
      <c r="K58" s="335">
        <v>70000</v>
      </c>
      <c r="L58" s="614"/>
      <c r="M58" s="613">
        <v>80000</v>
      </c>
      <c r="N58" s="613"/>
      <c r="O58" s="613">
        <f>Tabla23[[#This Row],[DINERO RECIBIDO]]-Tabla23[[#This Row],[PAZ Y SALVO - ENVIO]]-Tabla23[[#This Row],[RECIBO TRANSITO]]-Tabla23[[#This Row],[OTRO RECIBO (RUNT - COPIAS)]]-Tabla23[[#This Row],[IMPUESTO]]-Tabla23[[#This Row],[OTROS - SOBRANTE]]-Tabla23[[#This Row],[HONORARIOS]]-Tabla23[[#This Row],[EXTRA]]</f>
        <v>0</v>
      </c>
      <c r="P58" s="892"/>
      <c r="Q58" t="s">
        <v>573</v>
      </c>
      <c r="R58" s="86"/>
      <c r="X58" s="725"/>
    </row>
    <row r="59" spans="1:24" ht="15.75" x14ac:dyDescent="0.25">
      <c r="A59" s="357"/>
      <c r="B59" s="611" t="s">
        <v>7068</v>
      </c>
      <c r="C59" s="453" t="s">
        <v>2523</v>
      </c>
      <c r="D59" s="454" t="s">
        <v>7585</v>
      </c>
      <c r="E59" s="443" t="s">
        <v>592</v>
      </c>
      <c r="F59" s="991" t="s">
        <v>435</v>
      </c>
      <c r="G59" s="455">
        <v>500000</v>
      </c>
      <c r="H59" s="360">
        <v>5000</v>
      </c>
      <c r="I59" s="335">
        <v>355000</v>
      </c>
      <c r="J59" s="335"/>
      <c r="K59" s="335"/>
      <c r="L59" s="614"/>
      <c r="M59" s="613">
        <v>110000</v>
      </c>
      <c r="N59" s="613">
        <v>30000</v>
      </c>
      <c r="O59" s="613">
        <f>Tabla23[[#This Row],[DINERO RECIBIDO]]-Tabla23[[#This Row],[PAZ Y SALVO - ENVIO]]-Tabla23[[#This Row],[RECIBO TRANSITO]]-Tabla23[[#This Row],[OTRO RECIBO (RUNT - COPIAS)]]-Tabla23[[#This Row],[IMPUESTO]]-Tabla23[[#This Row],[OTROS - SOBRANTE]]-Tabla23[[#This Row],[HONORARIOS]]-Tabla23[[#This Row],[EXTRA]]</f>
        <v>0</v>
      </c>
      <c r="P59" s="892"/>
      <c r="Q59" t="s">
        <v>573</v>
      </c>
      <c r="X59" s="725"/>
    </row>
    <row r="60" spans="1:24" ht="15.75" x14ac:dyDescent="0.25">
      <c r="A60" s="357"/>
      <c r="B60" s="611" t="s">
        <v>7068</v>
      </c>
      <c r="C60" s="453" t="s">
        <v>1710</v>
      </c>
      <c r="D60" s="454" t="s">
        <v>9200</v>
      </c>
      <c r="E60" s="443" t="s">
        <v>5809</v>
      </c>
      <c r="F60" s="991" t="s">
        <v>590</v>
      </c>
      <c r="G60" s="455">
        <v>20000</v>
      </c>
      <c r="H60" s="360"/>
      <c r="I60" s="335"/>
      <c r="J60" s="335"/>
      <c r="K60" s="335"/>
      <c r="L60" s="614"/>
      <c r="M60" s="613"/>
      <c r="N60" s="613"/>
      <c r="O60" s="613">
        <f>Tabla23[[#This Row],[DINERO RECIBIDO]]-Tabla23[[#This Row],[PAZ Y SALVO - ENVIO]]-Tabla23[[#This Row],[RECIBO TRANSITO]]-Tabla23[[#This Row],[OTRO RECIBO (RUNT - COPIAS)]]-Tabla23[[#This Row],[IMPUESTO]]-Tabla23[[#This Row],[OTROS - SOBRANTE]]-Tabla23[[#This Row],[HONORARIOS]]-Tabla23[[#This Row],[EXTRA]]</f>
        <v>20000</v>
      </c>
      <c r="P60" s="892"/>
      <c r="Q60" t="s">
        <v>573</v>
      </c>
      <c r="R60" s="86"/>
      <c r="X60" s="725"/>
    </row>
    <row r="61" spans="1:24" ht="15.75" x14ac:dyDescent="0.25">
      <c r="A61" s="357"/>
      <c r="B61" s="611" t="s">
        <v>7068</v>
      </c>
      <c r="C61" s="453" t="s">
        <v>6566</v>
      </c>
      <c r="D61" s="454" t="s">
        <v>9218</v>
      </c>
      <c r="E61" s="443" t="s">
        <v>592</v>
      </c>
      <c r="F61" s="991" t="s">
        <v>436</v>
      </c>
      <c r="G61" s="455">
        <v>433000</v>
      </c>
      <c r="H61" s="360">
        <v>5000</v>
      </c>
      <c r="I61" s="335">
        <v>353000</v>
      </c>
      <c r="J61" s="335"/>
      <c r="K61" s="335"/>
      <c r="L61" s="614"/>
      <c r="M61" s="613">
        <v>75000</v>
      </c>
      <c r="N61" s="613"/>
      <c r="O61" s="613">
        <f>Tabla23[[#This Row],[DINERO RECIBIDO]]-Tabla23[[#This Row],[PAZ Y SALVO - ENVIO]]-Tabla23[[#This Row],[RECIBO TRANSITO]]-Tabla23[[#This Row],[OTRO RECIBO (RUNT - COPIAS)]]-Tabla23[[#This Row],[IMPUESTO]]-Tabla23[[#This Row],[OTROS - SOBRANTE]]-Tabla23[[#This Row],[HONORARIOS]]-Tabla23[[#This Row],[EXTRA]]</f>
        <v>0</v>
      </c>
      <c r="P61" s="892"/>
      <c r="Q61" t="s">
        <v>573</v>
      </c>
      <c r="R61" s="86"/>
      <c r="S61" s="260"/>
      <c r="X61" s="725"/>
    </row>
    <row r="62" spans="1:24" ht="15.75" x14ac:dyDescent="0.25">
      <c r="A62" s="357"/>
      <c r="B62" s="611" t="s">
        <v>7068</v>
      </c>
      <c r="C62" s="453" t="s">
        <v>6566</v>
      </c>
      <c r="D62" s="454" t="s">
        <v>5522</v>
      </c>
      <c r="E62" s="443" t="s">
        <v>592</v>
      </c>
      <c r="F62" s="991" t="s">
        <v>435</v>
      </c>
      <c r="G62" s="455">
        <v>421000</v>
      </c>
      <c r="H62" s="360"/>
      <c r="I62" s="335">
        <v>242000</v>
      </c>
      <c r="J62" s="335"/>
      <c r="K62" s="335"/>
      <c r="L62" s="614">
        <v>94000</v>
      </c>
      <c r="M62" s="613">
        <v>85000</v>
      </c>
      <c r="N62" s="613"/>
      <c r="O62" s="613">
        <f>Tabla23[[#This Row],[DINERO RECIBIDO]]-Tabla23[[#This Row],[PAZ Y SALVO - ENVIO]]-Tabla23[[#This Row],[RECIBO TRANSITO]]-Tabla23[[#This Row],[OTRO RECIBO (RUNT - COPIAS)]]-Tabla23[[#This Row],[IMPUESTO]]-Tabla23[[#This Row],[OTROS - SOBRANTE]]-Tabla23[[#This Row],[HONORARIOS]]-Tabla23[[#This Row],[EXTRA]]</f>
        <v>0</v>
      </c>
      <c r="P62" s="892" t="s">
        <v>9247</v>
      </c>
      <c r="Q62" t="s">
        <v>573</v>
      </c>
      <c r="S62" s="260"/>
      <c r="X62" s="725"/>
    </row>
    <row r="63" spans="1:24" ht="15.75" x14ac:dyDescent="0.25">
      <c r="A63" s="357"/>
      <c r="B63" s="611" t="s">
        <v>7068</v>
      </c>
      <c r="C63" s="453" t="s">
        <v>1554</v>
      </c>
      <c r="D63" s="454" t="s">
        <v>9260</v>
      </c>
      <c r="E63" s="443" t="s">
        <v>592</v>
      </c>
      <c r="F63" s="991" t="s">
        <v>436</v>
      </c>
      <c r="G63" s="455">
        <v>284000</v>
      </c>
      <c r="H63" s="360">
        <v>20000</v>
      </c>
      <c r="I63" s="335">
        <v>184000</v>
      </c>
      <c r="J63" s="335"/>
      <c r="K63" s="335"/>
      <c r="L63" s="614"/>
      <c r="M63" s="613">
        <v>80000</v>
      </c>
      <c r="N63" s="613"/>
      <c r="O63" s="613">
        <f>Tabla23[[#This Row],[DINERO RECIBIDO]]-Tabla23[[#This Row],[PAZ Y SALVO - ENVIO]]-Tabla23[[#This Row],[RECIBO TRANSITO]]-Tabla23[[#This Row],[OTRO RECIBO (RUNT - COPIAS)]]-Tabla23[[#This Row],[IMPUESTO]]-Tabla23[[#This Row],[OTROS - SOBRANTE]]-Tabla23[[#This Row],[HONORARIOS]]-Tabla23[[#This Row],[EXTRA]]</f>
        <v>0</v>
      </c>
      <c r="P63" s="892"/>
      <c r="Q63" t="s">
        <v>573</v>
      </c>
      <c r="R63" s="86"/>
      <c r="S63" s="260"/>
      <c r="X63" s="725"/>
    </row>
    <row r="64" spans="1:24" ht="15.75" x14ac:dyDescent="0.25">
      <c r="A64" s="357"/>
      <c r="B64" s="611" t="s">
        <v>7068</v>
      </c>
      <c r="C64" s="453" t="s">
        <v>8906</v>
      </c>
      <c r="D64" s="454" t="s">
        <v>9230</v>
      </c>
      <c r="E64" s="443" t="s">
        <v>1473</v>
      </c>
      <c r="F64" s="991" t="s">
        <v>1821</v>
      </c>
      <c r="G64" s="455">
        <v>328000</v>
      </c>
      <c r="H64" s="360"/>
      <c r="I64" s="335">
        <v>144000</v>
      </c>
      <c r="J64" s="335">
        <v>3000</v>
      </c>
      <c r="K64" s="335"/>
      <c r="L64" s="614">
        <v>70000</v>
      </c>
      <c r="M64" s="613">
        <v>111000</v>
      </c>
      <c r="N64" s="613"/>
      <c r="O64" s="613">
        <f>Tabla23[[#This Row],[DINERO RECIBIDO]]-Tabla23[[#This Row],[PAZ Y SALVO - ENVIO]]-Tabla23[[#This Row],[RECIBO TRANSITO]]-Tabla23[[#This Row],[OTRO RECIBO (RUNT - COPIAS)]]-Tabla23[[#This Row],[IMPUESTO]]-Tabla23[[#This Row],[OTROS - SOBRANTE]]-Tabla23[[#This Row],[HONORARIOS]]-Tabla23[[#This Row],[EXTRA]]</f>
        <v>0</v>
      </c>
      <c r="P64" s="892"/>
      <c r="Q64" t="s">
        <v>573</v>
      </c>
      <c r="X64" s="725"/>
    </row>
    <row r="65" spans="1:24" ht="15.75" x14ac:dyDescent="0.25">
      <c r="A65" s="357"/>
      <c r="B65" s="611" t="s">
        <v>7068</v>
      </c>
      <c r="C65" s="453" t="s">
        <v>6832</v>
      </c>
      <c r="D65" s="454">
        <v>1081417759</v>
      </c>
      <c r="E65" s="443" t="s">
        <v>9193</v>
      </c>
      <c r="F65" s="991" t="s">
        <v>2148</v>
      </c>
      <c r="G65" s="455">
        <v>110000</v>
      </c>
      <c r="H65" s="360"/>
      <c r="I65" s="335">
        <v>44000</v>
      </c>
      <c r="J65" s="335"/>
      <c r="K65" s="335"/>
      <c r="L65" s="614"/>
      <c r="M65" s="613"/>
      <c r="N65" s="613"/>
      <c r="O65" s="613">
        <f>Tabla23[[#This Row],[DINERO RECIBIDO]]-Tabla23[[#This Row],[PAZ Y SALVO - ENVIO]]-Tabla23[[#This Row],[RECIBO TRANSITO]]-Tabla23[[#This Row],[OTRO RECIBO (RUNT - COPIAS)]]-Tabla23[[#This Row],[IMPUESTO]]-Tabla23[[#This Row],[OTROS - SOBRANTE]]-Tabla23[[#This Row],[HONORARIOS]]-Tabla23[[#This Row],[EXTRA]]</f>
        <v>66000</v>
      </c>
      <c r="P65" s="892" t="s">
        <v>9272</v>
      </c>
      <c r="Q65" t="s">
        <v>573</v>
      </c>
      <c r="R65" s="86"/>
      <c r="X65" s="725"/>
    </row>
    <row r="66" spans="1:24" ht="15.75" x14ac:dyDescent="0.25">
      <c r="A66" s="357"/>
      <c r="B66" s="611" t="s">
        <v>7068</v>
      </c>
      <c r="C66" s="453" t="s">
        <v>6832</v>
      </c>
      <c r="D66" s="454">
        <v>1081417759</v>
      </c>
      <c r="E66" s="443" t="s">
        <v>9193</v>
      </c>
      <c r="F66" s="991" t="s">
        <v>2148</v>
      </c>
      <c r="G66" s="455">
        <v>323000</v>
      </c>
      <c r="H66" s="360"/>
      <c r="I66" s="335">
        <v>81000</v>
      </c>
      <c r="J66" s="335">
        <v>249000</v>
      </c>
      <c r="K66" s="335"/>
      <c r="L66" s="614"/>
      <c r="M66" s="613"/>
      <c r="N66" s="613"/>
      <c r="O66" s="613">
        <f>Tabla23[[#This Row],[DINERO RECIBIDO]]-Tabla23[[#This Row],[PAZ Y SALVO - ENVIO]]-Tabla23[[#This Row],[RECIBO TRANSITO]]-Tabla23[[#This Row],[OTRO RECIBO (RUNT - COPIAS)]]-Tabla23[[#This Row],[IMPUESTO]]-Tabla23[[#This Row],[OTROS - SOBRANTE]]-Tabla23[[#This Row],[HONORARIOS]]-Tabla23[[#This Row],[EXTRA]]</f>
        <v>-7000</v>
      </c>
      <c r="P66" s="892" t="s">
        <v>9273</v>
      </c>
      <c r="Q66" t="s">
        <v>573</v>
      </c>
      <c r="X66" s="725"/>
    </row>
    <row r="67" spans="1:24" ht="15.75" x14ac:dyDescent="0.25">
      <c r="A67" s="357"/>
      <c r="B67" s="611" t="s">
        <v>7068</v>
      </c>
      <c r="C67" s="453" t="s">
        <v>6832</v>
      </c>
      <c r="D67" s="454">
        <v>1081417759</v>
      </c>
      <c r="E67" s="443" t="s">
        <v>9193</v>
      </c>
      <c r="F67" s="991" t="s">
        <v>2148</v>
      </c>
      <c r="G67" s="455">
        <v>992000</v>
      </c>
      <c r="H67" s="360"/>
      <c r="I67" s="335">
        <v>133000</v>
      </c>
      <c r="J67" s="335">
        <v>797000</v>
      </c>
      <c r="K67" s="335"/>
      <c r="L67" s="614"/>
      <c r="M67" s="613"/>
      <c r="N67" s="613"/>
      <c r="O67" s="613">
        <f>Tabla23[[#This Row],[DINERO RECIBIDO]]-Tabla23[[#This Row],[PAZ Y SALVO - ENVIO]]-Tabla23[[#This Row],[RECIBO TRANSITO]]-Tabla23[[#This Row],[OTRO RECIBO (RUNT - COPIAS)]]-Tabla23[[#This Row],[IMPUESTO]]-Tabla23[[#This Row],[OTROS - SOBRANTE]]-Tabla23[[#This Row],[HONORARIOS]]-Tabla23[[#This Row],[EXTRA]]</f>
        <v>62000</v>
      </c>
      <c r="P67" s="892" t="s">
        <v>9192</v>
      </c>
      <c r="Q67" t="s">
        <v>573</v>
      </c>
    </row>
    <row r="68" spans="1:24" ht="15.75" x14ac:dyDescent="0.25">
      <c r="A68" s="357"/>
      <c r="B68" s="611" t="s">
        <v>7068</v>
      </c>
      <c r="C68" s="453" t="s">
        <v>6832</v>
      </c>
      <c r="D68" s="454" t="s">
        <v>9156</v>
      </c>
      <c r="E68" s="443" t="s">
        <v>592</v>
      </c>
      <c r="F68" s="991" t="s">
        <v>602</v>
      </c>
      <c r="G68" s="455">
        <v>466000</v>
      </c>
      <c r="H68" s="335">
        <v>5000</v>
      </c>
      <c r="I68" s="335">
        <v>356000</v>
      </c>
      <c r="J68" s="335"/>
      <c r="K68" s="335"/>
      <c r="L68" s="614"/>
      <c r="M68" s="613">
        <v>105000</v>
      </c>
      <c r="N68" s="613"/>
      <c r="O68" s="613">
        <f>Tabla23[[#This Row],[DINERO RECIBIDO]]-Tabla23[[#This Row],[PAZ Y SALVO - ENVIO]]-Tabla23[[#This Row],[RECIBO TRANSITO]]-Tabla23[[#This Row],[OTRO RECIBO (RUNT - COPIAS)]]-Tabla23[[#This Row],[IMPUESTO]]-Tabla23[[#This Row],[OTROS - SOBRANTE]]-Tabla23[[#This Row],[HONORARIOS]]-Tabla23[[#This Row],[EXTRA]]</f>
        <v>0</v>
      </c>
      <c r="P68" s="892"/>
      <c r="Q68" t="s">
        <v>573</v>
      </c>
    </row>
    <row r="69" spans="1:24" ht="15.75" x14ac:dyDescent="0.25">
      <c r="A69" s="357"/>
      <c r="B69" s="611" t="s">
        <v>7068</v>
      </c>
      <c r="C69" s="453" t="s">
        <v>6599</v>
      </c>
      <c r="D69" s="454" t="s">
        <v>9216</v>
      </c>
      <c r="E69" s="443" t="s">
        <v>592</v>
      </c>
      <c r="F69" s="991" t="s">
        <v>435</v>
      </c>
      <c r="G69" s="455">
        <v>551000</v>
      </c>
      <c r="H69" s="360">
        <v>5000</v>
      </c>
      <c r="I69" s="335">
        <v>466000</v>
      </c>
      <c r="J69" s="335"/>
      <c r="K69" s="335"/>
      <c r="L69" s="614"/>
      <c r="M69" s="613"/>
      <c r="N69" s="613"/>
      <c r="O69" s="613">
        <f>Tabla23[[#This Row],[DINERO RECIBIDO]]-Tabla23[[#This Row],[PAZ Y SALVO - ENVIO]]-Tabla23[[#This Row],[RECIBO TRANSITO]]-Tabla23[[#This Row],[OTRO RECIBO (RUNT - COPIAS)]]-Tabla23[[#This Row],[IMPUESTO]]-Tabla23[[#This Row],[OTROS - SOBRANTE]]-Tabla23[[#This Row],[HONORARIOS]]-Tabla23[[#This Row],[EXTRA]]</f>
        <v>80000</v>
      </c>
      <c r="P69" s="892"/>
      <c r="Q69" t="s">
        <v>573</v>
      </c>
    </row>
    <row r="70" spans="1:24" ht="15.75" x14ac:dyDescent="0.25">
      <c r="A70" s="357"/>
      <c r="B70" s="611" t="s">
        <v>7068</v>
      </c>
      <c r="C70" s="453" t="s">
        <v>6599</v>
      </c>
      <c r="D70" s="454" t="s">
        <v>9120</v>
      </c>
      <c r="E70" s="443" t="s">
        <v>592</v>
      </c>
      <c r="F70" s="991" t="s">
        <v>435</v>
      </c>
      <c r="G70" s="455">
        <v>445000</v>
      </c>
      <c r="H70" s="360"/>
      <c r="I70" s="335">
        <v>360000</v>
      </c>
      <c r="J70" s="335"/>
      <c r="K70" s="335"/>
      <c r="L70" s="614"/>
      <c r="M70" s="613"/>
      <c r="N70" s="613"/>
      <c r="O70" s="613">
        <f>Tabla23[[#This Row],[DINERO RECIBIDO]]-Tabla23[[#This Row],[PAZ Y SALVO - ENVIO]]-Tabla23[[#This Row],[RECIBO TRANSITO]]-Tabla23[[#This Row],[OTRO RECIBO (RUNT - COPIAS)]]-Tabla23[[#This Row],[IMPUESTO]]-Tabla23[[#This Row],[OTROS - SOBRANTE]]-Tabla23[[#This Row],[HONORARIOS]]-Tabla23[[#This Row],[EXTRA]]</f>
        <v>85000</v>
      </c>
      <c r="P70" s="892"/>
      <c r="Q70" t="s">
        <v>573</v>
      </c>
    </row>
    <row r="71" spans="1:24" ht="15.75" x14ac:dyDescent="0.25">
      <c r="A71" s="357"/>
      <c r="B71" s="611" t="s">
        <v>7068</v>
      </c>
      <c r="C71" s="453" t="s">
        <v>587</v>
      </c>
      <c r="D71" s="454" t="s">
        <v>9181</v>
      </c>
      <c r="E71" s="443" t="s">
        <v>592</v>
      </c>
      <c r="F71" s="991" t="s">
        <v>435</v>
      </c>
      <c r="G71" s="455">
        <v>630000</v>
      </c>
      <c r="H71" s="360">
        <v>5000</v>
      </c>
      <c r="I71" s="335">
        <v>488000</v>
      </c>
      <c r="J71" s="335"/>
      <c r="K71" s="335"/>
      <c r="L71" s="614"/>
      <c r="M71" s="613"/>
      <c r="N71" s="613"/>
      <c r="O71" s="613">
        <f>Tabla23[[#This Row],[DINERO RECIBIDO]]-Tabla23[[#This Row],[PAZ Y SALVO - ENVIO]]-Tabla23[[#This Row],[RECIBO TRANSITO]]-Tabla23[[#This Row],[OTRO RECIBO (RUNT - COPIAS)]]-Tabla23[[#This Row],[IMPUESTO]]-Tabla23[[#This Row],[OTROS - SOBRANTE]]-Tabla23[[#This Row],[HONORARIOS]]-Tabla23[[#This Row],[EXTRA]]</f>
        <v>137000</v>
      </c>
      <c r="P71" s="892"/>
      <c r="Q71" t="s">
        <v>573</v>
      </c>
    </row>
    <row r="72" spans="1:24" ht="15.75" x14ac:dyDescent="0.25">
      <c r="A72" s="357"/>
      <c r="B72" s="611" t="s">
        <v>7068</v>
      </c>
      <c r="C72" s="453" t="s">
        <v>587</v>
      </c>
      <c r="D72" s="454" t="s">
        <v>9194</v>
      </c>
      <c r="E72" s="443" t="s">
        <v>592</v>
      </c>
      <c r="F72" s="991" t="s">
        <v>436</v>
      </c>
      <c r="G72" s="455">
        <v>425000</v>
      </c>
      <c r="H72" s="360">
        <v>5000</v>
      </c>
      <c r="I72" s="335">
        <v>266000</v>
      </c>
      <c r="J72" s="335"/>
      <c r="K72" s="335"/>
      <c r="L72" s="614"/>
      <c r="M72" s="613"/>
      <c r="N72" s="613"/>
      <c r="O72" s="613">
        <f>Tabla23[[#This Row],[DINERO RECIBIDO]]-Tabla23[[#This Row],[PAZ Y SALVO - ENVIO]]-Tabla23[[#This Row],[RECIBO TRANSITO]]-Tabla23[[#This Row],[OTRO RECIBO (RUNT - COPIAS)]]-Tabla23[[#This Row],[IMPUESTO]]-Tabla23[[#This Row],[OTROS - SOBRANTE]]-Tabla23[[#This Row],[HONORARIOS]]-Tabla23[[#This Row],[EXTRA]]</f>
        <v>154000</v>
      </c>
      <c r="P72" s="892"/>
      <c r="Q72" t="s">
        <v>573</v>
      </c>
    </row>
    <row r="73" spans="1:24" ht="15.75" x14ac:dyDescent="0.25">
      <c r="A73" s="357"/>
      <c r="B73" s="611" t="s">
        <v>7068</v>
      </c>
      <c r="C73" s="453" t="s">
        <v>587</v>
      </c>
      <c r="D73" s="454" t="s">
        <v>9214</v>
      </c>
      <c r="E73" s="443" t="s">
        <v>592</v>
      </c>
      <c r="F73" s="991" t="s">
        <v>435</v>
      </c>
      <c r="G73" s="455">
        <v>675000</v>
      </c>
      <c r="H73" s="360">
        <v>5000</v>
      </c>
      <c r="I73" s="335">
        <v>349000</v>
      </c>
      <c r="J73" s="335"/>
      <c r="K73" s="335">
        <v>183000</v>
      </c>
      <c r="L73" s="614"/>
      <c r="M73" s="613"/>
      <c r="N73" s="613"/>
      <c r="O73" s="613">
        <f>Tabla23[[#This Row],[DINERO RECIBIDO]]-Tabla23[[#This Row],[PAZ Y SALVO - ENVIO]]-Tabla23[[#This Row],[RECIBO TRANSITO]]-Tabla23[[#This Row],[OTRO RECIBO (RUNT - COPIAS)]]-Tabla23[[#This Row],[IMPUESTO]]-Tabla23[[#This Row],[OTROS - SOBRANTE]]-Tabla23[[#This Row],[HONORARIOS]]-Tabla23[[#This Row],[EXTRA]]</f>
        <v>138000</v>
      </c>
      <c r="P73" s="892"/>
      <c r="Q73" t="s">
        <v>573</v>
      </c>
    </row>
    <row r="74" spans="1:24" ht="15.75" x14ac:dyDescent="0.25">
      <c r="A74" s="357"/>
      <c r="B74" s="611" t="s">
        <v>7068</v>
      </c>
      <c r="C74" s="453" t="s">
        <v>587</v>
      </c>
      <c r="D74" s="454">
        <v>1020405528</v>
      </c>
      <c r="E74" s="443" t="s">
        <v>8712</v>
      </c>
      <c r="F74" s="991" t="s">
        <v>5561</v>
      </c>
      <c r="G74" s="455">
        <v>180000</v>
      </c>
      <c r="H74" s="360"/>
      <c r="I74" s="335"/>
      <c r="J74" s="335"/>
      <c r="K74" s="335"/>
      <c r="L74" s="614"/>
      <c r="M74" s="613"/>
      <c r="N74" s="613"/>
      <c r="O74" s="613">
        <f>Tabla23[[#This Row],[DINERO RECIBIDO]]-Tabla23[[#This Row],[PAZ Y SALVO - ENVIO]]-Tabla23[[#This Row],[RECIBO TRANSITO]]-Tabla23[[#This Row],[OTRO RECIBO (RUNT - COPIAS)]]-Tabla23[[#This Row],[IMPUESTO]]-Tabla23[[#This Row],[OTROS - SOBRANTE]]-Tabla23[[#This Row],[HONORARIOS]]-Tabla23[[#This Row],[EXTRA]]</f>
        <v>180000</v>
      </c>
      <c r="P74" s="932" t="s">
        <v>8713</v>
      </c>
      <c r="Q74" t="s">
        <v>573</v>
      </c>
    </row>
    <row r="75" spans="1:24" ht="15.75" x14ac:dyDescent="0.25">
      <c r="A75" s="357"/>
      <c r="B75" s="611" t="s">
        <v>7068</v>
      </c>
      <c r="C75" s="453" t="s">
        <v>8473</v>
      </c>
      <c r="D75" s="454" t="s">
        <v>8988</v>
      </c>
      <c r="E75" s="443" t="s">
        <v>611</v>
      </c>
      <c r="F75" s="991" t="s">
        <v>433</v>
      </c>
      <c r="G75" s="455">
        <v>740000</v>
      </c>
      <c r="H75" s="360">
        <v>24000</v>
      </c>
      <c r="I75" s="335">
        <v>573000</v>
      </c>
      <c r="J75" s="335">
        <v>42000</v>
      </c>
      <c r="K75" s="335"/>
      <c r="L75" s="614"/>
      <c r="M75" s="613">
        <v>85000</v>
      </c>
      <c r="N75" s="613">
        <v>16000</v>
      </c>
      <c r="O75" s="613">
        <f>Tabla23[[#This Row],[DINERO RECIBIDO]]-Tabla23[[#This Row],[PAZ Y SALVO - ENVIO]]-Tabla23[[#This Row],[RECIBO TRANSITO]]-Tabla23[[#This Row],[OTRO RECIBO (RUNT - COPIAS)]]-Tabla23[[#This Row],[IMPUESTO]]-Tabla23[[#This Row],[OTROS - SOBRANTE]]-Tabla23[[#This Row],[HONORARIOS]]-Tabla23[[#This Row],[EXTRA]]</f>
        <v>0</v>
      </c>
      <c r="P75" s="892"/>
      <c r="Q75" t="s">
        <v>573</v>
      </c>
    </row>
    <row r="76" spans="1:24" ht="15.75" x14ac:dyDescent="0.25">
      <c r="A76" s="357"/>
      <c r="B76" s="611" t="s">
        <v>7068</v>
      </c>
      <c r="C76" s="453" t="s">
        <v>5056</v>
      </c>
      <c r="D76" s="454" t="s">
        <v>9268</v>
      </c>
      <c r="E76" s="443" t="s">
        <v>592</v>
      </c>
      <c r="F76" s="991" t="s">
        <v>436</v>
      </c>
      <c r="G76" s="455">
        <v>729000</v>
      </c>
      <c r="H76" s="360">
        <v>5000</v>
      </c>
      <c r="I76" s="335">
        <v>539000</v>
      </c>
      <c r="J76" s="335"/>
      <c r="K76" s="335"/>
      <c r="L76" s="614">
        <v>100000</v>
      </c>
      <c r="M76" s="613">
        <v>85000</v>
      </c>
      <c r="N76" s="613"/>
      <c r="O76" s="613">
        <f>Tabla23[[#This Row],[DINERO RECIBIDO]]-Tabla23[[#This Row],[PAZ Y SALVO - ENVIO]]-Tabla23[[#This Row],[RECIBO TRANSITO]]-Tabla23[[#This Row],[OTRO RECIBO (RUNT - COPIAS)]]-Tabla23[[#This Row],[IMPUESTO]]-Tabla23[[#This Row],[OTROS - SOBRANTE]]-Tabla23[[#This Row],[HONORARIOS]]-Tabla23[[#This Row],[EXTRA]]</f>
        <v>0</v>
      </c>
      <c r="P76" s="892" t="s">
        <v>9303</v>
      </c>
      <c r="Q76" t="s">
        <v>573</v>
      </c>
    </row>
    <row r="77" spans="1:24" ht="15.75" x14ac:dyDescent="0.25">
      <c r="A77" s="357"/>
      <c r="B77" s="611" t="s">
        <v>7068</v>
      </c>
      <c r="C77" s="453" t="s">
        <v>5056</v>
      </c>
      <c r="D77" s="454" t="s">
        <v>9253</v>
      </c>
      <c r="E77" s="443" t="s">
        <v>592</v>
      </c>
      <c r="F77" s="991" t="s">
        <v>435</v>
      </c>
      <c r="G77" s="455">
        <v>764000</v>
      </c>
      <c r="H77" s="360">
        <v>5000</v>
      </c>
      <c r="I77" s="335">
        <v>680000</v>
      </c>
      <c r="J77" s="335"/>
      <c r="K77" s="335"/>
      <c r="L77" s="614"/>
      <c r="M77" s="613">
        <v>79000</v>
      </c>
      <c r="N77" s="613"/>
      <c r="O77" s="613">
        <f>Tabla23[[#This Row],[DINERO RECIBIDO]]-Tabla23[[#This Row],[PAZ Y SALVO - ENVIO]]-Tabla23[[#This Row],[RECIBO TRANSITO]]-Tabla23[[#This Row],[OTRO RECIBO (RUNT - COPIAS)]]-Tabla23[[#This Row],[IMPUESTO]]-Tabla23[[#This Row],[OTROS - SOBRANTE]]-Tabla23[[#This Row],[HONORARIOS]]-Tabla23[[#This Row],[EXTRA]]</f>
        <v>0</v>
      </c>
      <c r="P77" s="892"/>
      <c r="Q77" t="s">
        <v>573</v>
      </c>
    </row>
    <row r="78" spans="1:24" ht="15.75" x14ac:dyDescent="0.25">
      <c r="A78" s="357"/>
      <c r="B78" s="611" t="s">
        <v>7068</v>
      </c>
      <c r="C78" s="453" t="s">
        <v>5056</v>
      </c>
      <c r="D78" s="454" t="s">
        <v>9199</v>
      </c>
      <c r="E78" s="443" t="s">
        <v>3642</v>
      </c>
      <c r="F78" s="991" t="s">
        <v>221</v>
      </c>
      <c r="G78" s="455">
        <v>570000</v>
      </c>
      <c r="H78" s="360">
        <v>5000</v>
      </c>
      <c r="I78" s="335">
        <v>420000</v>
      </c>
      <c r="J78" s="335"/>
      <c r="K78" s="335"/>
      <c r="L78" s="614"/>
      <c r="M78" s="613">
        <v>85000</v>
      </c>
      <c r="N78" s="613">
        <v>60000</v>
      </c>
      <c r="O78" s="613">
        <f>Tabla23[[#This Row],[DINERO RECIBIDO]]-Tabla23[[#This Row],[PAZ Y SALVO - ENVIO]]-Tabla23[[#This Row],[RECIBO TRANSITO]]-Tabla23[[#This Row],[OTRO RECIBO (RUNT - COPIAS)]]-Tabla23[[#This Row],[IMPUESTO]]-Tabla23[[#This Row],[OTROS - SOBRANTE]]-Tabla23[[#This Row],[HONORARIOS]]-Tabla23[[#This Row],[EXTRA]]</f>
        <v>0</v>
      </c>
      <c r="P78" s="892"/>
      <c r="Q78" t="s">
        <v>573</v>
      </c>
    </row>
    <row r="79" spans="1:24" ht="15.75" x14ac:dyDescent="0.25">
      <c r="A79" s="357"/>
      <c r="B79" s="611" t="s">
        <v>7068</v>
      </c>
      <c r="C79" s="453" t="s">
        <v>5056</v>
      </c>
      <c r="D79" s="454" t="s">
        <v>9302</v>
      </c>
      <c r="E79" s="443" t="s">
        <v>2868</v>
      </c>
      <c r="F79" s="991" t="s">
        <v>436</v>
      </c>
      <c r="G79" s="455">
        <v>110000</v>
      </c>
      <c r="H79" s="360"/>
      <c r="I79" s="335">
        <v>81000</v>
      </c>
      <c r="J79" s="335"/>
      <c r="K79" s="335"/>
      <c r="L79" s="614"/>
      <c r="M79" s="613"/>
      <c r="N79" s="613"/>
      <c r="O79" s="613">
        <f>Tabla23[[#This Row],[DINERO RECIBIDO]]-Tabla23[[#This Row],[PAZ Y SALVO - ENVIO]]-Tabla23[[#This Row],[RECIBO TRANSITO]]-Tabla23[[#This Row],[OTRO RECIBO (RUNT - COPIAS)]]-Tabla23[[#This Row],[IMPUESTO]]-Tabla23[[#This Row],[OTROS - SOBRANTE]]-Tabla23[[#This Row],[HONORARIOS]]-Tabla23[[#This Row],[EXTRA]]</f>
        <v>29000</v>
      </c>
      <c r="P79" s="892"/>
      <c r="Q79" t="s">
        <v>573</v>
      </c>
    </row>
    <row r="80" spans="1:24" ht="15.75" x14ac:dyDescent="0.25">
      <c r="A80" s="357"/>
      <c r="B80" s="611" t="s">
        <v>7068</v>
      </c>
      <c r="C80" s="453" t="s">
        <v>8733</v>
      </c>
      <c r="D80" s="454" t="s">
        <v>9169</v>
      </c>
      <c r="E80" s="443" t="s">
        <v>592</v>
      </c>
      <c r="F80" s="991" t="s">
        <v>221</v>
      </c>
      <c r="G80" s="455">
        <v>446000</v>
      </c>
      <c r="H80" s="360"/>
      <c r="I80" s="335">
        <v>249000</v>
      </c>
      <c r="J80" s="335"/>
      <c r="K80" s="335"/>
      <c r="L80" s="614">
        <v>80000</v>
      </c>
      <c r="M80" s="613">
        <v>87000</v>
      </c>
      <c r="N80" s="613">
        <v>30000</v>
      </c>
      <c r="O80" s="613">
        <f>Tabla23[[#This Row],[DINERO RECIBIDO]]-Tabla23[[#This Row],[PAZ Y SALVO - ENVIO]]-Tabla23[[#This Row],[RECIBO TRANSITO]]-Tabla23[[#This Row],[OTRO RECIBO (RUNT - COPIAS)]]-Tabla23[[#This Row],[IMPUESTO]]-Tabla23[[#This Row],[OTROS - SOBRANTE]]-Tabla23[[#This Row],[HONORARIOS]]-Tabla23[[#This Row],[EXTRA]]</f>
        <v>0</v>
      </c>
      <c r="P80" s="892"/>
      <c r="Q80" t="s">
        <v>573</v>
      </c>
    </row>
    <row r="81" spans="1:18" ht="15.75" x14ac:dyDescent="0.25">
      <c r="A81" s="357"/>
      <c r="B81" s="611" t="s">
        <v>7068</v>
      </c>
      <c r="C81" s="453" t="s">
        <v>8733</v>
      </c>
      <c r="D81" s="454" t="s">
        <v>9262</v>
      </c>
      <c r="E81" s="443" t="s">
        <v>592</v>
      </c>
      <c r="F81" s="991" t="s">
        <v>436</v>
      </c>
      <c r="G81" s="455">
        <v>790000</v>
      </c>
      <c r="H81" s="360">
        <v>5000</v>
      </c>
      <c r="I81" s="335">
        <v>723000</v>
      </c>
      <c r="J81" s="335"/>
      <c r="K81" s="335"/>
      <c r="L81" s="614"/>
      <c r="M81" s="613">
        <v>62000</v>
      </c>
      <c r="N81" s="613"/>
      <c r="O81" s="613">
        <f>Tabla23[[#This Row],[DINERO RECIBIDO]]-Tabla23[[#This Row],[PAZ Y SALVO - ENVIO]]-Tabla23[[#This Row],[RECIBO TRANSITO]]-Tabla23[[#This Row],[OTRO RECIBO (RUNT - COPIAS)]]-Tabla23[[#This Row],[IMPUESTO]]-Tabla23[[#This Row],[OTROS - SOBRANTE]]-Tabla23[[#This Row],[HONORARIOS]]-Tabla23[[#This Row],[EXTRA]]</f>
        <v>0</v>
      </c>
      <c r="P81" s="892"/>
      <c r="Q81" t="s">
        <v>573</v>
      </c>
      <c r="R81" s="293"/>
    </row>
    <row r="82" spans="1:18" ht="15.75" x14ac:dyDescent="0.25">
      <c r="A82" s="357"/>
      <c r="B82" s="611" t="s">
        <v>7068</v>
      </c>
      <c r="C82" s="453" t="s">
        <v>8733</v>
      </c>
      <c r="D82" s="454" t="s">
        <v>9238</v>
      </c>
      <c r="E82" s="443" t="s">
        <v>592</v>
      </c>
      <c r="F82" s="991" t="s">
        <v>435</v>
      </c>
      <c r="G82" s="455">
        <v>570000</v>
      </c>
      <c r="H82" s="360">
        <v>5000</v>
      </c>
      <c r="I82" s="335">
        <v>480000</v>
      </c>
      <c r="J82" s="335"/>
      <c r="K82" s="335"/>
      <c r="L82" s="614"/>
      <c r="M82" s="613"/>
      <c r="N82" s="613"/>
      <c r="O82" s="613">
        <f>Tabla23[[#This Row],[DINERO RECIBIDO]]-Tabla23[[#This Row],[PAZ Y SALVO - ENVIO]]-Tabla23[[#This Row],[RECIBO TRANSITO]]-Tabla23[[#This Row],[OTRO RECIBO (RUNT - COPIAS)]]-Tabla23[[#This Row],[IMPUESTO]]-Tabla23[[#This Row],[OTROS - SOBRANTE]]-Tabla23[[#This Row],[HONORARIOS]]-Tabla23[[#This Row],[EXTRA]]</f>
        <v>85000</v>
      </c>
      <c r="P82" s="892"/>
      <c r="Q82" t="s">
        <v>573</v>
      </c>
    </row>
    <row r="83" spans="1:18" ht="15.75" x14ac:dyDescent="0.25">
      <c r="A83" s="357"/>
      <c r="B83" s="611" t="s">
        <v>7068</v>
      </c>
      <c r="C83" s="453" t="s">
        <v>8733</v>
      </c>
      <c r="D83" s="454" t="s">
        <v>9112</v>
      </c>
      <c r="E83" s="443" t="s">
        <v>592</v>
      </c>
      <c r="F83" s="991" t="s">
        <v>436</v>
      </c>
      <c r="G83" s="455">
        <v>446000</v>
      </c>
      <c r="H83" s="360">
        <v>5000</v>
      </c>
      <c r="I83" s="335">
        <v>366000</v>
      </c>
      <c r="J83" s="335"/>
      <c r="K83" s="335"/>
      <c r="L83" s="614"/>
      <c r="M83" s="613"/>
      <c r="N83" s="613"/>
      <c r="O83" s="613">
        <f>Tabla23[[#This Row],[DINERO RECIBIDO]]-Tabla23[[#This Row],[PAZ Y SALVO - ENVIO]]-Tabla23[[#This Row],[RECIBO TRANSITO]]-Tabla23[[#This Row],[OTRO RECIBO (RUNT - COPIAS)]]-Tabla23[[#This Row],[IMPUESTO]]-Tabla23[[#This Row],[OTROS - SOBRANTE]]-Tabla23[[#This Row],[HONORARIOS]]-Tabla23[[#This Row],[EXTRA]]</f>
        <v>75000</v>
      </c>
      <c r="P83" s="892"/>
      <c r="Q83" t="s">
        <v>573</v>
      </c>
    </row>
    <row r="84" spans="1:18" ht="15.75" x14ac:dyDescent="0.25">
      <c r="A84" s="357"/>
      <c r="B84" s="611" t="s">
        <v>7068</v>
      </c>
      <c r="C84" s="453" t="s">
        <v>8733</v>
      </c>
      <c r="D84" s="454" t="s">
        <v>9219</v>
      </c>
      <c r="E84" s="443" t="s">
        <v>592</v>
      </c>
      <c r="F84" s="991" t="s">
        <v>436</v>
      </c>
      <c r="G84" s="455">
        <v>387000</v>
      </c>
      <c r="H84" s="360">
        <v>5000</v>
      </c>
      <c r="I84" s="335">
        <v>306000</v>
      </c>
      <c r="J84" s="335"/>
      <c r="K84" s="335"/>
      <c r="L84" s="614"/>
      <c r="M84" s="613"/>
      <c r="N84" s="613"/>
      <c r="O84" s="613">
        <f>Tabla23[[#This Row],[DINERO RECIBIDO]]-Tabla23[[#This Row],[PAZ Y SALVO - ENVIO]]-Tabla23[[#This Row],[RECIBO TRANSITO]]-Tabla23[[#This Row],[OTRO RECIBO (RUNT - COPIAS)]]-Tabla23[[#This Row],[IMPUESTO]]-Tabla23[[#This Row],[OTROS - SOBRANTE]]-Tabla23[[#This Row],[HONORARIOS]]-Tabla23[[#This Row],[EXTRA]]</f>
        <v>76000</v>
      </c>
      <c r="P84" s="892"/>
      <c r="Q84" t="s">
        <v>573</v>
      </c>
    </row>
    <row r="85" spans="1:18" ht="15.75" x14ac:dyDescent="0.25">
      <c r="A85" s="357"/>
      <c r="B85" s="611" t="s">
        <v>7068</v>
      </c>
      <c r="C85" s="453" t="s">
        <v>9183</v>
      </c>
      <c r="D85" s="454" t="s">
        <v>9179</v>
      </c>
      <c r="E85" s="443" t="s">
        <v>592</v>
      </c>
      <c r="F85" s="991" t="s">
        <v>435</v>
      </c>
      <c r="G85" s="455">
        <v>528000</v>
      </c>
      <c r="H85" s="360">
        <v>5000</v>
      </c>
      <c r="I85" s="335">
        <v>444000</v>
      </c>
      <c r="J85" s="335"/>
      <c r="K85" s="335"/>
      <c r="L85" s="614"/>
      <c r="M85" s="613"/>
      <c r="N85" s="613"/>
      <c r="O85" s="613">
        <f>Tabla23[[#This Row],[DINERO RECIBIDO]]-Tabla23[[#This Row],[PAZ Y SALVO - ENVIO]]-Tabla23[[#This Row],[RECIBO TRANSITO]]-Tabla23[[#This Row],[OTRO RECIBO (RUNT - COPIAS)]]-Tabla23[[#This Row],[IMPUESTO]]-Tabla23[[#This Row],[OTROS - SOBRANTE]]-Tabla23[[#This Row],[HONORARIOS]]-Tabla23[[#This Row],[EXTRA]]</f>
        <v>79000</v>
      </c>
      <c r="P85" s="892"/>
      <c r="Q85" t="s">
        <v>573</v>
      </c>
    </row>
    <row r="86" spans="1:18" ht="15.75" x14ac:dyDescent="0.25">
      <c r="A86" s="357"/>
      <c r="B86" s="611" t="s">
        <v>7068</v>
      </c>
      <c r="C86" s="453" t="s">
        <v>1845</v>
      </c>
      <c r="D86" s="454" t="s">
        <v>8178</v>
      </c>
      <c r="E86" s="443" t="s">
        <v>592</v>
      </c>
      <c r="F86" s="991" t="s">
        <v>433</v>
      </c>
      <c r="G86" s="455">
        <v>310000</v>
      </c>
      <c r="H86" s="360"/>
      <c r="I86" s="335">
        <v>169000</v>
      </c>
      <c r="J86" s="335"/>
      <c r="K86" s="335"/>
      <c r="L86" s="614"/>
      <c r="M86" s="613">
        <v>100000</v>
      </c>
      <c r="N86" s="613">
        <v>41000</v>
      </c>
      <c r="O86" s="613">
        <f>Tabla23[[#This Row],[DINERO RECIBIDO]]-Tabla23[[#This Row],[PAZ Y SALVO - ENVIO]]-Tabla23[[#This Row],[RECIBO TRANSITO]]-Tabla23[[#This Row],[OTRO RECIBO (RUNT - COPIAS)]]-Tabla23[[#This Row],[IMPUESTO]]-Tabla23[[#This Row],[OTROS - SOBRANTE]]-Tabla23[[#This Row],[HONORARIOS]]-Tabla23[[#This Row],[EXTRA]]</f>
        <v>0</v>
      </c>
      <c r="P86" s="892"/>
      <c r="Q86" t="s">
        <v>573</v>
      </c>
    </row>
    <row r="87" spans="1:18" ht="15.75" x14ac:dyDescent="0.25">
      <c r="A87" s="357"/>
      <c r="B87" s="611" t="s">
        <v>7068</v>
      </c>
      <c r="C87" s="453" t="s">
        <v>1898</v>
      </c>
      <c r="D87" s="454">
        <v>1065889345</v>
      </c>
      <c r="E87" s="443" t="s">
        <v>8029</v>
      </c>
      <c r="F87" s="443" t="s">
        <v>8091</v>
      </c>
      <c r="G87" s="455"/>
      <c r="H87" s="855">
        <v>46086</v>
      </c>
      <c r="I87" s="854">
        <v>11</v>
      </c>
      <c r="J87" s="855">
        <f>WORKDAY.INTL(Tabla23[[#This Row],[PAZ Y SALVO - ENVIO]],Tabla23[[#This Row],[RECIBO TRANSITO]],1,Tabla30[FECHA])</f>
        <v>46101</v>
      </c>
      <c r="K87" s="335"/>
      <c r="L87" s="728"/>
      <c r="M87" s="613"/>
      <c r="N87" s="613"/>
      <c r="O87" s="613">
        <v>0</v>
      </c>
      <c r="P87" s="864" t="s">
        <v>8040</v>
      </c>
      <c r="Q87" t="s">
        <v>573</v>
      </c>
    </row>
    <row r="88" spans="1:18" ht="15.75" x14ac:dyDescent="0.25">
      <c r="A88" s="357"/>
      <c r="B88" s="611" t="s">
        <v>7068</v>
      </c>
      <c r="C88" s="453" t="s">
        <v>6565</v>
      </c>
      <c r="D88" s="454" t="s">
        <v>9245</v>
      </c>
      <c r="E88" s="443" t="s">
        <v>592</v>
      </c>
      <c r="F88" s="991" t="s">
        <v>221</v>
      </c>
      <c r="G88" s="455">
        <v>404000</v>
      </c>
      <c r="H88" s="360">
        <v>5000</v>
      </c>
      <c r="I88" s="335">
        <v>281000</v>
      </c>
      <c r="J88" s="335"/>
      <c r="K88" s="335"/>
      <c r="L88" s="614"/>
      <c r="M88" s="613">
        <v>80000</v>
      </c>
      <c r="N88" s="613">
        <v>38000</v>
      </c>
      <c r="O88" s="613">
        <f>Tabla23[[#This Row],[DINERO RECIBIDO]]-Tabla23[[#This Row],[PAZ Y SALVO - ENVIO]]-Tabla23[[#This Row],[RECIBO TRANSITO]]-Tabla23[[#This Row],[OTRO RECIBO (RUNT - COPIAS)]]-Tabla23[[#This Row],[IMPUESTO]]-Tabla23[[#This Row],[OTROS - SOBRANTE]]-Tabla23[[#This Row],[HONORARIOS]]-Tabla23[[#This Row],[EXTRA]]</f>
        <v>0</v>
      </c>
      <c r="P88" s="892"/>
      <c r="Q88" t="s">
        <v>573</v>
      </c>
    </row>
    <row r="89" spans="1:18" ht="15.75" x14ac:dyDescent="0.25">
      <c r="A89" s="357"/>
      <c r="B89" s="611" t="s">
        <v>7068</v>
      </c>
      <c r="C89" s="453" t="s">
        <v>6565</v>
      </c>
      <c r="D89" s="454" t="s">
        <v>9243</v>
      </c>
      <c r="E89" s="443" t="s">
        <v>592</v>
      </c>
      <c r="F89" s="991" t="s">
        <v>435</v>
      </c>
      <c r="G89" s="455">
        <v>1000000</v>
      </c>
      <c r="H89" s="360">
        <v>5000</v>
      </c>
      <c r="I89" s="335">
        <v>915000</v>
      </c>
      <c r="J89" s="335"/>
      <c r="K89" s="335"/>
      <c r="L89" s="614"/>
      <c r="M89" s="613">
        <v>80000</v>
      </c>
      <c r="N89" s="613"/>
      <c r="O89" s="613">
        <f>Tabla23[[#This Row],[DINERO RECIBIDO]]-Tabla23[[#This Row],[PAZ Y SALVO - ENVIO]]-Tabla23[[#This Row],[RECIBO TRANSITO]]-Tabla23[[#This Row],[OTRO RECIBO (RUNT - COPIAS)]]-Tabla23[[#This Row],[IMPUESTO]]-Tabla23[[#This Row],[OTROS - SOBRANTE]]-Tabla23[[#This Row],[HONORARIOS]]-Tabla23[[#This Row],[EXTRA]]</f>
        <v>0</v>
      </c>
      <c r="P89" s="892" t="s">
        <v>9244</v>
      </c>
      <c r="Q89" t="s">
        <v>573</v>
      </c>
      <c r="R89" s="293"/>
    </row>
    <row r="90" spans="1:18" ht="15.75" x14ac:dyDescent="0.25">
      <c r="A90" s="357"/>
      <c r="B90" s="611" t="s">
        <v>7068</v>
      </c>
      <c r="C90" s="453" t="s">
        <v>6856</v>
      </c>
      <c r="D90" s="454">
        <v>1061712052</v>
      </c>
      <c r="E90" s="443" t="s">
        <v>6408</v>
      </c>
      <c r="F90" s="991" t="s">
        <v>245</v>
      </c>
      <c r="G90" s="455">
        <v>2655000</v>
      </c>
      <c r="H90" s="360"/>
      <c r="I90" s="335">
        <v>2661000</v>
      </c>
      <c r="J90" s="335"/>
      <c r="K90" s="335"/>
      <c r="L90" s="614"/>
      <c r="M90" s="613"/>
      <c r="N90" s="1091"/>
      <c r="O90" s="613">
        <f>Tabla23[[#This Row],[DINERO RECIBIDO]]-Tabla23[[#This Row],[PAZ Y SALVO - ENVIO]]-Tabla23[[#This Row],[RECIBO TRANSITO]]-Tabla23[[#This Row],[OTRO RECIBO (RUNT - COPIAS)]]-Tabla23[[#This Row],[IMPUESTO]]-Tabla23[[#This Row],[OTROS - SOBRANTE]]-Tabla23[[#This Row],[HONORARIOS]]-Tabla23[[#This Row],[EXTRA]]</f>
        <v>-6000</v>
      </c>
      <c r="P90" s="892" t="s">
        <v>9257</v>
      </c>
      <c r="Q90" t="s">
        <v>573</v>
      </c>
      <c r="R90" s="293"/>
    </row>
    <row r="91" spans="1:18" ht="15.75" x14ac:dyDescent="0.25">
      <c r="A91" s="357"/>
      <c r="B91" s="611" t="s">
        <v>7068</v>
      </c>
      <c r="C91" s="453" t="s">
        <v>6856</v>
      </c>
      <c r="D91" s="454" t="s">
        <v>9180</v>
      </c>
      <c r="E91" s="443" t="s">
        <v>592</v>
      </c>
      <c r="F91" s="991" t="s">
        <v>435</v>
      </c>
      <c r="G91" s="455">
        <v>523000</v>
      </c>
      <c r="H91" s="360">
        <v>5000</v>
      </c>
      <c r="I91" s="335">
        <v>439000</v>
      </c>
      <c r="J91" s="335"/>
      <c r="K91" s="335"/>
      <c r="L91" s="614"/>
      <c r="M91" s="613"/>
      <c r="N91" s="613"/>
      <c r="O91" s="613">
        <f>Tabla23[[#This Row],[DINERO RECIBIDO]]-Tabla23[[#This Row],[PAZ Y SALVO - ENVIO]]-Tabla23[[#This Row],[RECIBO TRANSITO]]-Tabla23[[#This Row],[OTRO RECIBO (RUNT - COPIAS)]]-Tabla23[[#This Row],[IMPUESTO]]-Tabla23[[#This Row],[OTROS - SOBRANTE]]-Tabla23[[#This Row],[HONORARIOS]]-Tabla23[[#This Row],[EXTRA]]</f>
        <v>79000</v>
      </c>
      <c r="P91" s="892"/>
      <c r="Q91" t="s">
        <v>573</v>
      </c>
      <c r="R91" s="293"/>
    </row>
    <row r="92" spans="1:18" ht="15.75" x14ac:dyDescent="0.25">
      <c r="A92" s="357"/>
      <c r="B92" s="611" t="s">
        <v>7068</v>
      </c>
      <c r="C92" s="453" t="s">
        <v>9222</v>
      </c>
      <c r="D92" s="454" t="s">
        <v>9220</v>
      </c>
      <c r="E92" s="443" t="s">
        <v>611</v>
      </c>
      <c r="F92" s="991" t="s">
        <v>436</v>
      </c>
      <c r="G92" s="455">
        <v>569000</v>
      </c>
      <c r="H92" s="360">
        <v>5000</v>
      </c>
      <c r="I92" s="335">
        <v>492000</v>
      </c>
      <c r="J92" s="335"/>
      <c r="K92" s="335"/>
      <c r="L92" s="614"/>
      <c r="M92" s="613"/>
      <c r="N92" s="613"/>
      <c r="O92" s="613">
        <f>Tabla23[[#This Row],[DINERO RECIBIDO]]-Tabla23[[#This Row],[PAZ Y SALVO - ENVIO]]-Tabla23[[#This Row],[RECIBO TRANSITO]]-Tabla23[[#This Row],[OTRO RECIBO (RUNT - COPIAS)]]-Tabla23[[#This Row],[IMPUESTO]]-Tabla23[[#This Row],[OTROS - SOBRANTE]]-Tabla23[[#This Row],[HONORARIOS]]-Tabla23[[#This Row],[EXTRA]]</f>
        <v>72000</v>
      </c>
      <c r="P92" s="892"/>
      <c r="Q92" t="s">
        <v>573</v>
      </c>
      <c r="R92" s="293"/>
    </row>
    <row r="93" spans="1:18" ht="15.75" x14ac:dyDescent="0.25">
      <c r="A93" s="357"/>
      <c r="B93" s="611" t="s">
        <v>7068</v>
      </c>
      <c r="C93" s="453" t="s">
        <v>8099</v>
      </c>
      <c r="D93" s="454" t="s">
        <v>9141</v>
      </c>
      <c r="E93" s="443" t="s">
        <v>592</v>
      </c>
      <c r="F93" s="991" t="s">
        <v>435</v>
      </c>
      <c r="G93" s="455">
        <v>320000</v>
      </c>
      <c r="H93" s="360">
        <v>5000</v>
      </c>
      <c r="I93" s="335">
        <v>230000</v>
      </c>
      <c r="J93" s="335"/>
      <c r="K93" s="335"/>
      <c r="L93" s="614"/>
      <c r="M93" s="613"/>
      <c r="N93" s="613"/>
      <c r="O93" s="613">
        <f>Tabla23[[#This Row],[DINERO RECIBIDO]]-Tabla23[[#This Row],[PAZ Y SALVO - ENVIO]]-Tabla23[[#This Row],[RECIBO TRANSITO]]-Tabla23[[#This Row],[OTRO RECIBO (RUNT - COPIAS)]]-Tabla23[[#This Row],[IMPUESTO]]-Tabla23[[#This Row],[OTROS - SOBRANTE]]-Tabla23[[#This Row],[HONORARIOS]]-Tabla23[[#This Row],[EXTRA]]</f>
        <v>85000</v>
      </c>
      <c r="P93" s="892"/>
      <c r="Q93" t="s">
        <v>573</v>
      </c>
      <c r="R93" s="293"/>
    </row>
    <row r="94" spans="1:18" ht="15.75" x14ac:dyDescent="0.25">
      <c r="A94" s="357"/>
      <c r="B94" s="611" t="s">
        <v>7068</v>
      </c>
      <c r="C94" s="453" t="s">
        <v>6699</v>
      </c>
      <c r="D94" s="454" t="s">
        <v>9259</v>
      </c>
      <c r="E94" s="443" t="s">
        <v>592</v>
      </c>
      <c r="F94" s="991" t="s">
        <v>436</v>
      </c>
      <c r="G94" s="455">
        <v>633000</v>
      </c>
      <c r="H94" s="360"/>
      <c r="I94" s="335">
        <v>552000</v>
      </c>
      <c r="J94" s="335"/>
      <c r="K94" s="335"/>
      <c r="L94" s="614"/>
      <c r="M94" s="613">
        <v>81000</v>
      </c>
      <c r="N94" s="613"/>
      <c r="O94" s="613">
        <f>Tabla23[[#This Row],[DINERO RECIBIDO]]-Tabla23[[#This Row],[PAZ Y SALVO - ENVIO]]-Tabla23[[#This Row],[RECIBO TRANSITO]]-Tabla23[[#This Row],[OTRO RECIBO (RUNT - COPIAS)]]-Tabla23[[#This Row],[IMPUESTO]]-Tabla23[[#This Row],[OTROS - SOBRANTE]]-Tabla23[[#This Row],[HONORARIOS]]-Tabla23[[#This Row],[EXTRA]]</f>
        <v>0</v>
      </c>
      <c r="P94" s="892"/>
      <c r="Q94" t="s">
        <v>573</v>
      </c>
      <c r="R94" s="293"/>
    </row>
    <row r="95" spans="1:18" ht="15.75" x14ac:dyDescent="0.25">
      <c r="A95" s="357"/>
      <c r="B95" s="611" t="s">
        <v>7068</v>
      </c>
      <c r="C95" s="453" t="s">
        <v>6699</v>
      </c>
      <c r="D95" s="454" t="s">
        <v>6847</v>
      </c>
      <c r="E95" s="443" t="s">
        <v>592</v>
      </c>
      <c r="F95" s="991" t="s">
        <v>435</v>
      </c>
      <c r="G95" s="455">
        <v>519000</v>
      </c>
      <c r="H95" s="360">
        <v>5000</v>
      </c>
      <c r="I95" s="335">
        <v>495000</v>
      </c>
      <c r="J95" s="335"/>
      <c r="K95" s="335"/>
      <c r="L95" s="614"/>
      <c r="M95" s="613">
        <v>19000</v>
      </c>
      <c r="N95" s="613"/>
      <c r="O95" s="613">
        <f>Tabla23[[#This Row],[DINERO RECIBIDO]]-Tabla23[[#This Row],[PAZ Y SALVO - ENVIO]]-Tabla23[[#This Row],[RECIBO TRANSITO]]-Tabla23[[#This Row],[OTRO RECIBO (RUNT - COPIAS)]]-Tabla23[[#This Row],[IMPUESTO]]-Tabla23[[#This Row],[OTROS - SOBRANTE]]-Tabla23[[#This Row],[HONORARIOS]]-Tabla23[[#This Row],[EXTRA]]</f>
        <v>0</v>
      </c>
      <c r="P95" s="892" t="s">
        <v>9282</v>
      </c>
      <c r="Q95" t="s">
        <v>573</v>
      </c>
      <c r="R95" s="293"/>
    </row>
    <row r="96" spans="1:18" ht="15.75" x14ac:dyDescent="0.25">
      <c r="A96" s="357"/>
      <c r="B96" s="611" t="s">
        <v>7068</v>
      </c>
      <c r="C96" s="453" t="s">
        <v>4180</v>
      </c>
      <c r="D96" s="454" t="s">
        <v>9144</v>
      </c>
      <c r="E96" s="443" t="s">
        <v>592</v>
      </c>
      <c r="F96" s="991" t="s">
        <v>436</v>
      </c>
      <c r="G96" s="455">
        <v>370000</v>
      </c>
      <c r="H96" s="360">
        <v>5000</v>
      </c>
      <c r="I96" s="335">
        <v>284000</v>
      </c>
      <c r="J96" s="335"/>
      <c r="K96" s="335"/>
      <c r="L96" s="614"/>
      <c r="M96" s="613">
        <v>80000</v>
      </c>
      <c r="N96" s="613">
        <v>1000</v>
      </c>
      <c r="O96" s="613">
        <f>Tabla23[[#This Row],[DINERO RECIBIDO]]-Tabla23[[#This Row],[PAZ Y SALVO - ENVIO]]-Tabla23[[#This Row],[RECIBO TRANSITO]]-Tabla23[[#This Row],[OTRO RECIBO (RUNT - COPIAS)]]-Tabla23[[#This Row],[IMPUESTO]]-Tabla23[[#This Row],[OTROS - SOBRANTE]]-Tabla23[[#This Row],[HONORARIOS]]-Tabla23[[#This Row],[EXTRA]]</f>
        <v>0</v>
      </c>
      <c r="P96" s="892"/>
      <c r="Q96" t="s">
        <v>573</v>
      </c>
    </row>
    <row r="97" spans="1:18" ht="15.75" x14ac:dyDescent="0.25">
      <c r="A97" s="357"/>
      <c r="B97" s="611" t="s">
        <v>7068</v>
      </c>
      <c r="C97" s="453" t="s">
        <v>5678</v>
      </c>
      <c r="D97" s="454" t="s">
        <v>9284</v>
      </c>
      <c r="E97" s="443" t="s">
        <v>592</v>
      </c>
      <c r="F97" s="991" t="s">
        <v>217</v>
      </c>
      <c r="G97" s="455">
        <v>1490000</v>
      </c>
      <c r="H97" s="360"/>
      <c r="I97" s="335">
        <v>780000</v>
      </c>
      <c r="J97" s="335"/>
      <c r="K97" s="335">
        <v>729000</v>
      </c>
      <c r="L97" s="614"/>
      <c r="M97" s="613"/>
      <c r="N97" s="613"/>
      <c r="O97" s="613">
        <f>Tabla23[[#This Row],[DINERO RECIBIDO]]-Tabla23[[#This Row],[PAZ Y SALVO - ENVIO]]-Tabla23[[#This Row],[RECIBO TRANSITO]]-Tabla23[[#This Row],[OTRO RECIBO (RUNT - COPIAS)]]-Tabla23[[#This Row],[IMPUESTO]]-Tabla23[[#This Row],[OTROS - SOBRANTE]]-Tabla23[[#This Row],[HONORARIOS]]-Tabla23[[#This Row],[EXTRA]]</f>
        <v>-19000</v>
      </c>
      <c r="P97" s="892"/>
      <c r="Q97" t="s">
        <v>573</v>
      </c>
      <c r="R97" s="293"/>
    </row>
    <row r="98" spans="1:18" ht="15.75" x14ac:dyDescent="0.25">
      <c r="A98" s="357"/>
      <c r="B98" s="611" t="s">
        <v>7068</v>
      </c>
      <c r="C98" s="453" t="s">
        <v>9051</v>
      </c>
      <c r="D98" s="454" t="s">
        <v>9039</v>
      </c>
      <c r="E98" s="443" t="s">
        <v>592</v>
      </c>
      <c r="F98" s="991" t="s">
        <v>435</v>
      </c>
      <c r="G98" s="455">
        <v>345000</v>
      </c>
      <c r="H98" s="360">
        <v>5000</v>
      </c>
      <c r="I98" s="335"/>
      <c r="J98" s="335"/>
      <c r="K98" s="335"/>
      <c r="L98" s="614">
        <v>340000</v>
      </c>
      <c r="M98" s="613"/>
      <c r="N98" s="613"/>
      <c r="O98" s="613">
        <f>Tabla23[[#This Row],[DINERO RECIBIDO]]-Tabla23[[#This Row],[PAZ Y SALVO - ENVIO]]-Tabla23[[#This Row],[RECIBO TRANSITO]]-Tabla23[[#This Row],[OTRO RECIBO (RUNT - COPIAS)]]-Tabla23[[#This Row],[IMPUESTO]]-Tabla23[[#This Row],[OTROS - SOBRANTE]]-Tabla23[[#This Row],[HONORARIOS]]-Tabla23[[#This Row],[EXTRA]]</f>
        <v>0</v>
      </c>
      <c r="P98" s="892"/>
      <c r="Q98" t="s">
        <v>573</v>
      </c>
      <c r="R98" s="293"/>
    </row>
    <row r="99" spans="1:18" ht="15.75" x14ac:dyDescent="0.25">
      <c r="A99" s="357"/>
      <c r="B99" s="611" t="s">
        <v>7068</v>
      </c>
      <c r="C99" s="453" t="s">
        <v>3992</v>
      </c>
      <c r="D99" s="454" t="s">
        <v>9154</v>
      </c>
      <c r="E99" s="443" t="s">
        <v>611</v>
      </c>
      <c r="F99" s="991" t="s">
        <v>602</v>
      </c>
      <c r="G99" s="455">
        <v>828000</v>
      </c>
      <c r="H99" s="335">
        <v>25000</v>
      </c>
      <c r="I99" s="335">
        <v>726000</v>
      </c>
      <c r="J99" s="335"/>
      <c r="K99" s="335"/>
      <c r="L99" s="614"/>
      <c r="M99" s="613">
        <v>77000</v>
      </c>
      <c r="N99" s="613"/>
      <c r="O99" s="613">
        <f>Tabla23[[#This Row],[DINERO RECIBIDO]]-Tabla23[[#This Row],[PAZ Y SALVO - ENVIO]]-Tabla23[[#This Row],[RECIBO TRANSITO]]-Tabla23[[#This Row],[OTRO RECIBO (RUNT - COPIAS)]]-Tabla23[[#This Row],[IMPUESTO]]-Tabla23[[#This Row],[OTROS - SOBRANTE]]-Tabla23[[#This Row],[HONORARIOS]]-Tabla23[[#This Row],[EXTRA]]</f>
        <v>0</v>
      </c>
      <c r="P99" s="892"/>
      <c r="Q99" t="s">
        <v>573</v>
      </c>
      <c r="R99" s="293"/>
    </row>
    <row r="100" spans="1:18" ht="15.75" x14ac:dyDescent="0.25">
      <c r="A100" s="357"/>
      <c r="B100" s="611" t="s">
        <v>7068</v>
      </c>
      <c r="C100" s="453" t="s">
        <v>9057</v>
      </c>
      <c r="D100" s="454" t="s">
        <v>9158</v>
      </c>
      <c r="E100" s="443" t="s">
        <v>592</v>
      </c>
      <c r="F100" s="991" t="s">
        <v>435</v>
      </c>
      <c r="G100" s="455">
        <v>343000</v>
      </c>
      <c r="H100" s="360"/>
      <c r="I100" s="335">
        <v>261000</v>
      </c>
      <c r="J100" s="335"/>
      <c r="K100" s="335"/>
      <c r="L100" s="614"/>
      <c r="M100" s="613">
        <v>80000</v>
      </c>
      <c r="N100" s="613">
        <v>2000</v>
      </c>
      <c r="O100" s="613">
        <f>Tabla23[[#This Row],[DINERO RECIBIDO]]-Tabla23[[#This Row],[PAZ Y SALVO - ENVIO]]-Tabla23[[#This Row],[RECIBO TRANSITO]]-Tabla23[[#This Row],[OTRO RECIBO (RUNT - COPIAS)]]-Tabla23[[#This Row],[IMPUESTO]]-Tabla23[[#This Row],[OTROS - SOBRANTE]]-Tabla23[[#This Row],[HONORARIOS]]-Tabla23[[#This Row],[EXTRA]]</f>
        <v>0</v>
      </c>
      <c r="P100" s="892"/>
      <c r="Q100" t="s">
        <v>573</v>
      </c>
      <c r="R100" s="293"/>
    </row>
    <row r="101" spans="1:18" ht="15.75" x14ac:dyDescent="0.25">
      <c r="A101" s="357"/>
      <c r="B101" s="611" t="s">
        <v>7068</v>
      </c>
      <c r="C101" s="453" t="s">
        <v>9275</v>
      </c>
      <c r="D101" s="454" t="s">
        <v>9221</v>
      </c>
      <c r="E101" s="443" t="s">
        <v>592</v>
      </c>
      <c r="F101" s="991" t="s">
        <v>435</v>
      </c>
      <c r="G101" s="455">
        <v>554000</v>
      </c>
      <c r="H101" s="360">
        <v>5000</v>
      </c>
      <c r="I101" s="335">
        <v>470000</v>
      </c>
      <c r="J101" s="335"/>
      <c r="K101" s="335"/>
      <c r="L101" s="614"/>
      <c r="M101" s="613">
        <v>79000</v>
      </c>
      <c r="N101" s="613"/>
      <c r="O101" s="613">
        <f>Tabla23[[#This Row],[DINERO RECIBIDO]]-Tabla23[[#This Row],[PAZ Y SALVO - ENVIO]]-Tabla23[[#This Row],[RECIBO TRANSITO]]-Tabla23[[#This Row],[OTRO RECIBO (RUNT - COPIAS)]]-Tabla23[[#This Row],[IMPUESTO]]-Tabla23[[#This Row],[OTROS - SOBRANTE]]-Tabla23[[#This Row],[HONORARIOS]]-Tabla23[[#This Row],[EXTRA]]</f>
        <v>0</v>
      </c>
      <c r="P101" s="892" t="s">
        <v>9281</v>
      </c>
      <c r="Q101" t="s">
        <v>573</v>
      </c>
      <c r="R101" s="293"/>
    </row>
    <row r="102" spans="1:18" ht="15.75" x14ac:dyDescent="0.25">
      <c r="A102" s="357"/>
      <c r="B102" s="611" t="s">
        <v>7068</v>
      </c>
      <c r="C102" s="453" t="s">
        <v>9274</v>
      </c>
      <c r="D102" s="454">
        <v>15532560</v>
      </c>
      <c r="E102" s="443" t="s">
        <v>9270</v>
      </c>
      <c r="F102" s="991" t="s">
        <v>6020</v>
      </c>
      <c r="G102" s="455">
        <v>40000</v>
      </c>
      <c r="H102" s="360"/>
      <c r="I102" s="335">
        <v>25000</v>
      </c>
      <c r="J102" s="335"/>
      <c r="K102" s="335"/>
      <c r="L102" s="614"/>
      <c r="M102" s="613"/>
      <c r="N102" s="613"/>
      <c r="O102" s="613">
        <f>Tabla23[[#This Row],[DINERO RECIBIDO]]-Tabla23[[#This Row],[PAZ Y SALVO - ENVIO]]-Tabla23[[#This Row],[RECIBO TRANSITO]]-Tabla23[[#This Row],[OTRO RECIBO (RUNT - COPIAS)]]-Tabla23[[#This Row],[IMPUESTO]]-Tabla23[[#This Row],[OTROS - SOBRANTE]]-Tabla23[[#This Row],[HONORARIOS]]-Tabla23[[#This Row],[EXTRA]]</f>
        <v>15000</v>
      </c>
      <c r="P102" s="892"/>
      <c r="Q102" t="s">
        <v>573</v>
      </c>
      <c r="R102" s="293"/>
    </row>
    <row r="103" spans="1:18" ht="15.75" x14ac:dyDescent="0.25">
      <c r="A103" s="357"/>
      <c r="B103" s="611" t="s">
        <v>7068</v>
      </c>
      <c r="C103" s="453" t="s">
        <v>7437</v>
      </c>
      <c r="D103" s="454" t="s">
        <v>6938</v>
      </c>
      <c r="E103" s="443" t="s">
        <v>592</v>
      </c>
      <c r="F103" s="991" t="s">
        <v>245</v>
      </c>
      <c r="G103" s="455">
        <v>730000</v>
      </c>
      <c r="H103" s="360">
        <v>10000</v>
      </c>
      <c r="I103" s="335">
        <v>349000</v>
      </c>
      <c r="J103" s="335"/>
      <c r="K103" s="335">
        <v>252000</v>
      </c>
      <c r="L103" s="614"/>
      <c r="M103" s="613">
        <v>100000</v>
      </c>
      <c r="N103" s="613">
        <v>19000</v>
      </c>
      <c r="O103" s="613">
        <f>Tabla23[[#This Row],[DINERO RECIBIDO]]-Tabla23[[#This Row],[PAZ Y SALVO - ENVIO]]-Tabla23[[#This Row],[RECIBO TRANSITO]]-Tabla23[[#This Row],[OTRO RECIBO (RUNT - COPIAS)]]-Tabla23[[#This Row],[IMPUESTO]]-Tabla23[[#This Row],[OTROS - SOBRANTE]]-Tabla23[[#This Row],[HONORARIOS]]-Tabla23[[#This Row],[EXTRA]]</f>
        <v>0</v>
      </c>
      <c r="P103" s="892"/>
      <c r="Q103" t="s">
        <v>573</v>
      </c>
      <c r="R103" s="293"/>
    </row>
    <row r="104" spans="1:18" ht="15.75" x14ac:dyDescent="0.25">
      <c r="A104" s="357"/>
      <c r="B104" s="611" t="s">
        <v>7068</v>
      </c>
      <c r="C104" s="453" t="s">
        <v>2400</v>
      </c>
      <c r="D104" s="454" t="s">
        <v>9239</v>
      </c>
      <c r="E104" s="443" t="s">
        <v>592</v>
      </c>
      <c r="F104" s="991" t="s">
        <v>433</v>
      </c>
      <c r="G104" s="455">
        <v>260000</v>
      </c>
      <c r="H104" s="360"/>
      <c r="I104" s="335">
        <v>200000</v>
      </c>
      <c r="J104" s="335"/>
      <c r="K104" s="335"/>
      <c r="L104" s="614"/>
      <c r="M104" s="613"/>
      <c r="N104" s="613"/>
      <c r="O104" s="613">
        <f>Tabla23[[#This Row],[DINERO RECIBIDO]]-Tabla23[[#This Row],[PAZ Y SALVO - ENVIO]]-Tabla23[[#This Row],[RECIBO TRANSITO]]-Tabla23[[#This Row],[OTRO RECIBO (RUNT - COPIAS)]]-Tabla23[[#This Row],[IMPUESTO]]-Tabla23[[#This Row],[OTROS - SOBRANTE]]-Tabla23[[#This Row],[HONORARIOS]]-Tabla23[[#This Row],[EXTRA]]</f>
        <v>60000</v>
      </c>
      <c r="P104" s="892"/>
      <c r="Q104" t="s">
        <v>573</v>
      </c>
      <c r="R104" s="293"/>
    </row>
    <row r="105" spans="1:18" ht="15.75" x14ac:dyDescent="0.25">
      <c r="A105" s="357"/>
      <c r="B105" s="611" t="s">
        <v>7068</v>
      </c>
      <c r="C105" s="453" t="s">
        <v>2400</v>
      </c>
      <c r="D105" s="454" t="s">
        <v>9168</v>
      </c>
      <c r="E105" s="443" t="s">
        <v>592</v>
      </c>
      <c r="F105" s="991" t="s">
        <v>608</v>
      </c>
      <c r="G105" s="455">
        <v>339000</v>
      </c>
      <c r="H105" s="360">
        <v>5000</v>
      </c>
      <c r="I105" s="335">
        <v>254000</v>
      </c>
      <c r="J105" s="335"/>
      <c r="K105" s="335"/>
      <c r="L105" s="614"/>
      <c r="M105" s="613">
        <v>80000</v>
      </c>
      <c r="N105" s="613"/>
      <c r="O105" s="613">
        <f>Tabla23[[#This Row],[DINERO RECIBIDO]]-Tabla23[[#This Row],[PAZ Y SALVO - ENVIO]]-Tabla23[[#This Row],[RECIBO TRANSITO]]-Tabla23[[#This Row],[OTRO RECIBO (RUNT - COPIAS)]]-Tabla23[[#This Row],[IMPUESTO]]-Tabla23[[#This Row],[OTROS - SOBRANTE]]-Tabla23[[#This Row],[HONORARIOS]]-Tabla23[[#This Row],[EXTRA]]</f>
        <v>0</v>
      </c>
      <c r="P105" s="892"/>
      <c r="Q105" t="s">
        <v>573</v>
      </c>
      <c r="R105" s="293"/>
    </row>
    <row r="106" spans="1:18" ht="15.75" x14ac:dyDescent="0.25">
      <c r="A106" s="357"/>
      <c r="B106" s="611" t="s">
        <v>7068</v>
      </c>
      <c r="C106" s="453" t="s">
        <v>8743</v>
      </c>
      <c r="D106" s="454" t="s">
        <v>9155</v>
      </c>
      <c r="E106" s="443" t="s">
        <v>592</v>
      </c>
      <c r="F106" s="991" t="s">
        <v>602</v>
      </c>
      <c r="G106" s="455">
        <v>532000</v>
      </c>
      <c r="H106" s="335">
        <v>5000</v>
      </c>
      <c r="I106" s="335">
        <v>379000</v>
      </c>
      <c r="J106" s="335"/>
      <c r="K106" s="335"/>
      <c r="L106" s="614"/>
      <c r="M106" s="613">
        <v>130000</v>
      </c>
      <c r="N106" s="613">
        <v>18000</v>
      </c>
      <c r="O106" s="613">
        <f>Tabla23[[#This Row],[DINERO RECIBIDO]]-Tabla23[[#This Row],[PAZ Y SALVO - ENVIO]]-Tabla23[[#This Row],[RECIBO TRANSITO]]-Tabla23[[#This Row],[OTRO RECIBO (RUNT - COPIAS)]]-Tabla23[[#This Row],[IMPUESTO]]-Tabla23[[#This Row],[OTROS - SOBRANTE]]-Tabla23[[#This Row],[HONORARIOS]]-Tabla23[[#This Row],[EXTRA]]</f>
        <v>0</v>
      </c>
      <c r="P106" s="892"/>
      <c r="Q106" t="s">
        <v>573</v>
      </c>
      <c r="R106" s="195"/>
    </row>
    <row r="107" spans="1:18" ht="15.75" x14ac:dyDescent="0.25">
      <c r="A107" s="357"/>
      <c r="B107" s="611" t="s">
        <v>7068</v>
      </c>
      <c r="C107" s="453" t="s">
        <v>6710</v>
      </c>
      <c r="D107" s="454" t="s">
        <v>8135</v>
      </c>
      <c r="E107" s="443" t="s">
        <v>592</v>
      </c>
      <c r="F107" s="991" t="s">
        <v>5179</v>
      </c>
      <c r="G107" s="455">
        <v>574000</v>
      </c>
      <c r="H107" s="360">
        <v>5000</v>
      </c>
      <c r="I107" s="335">
        <v>438000</v>
      </c>
      <c r="J107" s="335"/>
      <c r="K107" s="335"/>
      <c r="L107" s="614">
        <v>46000</v>
      </c>
      <c r="M107" s="613">
        <v>85000</v>
      </c>
      <c r="N107" s="613"/>
      <c r="O107" s="613">
        <f>Tabla23[[#This Row],[DINERO RECIBIDO]]-Tabla23[[#This Row],[PAZ Y SALVO - ENVIO]]-Tabla23[[#This Row],[RECIBO TRANSITO]]-Tabla23[[#This Row],[OTRO RECIBO (RUNT - COPIAS)]]-Tabla23[[#This Row],[IMPUESTO]]-Tabla23[[#This Row],[OTROS - SOBRANTE]]-Tabla23[[#This Row],[HONORARIOS]]-Tabla23[[#This Row],[EXTRA]]</f>
        <v>0</v>
      </c>
      <c r="P107" s="892"/>
      <c r="Q107" t="s">
        <v>573</v>
      </c>
      <c r="R107" s="195"/>
    </row>
    <row r="108" spans="1:18" ht="15.75" x14ac:dyDescent="0.25">
      <c r="A108" s="357"/>
      <c r="B108" s="611" t="s">
        <v>7068</v>
      </c>
      <c r="C108" s="453" t="s">
        <v>627</v>
      </c>
      <c r="D108" s="454" t="s">
        <v>8940</v>
      </c>
      <c r="E108" s="443" t="s">
        <v>4818</v>
      </c>
      <c r="F108" s="991" t="s">
        <v>436</v>
      </c>
      <c r="G108" s="455">
        <v>665000</v>
      </c>
      <c r="H108" s="360"/>
      <c r="I108" s="335">
        <v>323000</v>
      </c>
      <c r="J108" s="335"/>
      <c r="K108" s="335">
        <v>213000</v>
      </c>
      <c r="L108" s="614">
        <v>44000</v>
      </c>
      <c r="M108" s="613">
        <v>85000</v>
      </c>
      <c r="N108" s="613"/>
      <c r="O108" s="613">
        <f>Tabla23[[#This Row],[DINERO RECIBIDO]]-Tabla23[[#This Row],[PAZ Y SALVO - ENVIO]]-Tabla23[[#This Row],[RECIBO TRANSITO]]-Tabla23[[#This Row],[OTRO RECIBO (RUNT - COPIAS)]]-Tabla23[[#This Row],[IMPUESTO]]-Tabla23[[#This Row],[OTROS - SOBRANTE]]-Tabla23[[#This Row],[HONORARIOS]]-Tabla23[[#This Row],[EXTRA]]</f>
        <v>0</v>
      </c>
      <c r="P108" s="892"/>
      <c r="Q108" t="s">
        <v>573</v>
      </c>
      <c r="R108" s="195"/>
    </row>
    <row r="109" spans="1:18" ht="15.75" x14ac:dyDescent="0.25">
      <c r="A109" s="357"/>
      <c r="B109" s="611" t="s">
        <v>7068</v>
      </c>
      <c r="C109" s="453" t="s">
        <v>7048</v>
      </c>
      <c r="D109" s="454" t="s">
        <v>9178</v>
      </c>
      <c r="E109" s="443" t="s">
        <v>592</v>
      </c>
      <c r="F109" s="991" t="s">
        <v>435</v>
      </c>
      <c r="G109" s="455">
        <v>537000</v>
      </c>
      <c r="H109" s="360">
        <v>5000</v>
      </c>
      <c r="I109" s="335">
        <v>453000</v>
      </c>
      <c r="J109" s="335"/>
      <c r="K109" s="335"/>
      <c r="L109" s="614"/>
      <c r="M109" s="613"/>
      <c r="N109" s="613"/>
      <c r="O109" s="613">
        <f>Tabla23[[#This Row],[DINERO RECIBIDO]]-Tabla23[[#This Row],[PAZ Y SALVO - ENVIO]]-Tabla23[[#This Row],[RECIBO TRANSITO]]-Tabla23[[#This Row],[OTRO RECIBO (RUNT - COPIAS)]]-Tabla23[[#This Row],[IMPUESTO]]-Tabla23[[#This Row],[OTROS - SOBRANTE]]-Tabla23[[#This Row],[HONORARIOS]]-Tabla23[[#This Row],[EXTRA]]</f>
        <v>79000</v>
      </c>
      <c r="P109" s="892"/>
      <c r="Q109" t="s">
        <v>573</v>
      </c>
      <c r="R109" s="195"/>
    </row>
    <row r="110" spans="1:18" ht="15.75" x14ac:dyDescent="0.25">
      <c r="A110" s="357"/>
      <c r="B110" s="611" t="s">
        <v>7111</v>
      </c>
      <c r="C110" s="453" t="s">
        <v>8536</v>
      </c>
      <c r="D110" s="454" t="s">
        <v>9153</v>
      </c>
      <c r="E110" s="443" t="s">
        <v>611</v>
      </c>
      <c r="F110" s="991" t="s">
        <v>221</v>
      </c>
      <c r="G110" s="455">
        <v>738000</v>
      </c>
      <c r="H110" s="360">
        <v>5000</v>
      </c>
      <c r="I110" s="335">
        <v>486000</v>
      </c>
      <c r="J110" s="335">
        <v>33000</v>
      </c>
      <c r="K110" s="335"/>
      <c r="L110" s="614">
        <v>27000</v>
      </c>
      <c r="M110" s="613"/>
      <c r="N110" s="613"/>
      <c r="O110" s="613">
        <f>Tabla23[[#This Row],[DINERO RECIBIDO]]-Tabla23[[#This Row],[PAZ Y SALVO - ENVIO]]-Tabla23[[#This Row],[RECIBO TRANSITO]]-Tabla23[[#This Row],[OTRO RECIBO (RUNT - COPIAS)]]-Tabla23[[#This Row],[IMPUESTO]]-Tabla23[[#This Row],[OTROS - SOBRANTE]]-Tabla23[[#This Row],[HONORARIOS]]-Tabla23[[#This Row],[EXTRA]]</f>
        <v>187000</v>
      </c>
      <c r="P110" s="892"/>
      <c r="Q110" t="s">
        <v>573</v>
      </c>
      <c r="R110" s="195"/>
    </row>
    <row r="111" spans="1:18" ht="15.75" x14ac:dyDescent="0.25">
      <c r="A111" s="357"/>
      <c r="B111" s="610" t="s">
        <v>7111</v>
      </c>
      <c r="C111" s="332" t="s">
        <v>6635</v>
      </c>
      <c r="D111" s="333" t="s">
        <v>6638</v>
      </c>
      <c r="E111" s="332" t="s">
        <v>6639</v>
      </c>
      <c r="F111" s="332" t="s">
        <v>6640</v>
      </c>
      <c r="G111" s="334">
        <v>480000</v>
      </c>
      <c r="H111" s="335"/>
      <c r="I111" s="335">
        <v>331000</v>
      </c>
      <c r="J111" s="335"/>
      <c r="K111" s="335"/>
      <c r="L111" s="614"/>
      <c r="M111" s="613"/>
      <c r="N111" s="613"/>
      <c r="O111" s="613">
        <f>Tabla23[[#This Row],[DINERO RECIBIDO]]-Tabla23[[#This Row],[PAZ Y SALVO - ENVIO]]-Tabla23[[#This Row],[RECIBO TRANSITO]]-Tabla23[[#This Row],[OTRO RECIBO (RUNT - COPIAS)]]-Tabla23[[#This Row],[IMPUESTO]]</f>
        <v>149000</v>
      </c>
      <c r="P111" s="864" t="s">
        <v>6725</v>
      </c>
      <c r="Q111" t="s">
        <v>573</v>
      </c>
      <c r="R111" s="195"/>
    </row>
    <row r="112" spans="1:18" ht="15.75" x14ac:dyDescent="0.25">
      <c r="A112" s="357"/>
      <c r="B112" s="611" t="s">
        <v>7111</v>
      </c>
      <c r="C112" s="453" t="s">
        <v>6337</v>
      </c>
      <c r="D112" s="454"/>
      <c r="E112" s="443"/>
      <c r="F112" s="443"/>
      <c r="G112" s="455">
        <v>50000</v>
      </c>
      <c r="H112" s="360"/>
      <c r="I112" s="360"/>
      <c r="J112" s="360"/>
      <c r="K112" s="360"/>
      <c r="L112" s="613"/>
      <c r="M112" s="613"/>
      <c r="N112" s="613"/>
      <c r="O112" s="613">
        <f>Tabla23[[#This Row],[DINERO RECIBIDO]]-Tabla23[[#This Row],[PAZ Y SALVO - ENVIO]]-Tabla23[[#This Row],[RECIBO TRANSITO]]-Tabla23[[#This Row],[OTRO RECIBO (RUNT - COPIAS)]]-Tabla23[[#This Row],[IMPUESTO]]</f>
        <v>50000</v>
      </c>
      <c r="P112" s="866" t="s">
        <v>7258</v>
      </c>
      <c r="Q112" t="s">
        <v>573</v>
      </c>
      <c r="R112" s="195"/>
    </row>
    <row r="113" spans="1:18" ht="15.75" x14ac:dyDescent="0.25">
      <c r="A113" s="357"/>
      <c r="B113" s="668" t="s">
        <v>7111</v>
      </c>
      <c r="C113" s="643" t="s">
        <v>5675</v>
      </c>
      <c r="D113" s="561"/>
      <c r="E113" s="303" t="s">
        <v>5661</v>
      </c>
      <c r="F113" s="303" t="s">
        <v>221</v>
      </c>
      <c r="G113" s="272">
        <v>40000</v>
      </c>
      <c r="H113" s="303" t="s">
        <v>5662</v>
      </c>
      <c r="I113" s="303"/>
      <c r="J113" s="303"/>
      <c r="K113" s="303"/>
      <c r="L113" s="680"/>
      <c r="M113" s="305"/>
      <c r="N113" s="305"/>
      <c r="O113" s="305">
        <v>40000</v>
      </c>
      <c r="P113" s="881"/>
      <c r="Q113" t="s">
        <v>573</v>
      </c>
      <c r="R113" s="195"/>
    </row>
    <row r="114" spans="1:18" ht="15.75" x14ac:dyDescent="0.25">
      <c r="A114" s="357"/>
      <c r="B114" s="611" t="s">
        <v>7111</v>
      </c>
      <c r="C114" s="453" t="s">
        <v>1728</v>
      </c>
      <c r="D114" s="454" t="s">
        <v>7753</v>
      </c>
      <c r="E114" s="443" t="s">
        <v>611</v>
      </c>
      <c r="F114" s="443" t="s">
        <v>221</v>
      </c>
      <c r="G114" s="455">
        <v>721000</v>
      </c>
      <c r="H114" s="360">
        <v>23000</v>
      </c>
      <c r="I114" s="360"/>
      <c r="J114" s="360">
        <v>458000</v>
      </c>
      <c r="K114" s="360">
        <v>33000</v>
      </c>
      <c r="L114" s="613"/>
      <c r="M114" s="613"/>
      <c r="N114" s="613"/>
      <c r="O114" s="613">
        <f>Tabla23[[#This Row],[DINERO RECIBIDO]]-Tabla23[[#This Row],[PAZ Y SALVO - ENVIO]]-Tabla23[[#This Row],[RECIBO TRANSITO]]-Tabla23[[#This Row],[OTRO RECIBO (RUNT - COPIAS)]]-Tabla23[[#This Row],[IMPUESTO]]</f>
        <v>207000</v>
      </c>
      <c r="P114" s="866"/>
      <c r="Q114" t="s">
        <v>573</v>
      </c>
      <c r="R114" s="195"/>
    </row>
    <row r="115" spans="1:18" ht="15.75" x14ac:dyDescent="0.25">
      <c r="A115" s="357"/>
      <c r="B115" s="611" t="s">
        <v>7111</v>
      </c>
      <c r="C115" s="453" t="s">
        <v>5374</v>
      </c>
      <c r="D115" s="454"/>
      <c r="E115" s="443"/>
      <c r="F115" s="991"/>
      <c r="G115" s="455"/>
      <c r="H115" s="360"/>
      <c r="I115" s="335">
        <v>554000</v>
      </c>
      <c r="J115" s="335"/>
      <c r="K115" s="335"/>
      <c r="L115" s="614"/>
      <c r="M115" s="613"/>
      <c r="N115" s="613"/>
      <c r="O115" s="613">
        <f>Tabla23[[#This Row],[DINERO RECIBIDO]]-Tabla23[[#This Row],[PAZ Y SALVO - ENVIO]]-Tabla23[[#This Row],[RECIBO TRANSITO]]-Tabla23[[#This Row],[OTRO RECIBO (RUNT - COPIAS)]]-Tabla23[[#This Row],[IMPUESTO]]-Tabla23[[#This Row],[OTROS - SOBRANTE]]-Tabla23[[#This Row],[HONORARIOS]]-Tabla23[[#This Row],[EXTRA]]</f>
        <v>-554000</v>
      </c>
      <c r="P115" s="892"/>
      <c r="Q115" t="s">
        <v>573</v>
      </c>
      <c r="R115" s="195"/>
    </row>
    <row r="116" spans="1:18" ht="15.75" x14ac:dyDescent="0.25">
      <c r="A116" s="357"/>
      <c r="B116" s="611" t="s">
        <v>7111</v>
      </c>
      <c r="C116" s="453" t="s">
        <v>5374</v>
      </c>
      <c r="D116" s="454"/>
      <c r="E116" s="443"/>
      <c r="F116" s="443"/>
      <c r="G116" s="455"/>
      <c r="H116" s="360"/>
      <c r="I116" s="335">
        <v>134000</v>
      </c>
      <c r="J116" s="335"/>
      <c r="K116" s="335"/>
      <c r="L116" s="614"/>
      <c r="M116" s="613"/>
      <c r="N116" s="613"/>
      <c r="O116" s="613">
        <f>Tabla23[[#This Row],[DINERO RECIBIDO]]-Tabla23[[#This Row],[PAZ Y SALVO - ENVIO]]-Tabla23[[#This Row],[RECIBO TRANSITO]]-Tabla23[[#This Row],[OTRO RECIBO (RUNT - COPIAS)]]-Tabla23[[#This Row],[IMPUESTO]]-Tabla23[[#This Row],[OTROS - SOBRANTE]]-Tabla23[[#This Row],[HONORARIOS]]-Tabla23[[#This Row],[EXTRA]]</f>
        <v>-134000</v>
      </c>
      <c r="P116" s="892" t="s">
        <v>9011</v>
      </c>
      <c r="Q116" t="s">
        <v>573</v>
      </c>
      <c r="R116" s="195"/>
    </row>
    <row r="117" spans="1:18" ht="15.75" x14ac:dyDescent="0.25">
      <c r="A117" s="357"/>
      <c r="B117" s="611" t="s">
        <v>7111</v>
      </c>
      <c r="C117" s="453" t="s">
        <v>5374</v>
      </c>
      <c r="D117" s="303" t="s">
        <v>5374</v>
      </c>
      <c r="E117" s="303" t="s">
        <v>5374</v>
      </c>
      <c r="F117" s="303" t="s">
        <v>5374</v>
      </c>
      <c r="G117" s="303" t="s">
        <v>5374</v>
      </c>
      <c r="H117" s="303" t="s">
        <v>6578</v>
      </c>
      <c r="I117" s="303"/>
      <c r="J117" s="303"/>
      <c r="K117" s="303"/>
      <c r="L117" s="680"/>
      <c r="M117" s="305"/>
      <c r="N117" s="305"/>
      <c r="O117" s="305">
        <v>144000</v>
      </c>
      <c r="P117" s="881"/>
      <c r="Q117" t="s">
        <v>573</v>
      </c>
      <c r="R117" s="195"/>
    </row>
    <row r="118" spans="1:18" ht="15.75" x14ac:dyDescent="0.25">
      <c r="A118" s="357"/>
      <c r="B118" s="611" t="s">
        <v>7111</v>
      </c>
      <c r="C118" s="453" t="s">
        <v>5374</v>
      </c>
      <c r="D118" s="303" t="s">
        <v>5374</v>
      </c>
      <c r="E118" s="303" t="s">
        <v>5374</v>
      </c>
      <c r="F118" s="303" t="s">
        <v>5374</v>
      </c>
      <c r="G118" s="303" t="s">
        <v>5374</v>
      </c>
      <c r="H118" s="303" t="s">
        <v>5374</v>
      </c>
      <c r="I118" s="303"/>
      <c r="J118" s="303"/>
      <c r="K118" s="303"/>
      <c r="L118" s="680"/>
      <c r="M118" s="305"/>
      <c r="N118" s="305"/>
      <c r="O118" s="305">
        <v>139000</v>
      </c>
      <c r="P118" s="881"/>
      <c r="Q118" t="s">
        <v>573</v>
      </c>
      <c r="R118" s="195"/>
    </row>
    <row r="119" spans="1:18" ht="15.75" x14ac:dyDescent="0.25">
      <c r="A119" s="357"/>
      <c r="B119" s="611" t="s">
        <v>7111</v>
      </c>
      <c r="C119" s="453" t="s">
        <v>5374</v>
      </c>
      <c r="D119" s="303" t="s">
        <v>5374</v>
      </c>
      <c r="E119" s="303" t="s">
        <v>5374</v>
      </c>
      <c r="F119" s="303" t="s">
        <v>5374</v>
      </c>
      <c r="G119" s="303" t="s">
        <v>5374</v>
      </c>
      <c r="H119" s="303" t="s">
        <v>5744</v>
      </c>
      <c r="I119" s="303"/>
      <c r="J119" s="303"/>
      <c r="K119" s="303"/>
      <c r="L119" s="680"/>
      <c r="M119" s="305"/>
      <c r="N119" s="305"/>
      <c r="O119" s="305">
        <v>162000</v>
      </c>
      <c r="P119" s="881"/>
      <c r="Q119" t="s">
        <v>573</v>
      </c>
      <c r="R119" s="195"/>
    </row>
    <row r="120" spans="1:18" ht="15.75" x14ac:dyDescent="0.25">
      <c r="A120" s="357"/>
      <c r="B120" s="611" t="s">
        <v>7111</v>
      </c>
      <c r="C120" s="453" t="s">
        <v>5374</v>
      </c>
      <c r="D120" s="644"/>
      <c r="E120" s="644"/>
      <c r="F120" s="644"/>
      <c r="G120" s="644"/>
      <c r="H120" s="644" t="s">
        <v>6578</v>
      </c>
      <c r="I120" s="644"/>
      <c r="J120" s="644"/>
      <c r="K120" s="644"/>
      <c r="L120" s="730"/>
      <c r="M120" s="731"/>
      <c r="N120" s="731"/>
      <c r="O120" s="731">
        <v>219000</v>
      </c>
      <c r="P120" s="1003"/>
      <c r="Q120" t="s">
        <v>573</v>
      </c>
      <c r="R120" s="195"/>
    </row>
    <row r="121" spans="1:18" ht="15.75" x14ac:dyDescent="0.25">
      <c r="A121" s="357"/>
      <c r="B121" s="611" t="s">
        <v>7111</v>
      </c>
      <c r="C121" s="453" t="s">
        <v>5374</v>
      </c>
      <c r="D121" s="644"/>
      <c r="E121" s="644"/>
      <c r="F121" s="644"/>
      <c r="G121" s="644">
        <v>420000</v>
      </c>
      <c r="H121" s="644" t="s">
        <v>6578</v>
      </c>
      <c r="I121" s="644"/>
      <c r="J121" s="644"/>
      <c r="K121" s="644"/>
      <c r="L121" s="730"/>
      <c r="M121" s="731"/>
      <c r="N121" s="731"/>
      <c r="O121" s="731">
        <v>156000</v>
      </c>
      <c r="P121" s="1003"/>
      <c r="Q121" t="s">
        <v>573</v>
      </c>
      <c r="R121" s="195"/>
    </row>
    <row r="122" spans="1:18" ht="15.75" x14ac:dyDescent="0.25">
      <c r="A122" s="357"/>
      <c r="B122" s="611" t="s">
        <v>7111</v>
      </c>
      <c r="C122" s="642" t="s">
        <v>6578</v>
      </c>
      <c r="D122" s="642"/>
      <c r="E122" s="642"/>
      <c r="F122" s="642"/>
      <c r="G122" s="642"/>
      <c r="H122" s="642" t="s">
        <v>6998</v>
      </c>
      <c r="I122" s="642"/>
      <c r="J122" s="642"/>
      <c r="K122" s="642"/>
      <c r="L122" s="670"/>
      <c r="M122" s="671"/>
      <c r="N122" s="671"/>
      <c r="O122" s="671">
        <v>157000</v>
      </c>
      <c r="P122" s="1004"/>
      <c r="Q122" t="s">
        <v>573</v>
      </c>
      <c r="R122" s="195"/>
    </row>
    <row r="123" spans="1:18" ht="15.75" x14ac:dyDescent="0.25">
      <c r="A123" s="357"/>
      <c r="B123" s="668" t="s">
        <v>7111</v>
      </c>
      <c r="C123" s="643" t="s">
        <v>2523</v>
      </c>
      <c r="D123" s="561" t="s">
        <v>5611</v>
      </c>
      <c r="E123" s="303" t="s">
        <v>3433</v>
      </c>
      <c r="F123" s="303" t="s">
        <v>5612</v>
      </c>
      <c r="G123" s="272">
        <v>120000</v>
      </c>
      <c r="H123" s="303" t="s">
        <v>5613</v>
      </c>
      <c r="I123" s="303"/>
      <c r="J123" s="303"/>
      <c r="K123" s="303"/>
      <c r="L123" s="680"/>
      <c r="M123" s="305"/>
      <c r="N123" s="305"/>
      <c r="O123" s="305">
        <v>31000</v>
      </c>
      <c r="P123" s="881"/>
      <c r="Q123" t="s">
        <v>573</v>
      </c>
      <c r="R123" s="195"/>
    </row>
    <row r="124" spans="1:18" ht="15.75" x14ac:dyDescent="0.25">
      <c r="A124" s="357"/>
      <c r="B124" s="668" t="s">
        <v>7111</v>
      </c>
      <c r="C124" s="643" t="s">
        <v>2451</v>
      </c>
      <c r="D124" s="561" t="s">
        <v>4538</v>
      </c>
      <c r="E124" s="303" t="s">
        <v>611</v>
      </c>
      <c r="F124" s="303" t="s">
        <v>221</v>
      </c>
      <c r="G124" s="272">
        <v>1764000</v>
      </c>
      <c r="H124" s="303" t="s">
        <v>4584</v>
      </c>
      <c r="I124" s="303"/>
      <c r="J124" s="303"/>
      <c r="K124" s="303"/>
      <c r="L124" s="680"/>
      <c r="M124" s="305"/>
      <c r="N124" s="305"/>
      <c r="O124" s="305">
        <v>415000</v>
      </c>
      <c r="P124" s="881"/>
      <c r="Q124" t="s">
        <v>573</v>
      </c>
      <c r="R124" s="195"/>
    </row>
    <row r="125" spans="1:18" ht="15.75" x14ac:dyDescent="0.25">
      <c r="A125" s="357"/>
      <c r="B125" s="668" t="s">
        <v>7111</v>
      </c>
      <c r="C125" s="643" t="s">
        <v>3230</v>
      </c>
      <c r="D125" s="561" t="s">
        <v>6409</v>
      </c>
      <c r="E125" s="303" t="s">
        <v>5279</v>
      </c>
      <c r="F125" s="303" t="s">
        <v>435</v>
      </c>
      <c r="G125" s="272">
        <v>780000</v>
      </c>
      <c r="H125" s="303" t="s">
        <v>6678</v>
      </c>
      <c r="I125" s="303"/>
      <c r="J125" s="303"/>
      <c r="K125" s="303"/>
      <c r="L125" s="680"/>
      <c r="M125" s="305"/>
      <c r="N125" s="305"/>
      <c r="O125" s="305">
        <v>143000</v>
      </c>
      <c r="P125" s="881"/>
      <c r="Q125" t="s">
        <v>573</v>
      </c>
      <c r="R125" s="195"/>
    </row>
    <row r="126" spans="1:18" ht="15.75" x14ac:dyDescent="0.25">
      <c r="A126" s="357"/>
      <c r="B126" s="668" t="s">
        <v>7111</v>
      </c>
      <c r="C126" s="303" t="s">
        <v>3230</v>
      </c>
      <c r="D126" s="561" t="s">
        <v>6325</v>
      </c>
      <c r="E126" s="303" t="s">
        <v>6326</v>
      </c>
      <c r="F126" s="303" t="s">
        <v>435</v>
      </c>
      <c r="G126" s="272">
        <v>750000</v>
      </c>
      <c r="H126" s="303" t="s">
        <v>6417</v>
      </c>
      <c r="I126" s="303"/>
      <c r="J126" s="303"/>
      <c r="K126" s="303"/>
      <c r="L126" s="680"/>
      <c r="M126" s="305"/>
      <c r="N126" s="305"/>
      <c r="O126" s="305">
        <v>117000</v>
      </c>
      <c r="P126" s="881"/>
      <c r="Q126" t="s">
        <v>573</v>
      </c>
      <c r="R126" s="195"/>
    </row>
    <row r="127" spans="1:18" ht="15.75" x14ac:dyDescent="0.25">
      <c r="A127" s="357"/>
      <c r="B127" s="611" t="s">
        <v>7111</v>
      </c>
      <c r="C127" s="453" t="s">
        <v>6566</v>
      </c>
      <c r="D127" s="454" t="s">
        <v>8837</v>
      </c>
      <c r="E127" s="443" t="s">
        <v>8838</v>
      </c>
      <c r="F127" s="443" t="s">
        <v>435</v>
      </c>
      <c r="G127" s="455">
        <v>780000</v>
      </c>
      <c r="H127" s="855"/>
      <c r="I127" s="854">
        <v>313000</v>
      </c>
      <c r="J127" s="855"/>
      <c r="K127" s="335"/>
      <c r="L127" s="614"/>
      <c r="M127" s="613"/>
      <c r="N127" s="613"/>
      <c r="O127" s="613">
        <f>Tabla23[[#This Row],[DINERO RECIBIDO]]-Tabla23[[#This Row],[PAZ Y SALVO - ENVIO]]-Tabla23[[#This Row],[RECIBO TRANSITO]]-Tabla23[[#This Row],[OTRO RECIBO (RUNT - COPIAS)]]-Tabla23[[#This Row],[IMPUESTO]]-Tabla23[[#This Row],[OTROS - SOBRANTE]]-Tabla23[[#This Row],[HONORARIOS]]-Tabla23[[#This Row],[EXTRA]]</f>
        <v>467000</v>
      </c>
      <c r="P127" s="335" t="s">
        <v>8839</v>
      </c>
      <c r="Q127" t="s">
        <v>573</v>
      </c>
      <c r="R127" s="195"/>
    </row>
    <row r="128" spans="1:18" ht="15.75" x14ac:dyDescent="0.25">
      <c r="A128" s="357"/>
      <c r="B128" s="611" t="s">
        <v>7111</v>
      </c>
      <c r="C128" s="453" t="s">
        <v>6566</v>
      </c>
      <c r="D128" s="454" t="s">
        <v>7357</v>
      </c>
      <c r="E128" s="443" t="s">
        <v>5279</v>
      </c>
      <c r="F128" s="443" t="s">
        <v>435</v>
      </c>
      <c r="G128" s="455">
        <v>470000</v>
      </c>
      <c r="H128" s="360"/>
      <c r="I128" s="360">
        <v>331000</v>
      </c>
      <c r="J128" s="360"/>
      <c r="K128" s="360"/>
      <c r="L128" s="613"/>
      <c r="M128" s="613"/>
      <c r="N128" s="613"/>
      <c r="O128" s="613">
        <f>Tabla23[[#This Row],[DINERO RECIBIDO]]-Tabla23[[#This Row],[PAZ Y SALVO - ENVIO]]-Tabla23[[#This Row],[RECIBO TRANSITO]]-Tabla23[[#This Row],[OTRO RECIBO (RUNT - COPIAS)]]-Tabla23[[#This Row],[IMPUESTO]]</f>
        <v>139000</v>
      </c>
      <c r="P128" s="866" t="s">
        <v>7356</v>
      </c>
      <c r="Q128" t="s">
        <v>573</v>
      </c>
      <c r="R128" s="195"/>
    </row>
    <row r="129" spans="1:18" ht="15.75" x14ac:dyDescent="0.25">
      <c r="A129" s="357"/>
      <c r="B129" s="668" t="s">
        <v>7111</v>
      </c>
      <c r="C129" s="644" t="s">
        <v>6604</v>
      </c>
      <c r="D129" s="644"/>
      <c r="E129" s="644" t="s">
        <v>2868</v>
      </c>
      <c r="F129" s="644" t="s">
        <v>436</v>
      </c>
      <c r="G129" s="644">
        <v>105000</v>
      </c>
      <c r="H129" s="644" t="s">
        <v>6891</v>
      </c>
      <c r="I129" s="644"/>
      <c r="J129" s="644"/>
      <c r="K129" s="644"/>
      <c r="L129" s="730"/>
      <c r="M129" s="731"/>
      <c r="N129" s="731"/>
      <c r="O129" s="731">
        <v>105000</v>
      </c>
      <c r="P129" s="1003"/>
      <c r="Q129" t="s">
        <v>573</v>
      </c>
      <c r="R129" s="195"/>
    </row>
    <row r="130" spans="1:18" ht="15.75" x14ac:dyDescent="0.25">
      <c r="A130" s="357"/>
      <c r="B130" s="668" t="s">
        <v>7111</v>
      </c>
      <c r="C130" s="303" t="s">
        <v>1500</v>
      </c>
      <c r="D130" s="561" t="s">
        <v>4748</v>
      </c>
      <c r="E130" s="303" t="s">
        <v>4741</v>
      </c>
      <c r="F130" s="303" t="s">
        <v>245</v>
      </c>
      <c r="G130" s="272"/>
      <c r="H130" s="303"/>
      <c r="I130" s="303"/>
      <c r="J130" s="303"/>
      <c r="K130" s="303"/>
      <c r="L130" s="680"/>
      <c r="M130" s="305"/>
      <c r="N130" s="305"/>
      <c r="O130" s="305">
        <v>1000000</v>
      </c>
      <c r="P130" s="881"/>
      <c r="Q130" t="s">
        <v>573</v>
      </c>
      <c r="R130" s="195"/>
    </row>
    <row r="131" spans="1:18" ht="15.75" x14ac:dyDescent="0.25">
      <c r="A131" s="357"/>
      <c r="B131" s="611" t="s">
        <v>7111</v>
      </c>
      <c r="C131" s="453" t="s">
        <v>1554</v>
      </c>
      <c r="D131" s="454" t="s">
        <v>7835</v>
      </c>
      <c r="E131" s="443" t="s">
        <v>611</v>
      </c>
      <c r="F131" s="443" t="s">
        <v>436</v>
      </c>
      <c r="G131" s="455">
        <v>666000</v>
      </c>
      <c r="H131" s="360">
        <v>5000</v>
      </c>
      <c r="I131" s="335">
        <v>571000</v>
      </c>
      <c r="J131" s="335"/>
      <c r="K131" s="335"/>
      <c r="L131" s="614"/>
      <c r="M131" s="613">
        <v>80000</v>
      </c>
      <c r="N131" s="613"/>
      <c r="O131" s="613">
        <f>Tabla23[[#This Row],[DINERO RECIBIDO]]-Tabla23[[#This Row],[PAZ Y SALVO - ENVIO]]-Tabla23[[#This Row],[RECIBO TRANSITO]]-Tabla23[[#This Row],[OTRO RECIBO (RUNT - COPIAS)]]-Tabla23[[#This Row],[IMPUESTO]]-Tabla23[[#This Row],[OTROS - SOBRANTE]]-Tabla23[[#This Row],[HONORARIOS]]-Tabla23[[#This Row],[EXTRA]]</f>
        <v>10000</v>
      </c>
      <c r="P131" s="864" t="s">
        <v>8066</v>
      </c>
      <c r="Q131" t="s">
        <v>573</v>
      </c>
      <c r="R131" s="195"/>
    </row>
    <row r="132" spans="1:18" ht="15.75" x14ac:dyDescent="0.25">
      <c r="A132" s="357"/>
      <c r="B132" s="668" t="s">
        <v>7111</v>
      </c>
      <c r="C132" s="303" t="s">
        <v>1554</v>
      </c>
      <c r="D132" s="561" t="s">
        <v>4699</v>
      </c>
      <c r="E132" s="303" t="s">
        <v>592</v>
      </c>
      <c r="F132" s="303"/>
      <c r="G132" s="272"/>
      <c r="H132" s="303" t="s">
        <v>4754</v>
      </c>
      <c r="I132" s="303"/>
      <c r="J132" s="303"/>
      <c r="K132" s="303"/>
      <c r="L132" s="680"/>
      <c r="M132" s="305"/>
      <c r="N132" s="305"/>
      <c r="O132" s="305">
        <v>314000</v>
      </c>
      <c r="P132" s="881"/>
      <c r="Q132" t="s">
        <v>573</v>
      </c>
      <c r="R132" s="195"/>
    </row>
    <row r="133" spans="1:18" ht="15.75" x14ac:dyDescent="0.25">
      <c r="A133" s="357"/>
      <c r="B133" s="611" t="s">
        <v>7111</v>
      </c>
      <c r="C133" s="453" t="s">
        <v>8702</v>
      </c>
      <c r="D133" s="454" t="s">
        <v>8576</v>
      </c>
      <c r="E133" s="443" t="s">
        <v>592</v>
      </c>
      <c r="F133" s="443" t="s">
        <v>221</v>
      </c>
      <c r="G133" s="455">
        <v>2445000</v>
      </c>
      <c r="H133" s="360">
        <v>5000</v>
      </c>
      <c r="I133" s="335">
        <v>325000</v>
      </c>
      <c r="J133" s="335"/>
      <c r="K133" s="335">
        <v>1401000</v>
      </c>
      <c r="L133" s="614"/>
      <c r="M133" s="613"/>
      <c r="N133" s="613"/>
      <c r="O133" s="613">
        <f>Tabla23[[#This Row],[DINERO RECIBIDO]]-Tabla23[[#This Row],[PAZ Y SALVO - ENVIO]]-Tabla23[[#This Row],[RECIBO TRANSITO]]-Tabla23[[#This Row],[OTRO RECIBO (RUNT - COPIAS)]]-Tabla23[[#This Row],[IMPUESTO]]-Tabla23[[#This Row],[OTROS - SOBRANTE]]-Tabla23[[#This Row],[HONORARIOS]]-Tabla23[[#This Row],[EXTRA]]</f>
        <v>714000</v>
      </c>
      <c r="P133" s="892" t="s">
        <v>8753</v>
      </c>
      <c r="Q133" t="s">
        <v>573</v>
      </c>
      <c r="R133" s="195"/>
    </row>
    <row r="134" spans="1:18" ht="15.75" x14ac:dyDescent="0.25">
      <c r="A134" s="357"/>
      <c r="B134" s="668" t="s">
        <v>7111</v>
      </c>
      <c r="C134" s="303" t="s">
        <v>1499</v>
      </c>
      <c r="D134" s="561" t="s">
        <v>4804</v>
      </c>
      <c r="E134" s="303" t="s">
        <v>611</v>
      </c>
      <c r="F134" s="303" t="s">
        <v>221</v>
      </c>
      <c r="G134" s="272" t="s">
        <v>4826</v>
      </c>
      <c r="H134" s="303" t="s">
        <v>4820</v>
      </c>
      <c r="I134" s="303"/>
      <c r="J134" s="303"/>
      <c r="K134" s="303"/>
      <c r="L134" s="680"/>
      <c r="M134" s="305"/>
      <c r="N134" s="305"/>
      <c r="O134" s="305">
        <v>313000</v>
      </c>
      <c r="P134" s="881"/>
      <c r="Q134" t="s">
        <v>573</v>
      </c>
      <c r="R134" s="195"/>
    </row>
    <row r="135" spans="1:18" ht="15.75" x14ac:dyDescent="0.25">
      <c r="A135" s="357"/>
      <c r="B135" s="611" t="s">
        <v>7111</v>
      </c>
      <c r="C135" s="453" t="s">
        <v>2738</v>
      </c>
      <c r="D135" s="454"/>
      <c r="E135" s="443" t="s">
        <v>8089</v>
      </c>
      <c r="F135" s="443" t="s">
        <v>8196</v>
      </c>
      <c r="G135" s="455">
        <v>40000</v>
      </c>
      <c r="H135" s="360"/>
      <c r="I135" s="335">
        <v>25000</v>
      </c>
      <c r="J135" s="335"/>
      <c r="K135" s="335"/>
      <c r="L135" s="614"/>
      <c r="M135" s="613"/>
      <c r="N135" s="613"/>
      <c r="O135" s="613">
        <f>Tabla23[[#This Row],[DINERO RECIBIDO]]-Tabla23[[#This Row],[PAZ Y SALVO - ENVIO]]-Tabla23[[#This Row],[RECIBO TRANSITO]]-Tabla23[[#This Row],[OTRO RECIBO (RUNT - COPIAS)]]-Tabla23[[#This Row],[IMPUESTO]]-Tabla23[[#This Row],[OTROS - SOBRANTE]]-Tabla23[[#This Row],[HONORARIOS]]-Tabla23[[#This Row],[EXTRA]]</f>
        <v>15000</v>
      </c>
      <c r="P135" s="864"/>
      <c r="Q135" t="s">
        <v>573</v>
      </c>
      <c r="R135" s="195"/>
    </row>
    <row r="136" spans="1:18" ht="15.75" x14ac:dyDescent="0.25">
      <c r="A136" s="357"/>
      <c r="B136" s="668" t="s">
        <v>7111</v>
      </c>
      <c r="C136" s="303" t="s">
        <v>2738</v>
      </c>
      <c r="D136" s="561"/>
      <c r="E136" s="303" t="s">
        <v>5349</v>
      </c>
      <c r="F136" s="303" t="s">
        <v>5350</v>
      </c>
      <c r="G136" s="272" t="s">
        <v>5450</v>
      </c>
      <c r="H136" s="303" t="s">
        <v>5445</v>
      </c>
      <c r="I136" s="303"/>
      <c r="J136" s="303"/>
      <c r="K136" s="303"/>
      <c r="L136" s="680"/>
      <c r="M136" s="305"/>
      <c r="N136" s="305"/>
      <c r="O136" s="305">
        <v>150000</v>
      </c>
      <c r="P136" s="878"/>
      <c r="Q136" t="s">
        <v>573</v>
      </c>
      <c r="R136" s="195"/>
    </row>
    <row r="137" spans="1:18" ht="15.75" x14ac:dyDescent="0.25">
      <c r="A137" s="357"/>
      <c r="B137" s="611" t="s">
        <v>7111</v>
      </c>
      <c r="C137" s="453" t="s">
        <v>6232</v>
      </c>
      <c r="D137" s="454" t="s">
        <v>8126</v>
      </c>
      <c r="E137" s="443" t="s">
        <v>5395</v>
      </c>
      <c r="F137" s="443" t="s">
        <v>436</v>
      </c>
      <c r="G137" s="455">
        <v>1550000</v>
      </c>
      <c r="H137" s="360">
        <v>18000</v>
      </c>
      <c r="I137" s="335">
        <v>1426000</v>
      </c>
      <c r="J137" s="335"/>
      <c r="K137" s="335"/>
      <c r="L137" s="614"/>
      <c r="M137" s="613"/>
      <c r="N137" s="613"/>
      <c r="O137" s="613">
        <v>20000</v>
      </c>
      <c r="P137" s="728"/>
      <c r="Q137" t="s">
        <v>573</v>
      </c>
      <c r="R137" s="195"/>
    </row>
    <row r="138" spans="1:18" ht="15.75" x14ac:dyDescent="0.25">
      <c r="A138" s="357"/>
      <c r="B138" s="612" t="s">
        <v>7111</v>
      </c>
      <c r="C138" s="426" t="s">
        <v>6232</v>
      </c>
      <c r="D138" s="427" t="s">
        <v>6233</v>
      </c>
      <c r="E138" s="426"/>
      <c r="F138" s="426"/>
      <c r="G138" s="428">
        <v>20000</v>
      </c>
      <c r="H138" s="429"/>
      <c r="I138" s="429"/>
      <c r="J138" s="429"/>
      <c r="K138" s="429"/>
      <c r="L138" s="615"/>
      <c r="M138" s="613"/>
      <c r="N138" s="613"/>
      <c r="O138" s="613">
        <f>Tabla23[[#This Row],[DINERO RECIBIDO]]-Tabla23[[#This Row],[PAZ Y SALVO - ENVIO]]-Tabla23[[#This Row],[RECIBO TRANSITO]]-Tabla23[[#This Row],[OTRO RECIBO (RUNT - COPIAS)]]-Tabla23[[#This Row],[IMPUESTO]]</f>
        <v>20000</v>
      </c>
      <c r="P138" s="1014" t="s">
        <v>7833</v>
      </c>
      <c r="Q138" t="s">
        <v>573</v>
      </c>
      <c r="R138" s="195"/>
    </row>
    <row r="139" spans="1:18" ht="15.75" x14ac:dyDescent="0.25">
      <c r="A139" s="357"/>
      <c r="B139" s="611" t="s">
        <v>7111</v>
      </c>
      <c r="C139" s="453" t="s">
        <v>6832</v>
      </c>
      <c r="D139" s="454" t="s">
        <v>7446</v>
      </c>
      <c r="E139" s="443" t="s">
        <v>7566</v>
      </c>
      <c r="F139" s="443"/>
      <c r="G139" s="455">
        <v>100000</v>
      </c>
      <c r="H139" s="360"/>
      <c r="I139" s="335"/>
      <c r="J139" s="335"/>
      <c r="K139" s="335"/>
      <c r="L139" s="614"/>
      <c r="M139" s="613"/>
      <c r="N139" s="613"/>
      <c r="O139" s="613">
        <f>Tabla23[[#This Row],[DINERO RECIBIDO]]-Tabla23[[#This Row],[PAZ Y SALVO - ENVIO]]-Tabla23[[#This Row],[RECIBO TRANSITO]]-Tabla23[[#This Row],[OTRO RECIBO (RUNT - COPIAS)]]-Tabla23[[#This Row],[IMPUESTO]]</f>
        <v>100000</v>
      </c>
      <c r="P139" s="864"/>
      <c r="Q139" t="s">
        <v>573</v>
      </c>
    </row>
    <row r="140" spans="1:18" ht="15.75" x14ac:dyDescent="0.25">
      <c r="A140" s="357"/>
      <c r="B140" s="668" t="s">
        <v>7111</v>
      </c>
      <c r="C140" s="303" t="s">
        <v>1788</v>
      </c>
      <c r="D140" s="561" t="s">
        <v>5278</v>
      </c>
      <c r="E140" s="303" t="s">
        <v>5279</v>
      </c>
      <c r="F140" s="303" t="s">
        <v>590</v>
      </c>
      <c r="G140" s="272">
        <v>250000</v>
      </c>
      <c r="H140" s="303" t="s">
        <v>5280</v>
      </c>
      <c r="I140" s="303"/>
      <c r="J140" s="303"/>
      <c r="K140" s="303"/>
      <c r="L140" s="680"/>
      <c r="M140" s="305"/>
      <c r="N140" s="305"/>
      <c r="O140" s="305">
        <v>200000</v>
      </c>
      <c r="P140" s="881"/>
      <c r="Q140" t="s">
        <v>573</v>
      </c>
    </row>
    <row r="141" spans="1:18" ht="15.75" x14ac:dyDescent="0.25">
      <c r="A141" s="357"/>
      <c r="B141" s="668" t="s">
        <v>7111</v>
      </c>
      <c r="C141" s="303" t="s">
        <v>4559</v>
      </c>
      <c r="D141" s="561" t="s">
        <v>4562</v>
      </c>
      <c r="E141" s="303" t="s">
        <v>592</v>
      </c>
      <c r="F141" s="303" t="s">
        <v>221</v>
      </c>
      <c r="G141" s="272"/>
      <c r="H141" s="303" t="s">
        <v>4577</v>
      </c>
      <c r="I141" s="303"/>
      <c r="J141" s="303"/>
      <c r="K141" s="303"/>
      <c r="L141" s="680"/>
      <c r="M141" s="305"/>
      <c r="N141" s="305"/>
      <c r="O141" s="305">
        <v>185000</v>
      </c>
      <c r="P141" s="881"/>
      <c r="Q141" t="s">
        <v>573</v>
      </c>
      <c r="R141" s="293"/>
    </row>
    <row r="142" spans="1:18" ht="15.75" x14ac:dyDescent="0.25">
      <c r="A142" s="357"/>
      <c r="B142" s="611" t="s">
        <v>7111</v>
      </c>
      <c r="C142" s="453" t="s">
        <v>6599</v>
      </c>
      <c r="D142" s="454" t="s">
        <v>9120</v>
      </c>
      <c r="E142" s="443" t="s">
        <v>8791</v>
      </c>
      <c r="F142" s="991" t="s">
        <v>435</v>
      </c>
      <c r="G142" s="455">
        <v>600000</v>
      </c>
      <c r="H142" s="360"/>
      <c r="I142" s="335">
        <v>197000</v>
      </c>
      <c r="J142" s="335"/>
      <c r="K142" s="335"/>
      <c r="L142" s="614"/>
      <c r="M142" s="613"/>
      <c r="N142" s="613"/>
      <c r="O142" s="613">
        <f>Tabla23[[#This Row],[DINERO RECIBIDO]]-Tabla23[[#This Row],[PAZ Y SALVO - ENVIO]]-Tabla23[[#This Row],[RECIBO TRANSITO]]-Tabla23[[#This Row],[OTRO RECIBO (RUNT - COPIAS)]]-Tabla23[[#This Row],[IMPUESTO]]-Tabla23[[#This Row],[OTROS - SOBRANTE]]-Tabla23[[#This Row],[HONORARIOS]]-Tabla23[[#This Row],[EXTRA]]</f>
        <v>403000</v>
      </c>
      <c r="P142" s="892"/>
      <c r="Q142" t="s">
        <v>573</v>
      </c>
    </row>
    <row r="143" spans="1:18" ht="15.75" x14ac:dyDescent="0.25">
      <c r="A143" s="357"/>
      <c r="B143" s="611" t="s">
        <v>7111</v>
      </c>
      <c r="C143" s="453" t="s">
        <v>6599</v>
      </c>
      <c r="D143" s="454" t="s">
        <v>6874</v>
      </c>
      <c r="E143" s="443" t="s">
        <v>7253</v>
      </c>
      <c r="F143" s="443" t="s">
        <v>221</v>
      </c>
      <c r="G143" s="455">
        <v>783000</v>
      </c>
      <c r="H143" s="360"/>
      <c r="I143" s="360">
        <v>18000</v>
      </c>
      <c r="J143" s="360">
        <v>508000</v>
      </c>
      <c r="K143" s="360">
        <v>56000</v>
      </c>
      <c r="L143" s="613"/>
      <c r="M143" s="613"/>
      <c r="N143" s="613"/>
      <c r="O143" s="613">
        <f>Tabla23[[#This Row],[DINERO RECIBIDO]]-Tabla23[[#This Row],[PAZ Y SALVO - ENVIO]]-Tabla23[[#This Row],[RECIBO TRANSITO]]-Tabla23[[#This Row],[OTRO RECIBO (RUNT - COPIAS)]]-Tabla23[[#This Row],[IMPUESTO]]</f>
        <v>201000</v>
      </c>
      <c r="P143" s="866" t="s">
        <v>7275</v>
      </c>
      <c r="Q143" t="s">
        <v>573</v>
      </c>
    </row>
    <row r="144" spans="1:18" ht="15.75" x14ac:dyDescent="0.25">
      <c r="A144" s="357"/>
      <c r="B144" s="668" t="s">
        <v>7111</v>
      </c>
      <c r="C144" s="303" t="s">
        <v>5055</v>
      </c>
      <c r="D144" s="561" t="s">
        <v>6572</v>
      </c>
      <c r="E144" s="303" t="s">
        <v>611</v>
      </c>
      <c r="F144" s="303" t="s">
        <v>221</v>
      </c>
      <c r="G144" s="272">
        <v>823000</v>
      </c>
      <c r="H144" s="303" t="s">
        <v>6642</v>
      </c>
      <c r="I144" s="303"/>
      <c r="J144" s="303"/>
      <c r="K144" s="303"/>
      <c r="L144" s="680"/>
      <c r="M144" s="305"/>
      <c r="N144" s="305"/>
      <c r="O144" s="305">
        <v>208000</v>
      </c>
      <c r="P144" s="881"/>
      <c r="Q144" t="s">
        <v>573</v>
      </c>
    </row>
    <row r="145" spans="1:17" ht="15.75" x14ac:dyDescent="0.25">
      <c r="A145" s="357"/>
      <c r="B145" s="611" t="s">
        <v>7111</v>
      </c>
      <c r="C145" s="453" t="s">
        <v>587</v>
      </c>
      <c r="D145" s="454"/>
      <c r="E145" s="443"/>
      <c r="F145" s="443"/>
      <c r="G145" s="455">
        <v>1660000</v>
      </c>
      <c r="H145" s="360"/>
      <c r="I145" s="335">
        <v>200000</v>
      </c>
      <c r="J145" s="335">
        <v>600000</v>
      </c>
      <c r="K145" s="335">
        <v>500000</v>
      </c>
      <c r="L145" s="614">
        <v>500000</v>
      </c>
      <c r="M145" s="613"/>
      <c r="N145" s="613"/>
      <c r="O145" s="613">
        <f>Tabla23[[#This Row],[DINERO RECIBIDO]]-Tabla23[[#This Row],[PAZ Y SALVO - ENVIO]]-Tabla23[[#This Row],[RECIBO TRANSITO]]-Tabla23[[#This Row],[OTRO RECIBO (RUNT - COPIAS)]]-Tabla23[[#This Row],[IMPUESTO]]-Tabla23[[#This Row],[OTROS - SOBRANTE]]-Tabla23[[#This Row],[HONORARIOS]]-Tabla23[[#This Row],[EXTRA]]</f>
        <v>-140000</v>
      </c>
      <c r="P145" s="864" t="s">
        <v>8664</v>
      </c>
      <c r="Q145" t="s">
        <v>573</v>
      </c>
    </row>
    <row r="146" spans="1:17" ht="15.75" x14ac:dyDescent="0.25">
      <c r="A146" s="357"/>
      <c r="B146" s="611" t="s">
        <v>7111</v>
      </c>
      <c r="C146" s="453" t="s">
        <v>587</v>
      </c>
      <c r="D146" s="454">
        <v>8436988</v>
      </c>
      <c r="E146" s="443" t="s">
        <v>7046</v>
      </c>
      <c r="F146" s="443" t="s">
        <v>7047</v>
      </c>
      <c r="G146" s="455">
        <v>2000000</v>
      </c>
      <c r="H146" s="741">
        <v>45963</v>
      </c>
      <c r="I146" s="740">
        <v>16</v>
      </c>
      <c r="J146" s="741">
        <f>WORKDAY.INTL(Tabla23[[#This Row],[PAZ Y SALVO - ENVIO]],Tabla23[[#This Row],[RECIBO TRANSITO]],1,Tabla30[FECHA])</f>
        <v>45987</v>
      </c>
      <c r="K146" s="360"/>
      <c r="L146" s="613"/>
      <c r="M146" s="613"/>
      <c r="N146" s="613"/>
      <c r="O146" s="613">
        <v>1500000</v>
      </c>
      <c r="P146" s="866" t="s">
        <v>7143</v>
      </c>
      <c r="Q146" t="s">
        <v>573</v>
      </c>
    </row>
    <row r="147" spans="1:17" ht="15.75" x14ac:dyDescent="0.25">
      <c r="A147" s="357"/>
      <c r="B147" s="668" t="s">
        <v>7111</v>
      </c>
      <c r="C147" s="303" t="s">
        <v>587</v>
      </c>
      <c r="D147" s="644"/>
      <c r="E147" s="644"/>
      <c r="F147" s="644"/>
      <c r="G147" s="644"/>
      <c r="H147" s="303" t="s">
        <v>5974</v>
      </c>
      <c r="I147" s="303"/>
      <c r="J147" s="303"/>
      <c r="K147" s="303"/>
      <c r="L147" s="680"/>
      <c r="M147" s="305"/>
      <c r="N147" s="305"/>
      <c r="O147" s="305">
        <v>90000</v>
      </c>
      <c r="P147" s="881"/>
      <c r="Q147" t="s">
        <v>573</v>
      </c>
    </row>
    <row r="148" spans="1:17" ht="15.75" x14ac:dyDescent="0.25">
      <c r="A148" s="357"/>
      <c r="B148" s="668" t="s">
        <v>7111</v>
      </c>
      <c r="C148" s="303" t="s">
        <v>587</v>
      </c>
      <c r="D148" s="561" t="s">
        <v>1744</v>
      </c>
      <c r="E148" s="303" t="s">
        <v>2440</v>
      </c>
      <c r="F148" s="303" t="s">
        <v>435</v>
      </c>
      <c r="G148" s="272">
        <v>606000</v>
      </c>
      <c r="H148" s="303" t="s">
        <v>4135</v>
      </c>
      <c r="I148" s="303"/>
      <c r="J148" s="303"/>
      <c r="K148" s="303"/>
      <c r="L148" s="680"/>
      <c r="M148" s="305"/>
      <c r="N148" s="305"/>
      <c r="O148" s="305">
        <v>580000</v>
      </c>
      <c r="P148" s="881"/>
      <c r="Q148" t="s">
        <v>573</v>
      </c>
    </row>
    <row r="149" spans="1:17" ht="15.75" x14ac:dyDescent="0.25">
      <c r="A149" s="357"/>
      <c r="B149" s="668" t="s">
        <v>7111</v>
      </c>
      <c r="C149" s="303" t="s">
        <v>587</v>
      </c>
      <c r="D149" s="561" t="s">
        <v>1738</v>
      </c>
      <c r="E149" s="303" t="s">
        <v>2440</v>
      </c>
      <c r="F149" s="303" t="s">
        <v>435</v>
      </c>
      <c r="G149" s="272">
        <v>680000</v>
      </c>
      <c r="H149" s="303" t="s">
        <v>4136</v>
      </c>
      <c r="I149" s="303"/>
      <c r="J149" s="303"/>
      <c r="K149" s="303"/>
      <c r="L149" s="680"/>
      <c r="M149" s="305"/>
      <c r="N149" s="305"/>
      <c r="O149" s="305">
        <v>630000</v>
      </c>
      <c r="P149" s="881"/>
      <c r="Q149" t="s">
        <v>573</v>
      </c>
    </row>
    <row r="150" spans="1:17" ht="15.75" x14ac:dyDescent="0.25">
      <c r="A150" s="357"/>
      <c r="B150" s="668" t="s">
        <v>7111</v>
      </c>
      <c r="C150" s="643" t="s">
        <v>587</v>
      </c>
      <c r="D150" s="561" t="s">
        <v>4096</v>
      </c>
      <c r="E150" s="303" t="s">
        <v>1469</v>
      </c>
      <c r="F150" s="303" t="s">
        <v>435</v>
      </c>
      <c r="G150" s="272">
        <v>800000</v>
      </c>
      <c r="H150" s="303" t="s">
        <v>4097</v>
      </c>
      <c r="I150" s="303"/>
      <c r="J150" s="303"/>
      <c r="K150" s="303"/>
      <c r="L150" s="680"/>
      <c r="M150" s="305"/>
      <c r="N150" s="305"/>
      <c r="O150" s="294">
        <v>389000</v>
      </c>
      <c r="P150" s="881"/>
      <c r="Q150" t="s">
        <v>573</v>
      </c>
    </row>
    <row r="151" spans="1:17" ht="15.75" x14ac:dyDescent="0.25">
      <c r="A151" s="357"/>
      <c r="B151" s="668" t="s">
        <v>7111</v>
      </c>
      <c r="C151" s="643" t="s">
        <v>587</v>
      </c>
      <c r="D151" s="561" t="s">
        <v>3638</v>
      </c>
      <c r="E151" s="303" t="s">
        <v>5074</v>
      </c>
      <c r="F151" s="303" t="s">
        <v>435</v>
      </c>
      <c r="G151" s="272">
        <v>763000</v>
      </c>
      <c r="H151" s="303" t="s">
        <v>5063</v>
      </c>
      <c r="I151" s="303"/>
      <c r="J151" s="303"/>
      <c r="K151" s="303"/>
      <c r="L151" s="680"/>
      <c r="M151" s="305"/>
      <c r="N151" s="305"/>
      <c r="O151" s="305">
        <v>298000</v>
      </c>
      <c r="P151" s="878"/>
      <c r="Q151" t="s">
        <v>573</v>
      </c>
    </row>
    <row r="152" spans="1:17" ht="15.75" x14ac:dyDescent="0.25">
      <c r="A152" s="357"/>
      <c r="B152" s="668" t="s">
        <v>7111</v>
      </c>
      <c r="C152" s="303" t="s">
        <v>587</v>
      </c>
      <c r="D152" s="561">
        <v>70134216</v>
      </c>
      <c r="E152" s="303" t="s">
        <v>3830</v>
      </c>
      <c r="F152" s="303" t="s">
        <v>435</v>
      </c>
      <c r="G152" s="272">
        <v>600000</v>
      </c>
      <c r="H152" s="303" t="s">
        <v>3958</v>
      </c>
      <c r="I152" s="303"/>
      <c r="J152" s="303"/>
      <c r="K152" s="303"/>
      <c r="L152" s="680"/>
      <c r="M152" s="305"/>
      <c r="N152" s="305"/>
      <c r="O152" s="305">
        <v>600000</v>
      </c>
      <c r="P152" s="878"/>
      <c r="Q152" t="s">
        <v>573</v>
      </c>
    </row>
    <row r="153" spans="1:17" ht="15.75" x14ac:dyDescent="0.25">
      <c r="A153" s="357"/>
      <c r="B153" s="611" t="s">
        <v>7111</v>
      </c>
      <c r="C153" s="453" t="s">
        <v>5056</v>
      </c>
      <c r="D153" s="454" t="s">
        <v>8264</v>
      </c>
      <c r="E153" s="443" t="s">
        <v>592</v>
      </c>
      <c r="F153" s="443" t="s">
        <v>435</v>
      </c>
      <c r="G153" s="455">
        <v>591000</v>
      </c>
      <c r="H153" s="360">
        <v>5000</v>
      </c>
      <c r="I153" s="335">
        <v>347000</v>
      </c>
      <c r="J153" s="335"/>
      <c r="K153" s="335">
        <v>108000</v>
      </c>
      <c r="L153" s="614"/>
      <c r="M153" s="613">
        <v>80000</v>
      </c>
      <c r="N153" s="613">
        <v>1000</v>
      </c>
      <c r="O153" s="613">
        <f>Tabla23[[#This Row],[DINERO RECIBIDO]]-Tabla23[[#This Row],[PAZ Y SALVO - ENVIO]]-Tabla23[[#This Row],[RECIBO TRANSITO]]-Tabla23[[#This Row],[OTRO RECIBO (RUNT - COPIAS)]]-Tabla23[[#This Row],[IMPUESTO]]-Tabla23[[#This Row],[OTROS - SOBRANTE]]-Tabla23[[#This Row],[HONORARIOS]]-Tabla23[[#This Row],[EXTRA]]</f>
        <v>50000</v>
      </c>
      <c r="P153" s="728"/>
      <c r="Q153" t="s">
        <v>573</v>
      </c>
    </row>
    <row r="154" spans="1:17" ht="15.75" x14ac:dyDescent="0.25">
      <c r="A154" s="357"/>
      <c r="B154" s="668" t="s">
        <v>7111</v>
      </c>
      <c r="C154" s="303" t="s">
        <v>1495</v>
      </c>
      <c r="D154" s="561">
        <v>1042441977</v>
      </c>
      <c r="E154" s="303" t="s">
        <v>5037</v>
      </c>
      <c r="F154" s="303" t="s">
        <v>436</v>
      </c>
      <c r="G154" s="272">
        <v>50000</v>
      </c>
      <c r="H154" s="303" t="s">
        <v>5707</v>
      </c>
      <c r="I154" s="303"/>
      <c r="J154" s="303"/>
      <c r="K154" s="303"/>
      <c r="L154" s="680"/>
      <c r="M154" s="305"/>
      <c r="N154" s="305"/>
      <c r="O154" s="305">
        <v>50000</v>
      </c>
      <c r="P154" s="878"/>
      <c r="Q154" t="s">
        <v>573</v>
      </c>
    </row>
    <row r="155" spans="1:17" ht="15.75" x14ac:dyDescent="0.25">
      <c r="A155" s="357"/>
      <c r="B155" s="668" t="s">
        <v>7111</v>
      </c>
      <c r="C155" s="303" t="s">
        <v>1495</v>
      </c>
      <c r="D155" s="561" t="s">
        <v>4983</v>
      </c>
      <c r="E155" s="303" t="s">
        <v>2440</v>
      </c>
      <c r="F155" s="303" t="s">
        <v>602</v>
      </c>
      <c r="G155" s="272" t="s">
        <v>4994</v>
      </c>
      <c r="H155" s="303" t="s">
        <v>5798</v>
      </c>
      <c r="I155" s="303"/>
      <c r="J155" s="303"/>
      <c r="K155" s="303"/>
      <c r="L155" s="680"/>
      <c r="M155" s="305"/>
      <c r="N155" s="305"/>
      <c r="O155" s="305">
        <v>47000</v>
      </c>
      <c r="P155" s="878"/>
      <c r="Q155" t="s">
        <v>573</v>
      </c>
    </row>
    <row r="156" spans="1:17" ht="15.75" x14ac:dyDescent="0.25">
      <c r="A156" s="357"/>
      <c r="B156" s="668" t="s">
        <v>7111</v>
      </c>
      <c r="C156" s="644" t="s">
        <v>6723</v>
      </c>
      <c r="D156" s="644">
        <v>1026148012</v>
      </c>
      <c r="E156" s="644" t="s">
        <v>6597</v>
      </c>
      <c r="F156" s="644" t="s">
        <v>1628</v>
      </c>
      <c r="G156" s="644">
        <v>80000</v>
      </c>
      <c r="H156" s="644" t="s">
        <v>6724</v>
      </c>
      <c r="I156" s="644"/>
      <c r="J156" s="644"/>
      <c r="K156" s="644"/>
      <c r="L156" s="730"/>
      <c r="M156" s="731"/>
      <c r="N156" s="731"/>
      <c r="O156" s="731">
        <v>80000</v>
      </c>
      <c r="P156" s="879"/>
      <c r="Q156" t="s">
        <v>573</v>
      </c>
    </row>
    <row r="157" spans="1:17" ht="15.75" x14ac:dyDescent="0.25">
      <c r="A157" s="357"/>
      <c r="B157" s="611" t="s">
        <v>7111</v>
      </c>
      <c r="C157" s="453" t="s">
        <v>3632</v>
      </c>
      <c r="D157" s="454" t="s">
        <v>9165</v>
      </c>
      <c r="E157" s="443" t="s">
        <v>592</v>
      </c>
      <c r="F157" s="991" t="s">
        <v>7227</v>
      </c>
      <c r="G157" s="455">
        <v>790000</v>
      </c>
      <c r="H157" s="360">
        <v>5000</v>
      </c>
      <c r="I157" s="335">
        <v>529000</v>
      </c>
      <c r="J157" s="335"/>
      <c r="K157" s="335"/>
      <c r="L157" s="614"/>
      <c r="M157" s="613">
        <v>100000</v>
      </c>
      <c r="N157" s="613">
        <v>156000</v>
      </c>
      <c r="O157" s="613">
        <f>Tabla23[[#This Row],[DINERO RECIBIDO]]-Tabla23[[#This Row],[PAZ Y SALVO - ENVIO]]-Tabla23[[#This Row],[RECIBO TRANSITO]]-Tabla23[[#This Row],[OTRO RECIBO (RUNT - COPIAS)]]-Tabla23[[#This Row],[IMPUESTO]]-Tabla23[[#This Row],[OTROS - SOBRANTE]]-Tabla23[[#This Row],[HONORARIOS]]-Tabla23[[#This Row],[EXTRA]]</f>
        <v>0</v>
      </c>
      <c r="P157" s="910"/>
      <c r="Q157" t="s">
        <v>573</v>
      </c>
    </row>
    <row r="158" spans="1:17" ht="15.75" x14ac:dyDescent="0.25">
      <c r="A158" s="357"/>
      <c r="B158" s="611" t="s">
        <v>7111</v>
      </c>
      <c r="C158" s="453" t="s">
        <v>6141</v>
      </c>
      <c r="D158" s="454" t="s">
        <v>5443</v>
      </c>
      <c r="E158" s="443" t="s">
        <v>592</v>
      </c>
      <c r="F158" s="443" t="s">
        <v>221</v>
      </c>
      <c r="G158" s="455">
        <v>1950000</v>
      </c>
      <c r="H158" s="360">
        <v>18000</v>
      </c>
      <c r="I158" s="360">
        <v>1422000</v>
      </c>
      <c r="J158" s="360"/>
      <c r="K158" s="360"/>
      <c r="L158" s="613"/>
      <c r="M158" s="613"/>
      <c r="N158" s="613"/>
      <c r="O158" s="613">
        <f>Tabla23[[#This Row],[DINERO RECIBIDO]]-Tabla23[[#This Row],[PAZ Y SALVO - ENVIO]]-Tabla23[[#This Row],[RECIBO TRANSITO]]-Tabla23[[#This Row],[OTRO RECIBO (RUNT - COPIAS)]]-Tabla23[[#This Row],[IMPUESTO]]</f>
        <v>510000</v>
      </c>
      <c r="P158" s="867" t="s">
        <v>7274</v>
      </c>
      <c r="Q158" t="s">
        <v>573</v>
      </c>
    </row>
    <row r="159" spans="1:17" ht="15.75" x14ac:dyDescent="0.25">
      <c r="A159" s="357"/>
      <c r="B159" s="611" t="s">
        <v>7111</v>
      </c>
      <c r="C159" s="453" t="s">
        <v>9062</v>
      </c>
      <c r="D159" s="454" t="s">
        <v>9069</v>
      </c>
      <c r="E159" s="443" t="s">
        <v>592</v>
      </c>
      <c r="F159" s="991" t="s">
        <v>436</v>
      </c>
      <c r="G159" s="455">
        <v>1900000</v>
      </c>
      <c r="H159" s="360">
        <v>5000</v>
      </c>
      <c r="I159" s="335">
        <v>342000</v>
      </c>
      <c r="J159" s="335">
        <v>13000</v>
      </c>
      <c r="K159" s="335">
        <v>1180000</v>
      </c>
      <c r="L159" s="614"/>
      <c r="M159" s="613"/>
      <c r="N159" s="613"/>
      <c r="O159" s="613">
        <f>Tabla23[[#This Row],[DINERO RECIBIDO]]-Tabla23[[#This Row],[PAZ Y SALVO - ENVIO]]-Tabla23[[#This Row],[RECIBO TRANSITO]]-Tabla23[[#This Row],[OTRO RECIBO (RUNT - COPIAS)]]-Tabla23[[#This Row],[IMPUESTO]]-Tabla23[[#This Row],[OTROS - SOBRANTE]]-Tabla23[[#This Row],[HONORARIOS]]-Tabla23[[#This Row],[EXTRA]]</f>
        <v>360000</v>
      </c>
      <c r="P159" s="910" t="s">
        <v>9106</v>
      </c>
      <c r="Q159" t="s">
        <v>573</v>
      </c>
    </row>
    <row r="160" spans="1:17" ht="15.75" x14ac:dyDescent="0.25">
      <c r="A160" s="357"/>
      <c r="B160" s="611" t="s">
        <v>7111</v>
      </c>
      <c r="C160" s="453" t="s">
        <v>1898</v>
      </c>
      <c r="D160" s="454">
        <v>77189765</v>
      </c>
      <c r="E160" s="443" t="s">
        <v>7046</v>
      </c>
      <c r="F160" s="443" t="s">
        <v>5738</v>
      </c>
      <c r="G160" s="455">
        <v>70000</v>
      </c>
      <c r="H160" s="855">
        <v>46198</v>
      </c>
      <c r="I160" s="854">
        <v>11</v>
      </c>
      <c r="J160" s="855">
        <f>WORKDAY.INTL(Tabla23[[#This Row],[PAZ Y SALVO - ENVIO]],Tabla23[[#This Row],[RECIBO TRANSITO]],1,Tabla30[FECHA])</f>
        <v>46217</v>
      </c>
      <c r="K160" s="335"/>
      <c r="L160" s="728"/>
      <c r="M160" s="613"/>
      <c r="N160" s="613"/>
      <c r="O160" s="613">
        <v>70000</v>
      </c>
      <c r="P160" s="728" t="s">
        <v>8061</v>
      </c>
      <c r="Q160" t="s">
        <v>573</v>
      </c>
    </row>
    <row r="161" spans="1:17" ht="15.75" x14ac:dyDescent="0.25">
      <c r="A161" s="357"/>
      <c r="B161" s="611" t="s">
        <v>7111</v>
      </c>
      <c r="C161" s="453" t="s">
        <v>1898</v>
      </c>
      <c r="D161" s="454" t="s">
        <v>7057</v>
      </c>
      <c r="E161" s="443" t="s">
        <v>592</v>
      </c>
      <c r="F161" s="443" t="s">
        <v>221</v>
      </c>
      <c r="G161" s="455">
        <v>1221000</v>
      </c>
      <c r="H161" s="360">
        <v>5000</v>
      </c>
      <c r="I161" s="360">
        <v>18000</v>
      </c>
      <c r="J161" s="360">
        <v>878000</v>
      </c>
      <c r="K161" s="360">
        <v>35000</v>
      </c>
      <c r="L161" s="613"/>
      <c r="M161" s="613"/>
      <c r="N161" s="613"/>
      <c r="O161" s="613">
        <f>Tabla23[[#This Row],[DINERO RECIBIDO]]-Tabla23[[#This Row],[PAZ Y SALVO - ENVIO]]-Tabla23[[#This Row],[RECIBO TRANSITO]]-Tabla23[[#This Row],[OTRO RECIBO (RUNT - COPIAS)]]-Tabla23[[#This Row],[IMPUESTO]]</f>
        <v>285000</v>
      </c>
      <c r="P161" s="867" t="s">
        <v>7188</v>
      </c>
      <c r="Q161" t="s">
        <v>573</v>
      </c>
    </row>
    <row r="162" spans="1:17" ht="15.75" x14ac:dyDescent="0.25">
      <c r="A162" s="357"/>
      <c r="B162" s="668" t="s">
        <v>7111</v>
      </c>
      <c r="C162" s="303" t="s">
        <v>1898</v>
      </c>
      <c r="D162" s="561"/>
      <c r="E162" s="303" t="s">
        <v>6035</v>
      </c>
      <c r="F162" s="303" t="s">
        <v>6036</v>
      </c>
      <c r="G162" s="272">
        <v>550000</v>
      </c>
      <c r="H162" s="303" t="s">
        <v>6224</v>
      </c>
      <c r="I162" s="303"/>
      <c r="J162" s="303"/>
      <c r="K162" s="303"/>
      <c r="L162" s="680"/>
      <c r="M162" s="305"/>
      <c r="N162" s="305"/>
      <c r="O162" s="305">
        <v>500000</v>
      </c>
      <c r="P162" s="878"/>
      <c r="Q162" t="s">
        <v>573</v>
      </c>
    </row>
    <row r="163" spans="1:17" ht="15.75" x14ac:dyDescent="0.25">
      <c r="A163" s="357"/>
      <c r="B163" s="668" t="s">
        <v>7111</v>
      </c>
      <c r="C163" s="303" t="s">
        <v>1898</v>
      </c>
      <c r="D163" s="561" t="s">
        <v>5705</v>
      </c>
      <c r="E163" s="303" t="s">
        <v>5704</v>
      </c>
      <c r="F163" s="303" t="s">
        <v>5703</v>
      </c>
      <c r="G163" s="272">
        <v>200000</v>
      </c>
      <c r="H163" s="303" t="s">
        <v>5706</v>
      </c>
      <c r="I163" s="303"/>
      <c r="J163" s="303"/>
      <c r="K163" s="303"/>
      <c r="L163" s="680"/>
      <c r="M163" s="305"/>
      <c r="N163" s="305"/>
      <c r="O163" s="305">
        <v>200000</v>
      </c>
      <c r="P163" s="878"/>
      <c r="Q163" t="s">
        <v>573</v>
      </c>
    </row>
    <row r="164" spans="1:17" ht="15.75" x14ac:dyDescent="0.25">
      <c r="A164" s="357"/>
      <c r="B164" s="612" t="s">
        <v>7111</v>
      </c>
      <c r="C164" s="426" t="s">
        <v>7279</v>
      </c>
      <c r="D164" s="427" t="s">
        <v>6594</v>
      </c>
      <c r="E164" s="426"/>
      <c r="F164" s="426"/>
      <c r="G164" s="428">
        <v>16000</v>
      </c>
      <c r="H164" s="429"/>
      <c r="I164" s="429"/>
      <c r="J164" s="429"/>
      <c r="K164" s="429"/>
      <c r="L164" s="615"/>
      <c r="M164" s="613"/>
      <c r="N164" s="613"/>
      <c r="O164" s="613">
        <f>Tabla23[[#This Row],[DINERO RECIBIDO]]-Tabla23[[#This Row],[PAZ Y SALVO - ENVIO]]-Tabla23[[#This Row],[RECIBO TRANSITO]]-Tabla23[[#This Row],[OTRO RECIBO (RUNT - COPIAS)]]-Tabla23[[#This Row],[IMPUESTO]]</f>
        <v>16000</v>
      </c>
      <c r="P164" s="880" t="s">
        <v>7832</v>
      </c>
      <c r="Q164" t="s">
        <v>573</v>
      </c>
    </row>
    <row r="165" spans="1:17" ht="15.75" x14ac:dyDescent="0.25">
      <c r="A165" s="357"/>
      <c r="B165" s="668" t="s">
        <v>7111</v>
      </c>
      <c r="C165" s="643" t="s">
        <v>4334</v>
      </c>
      <c r="D165" s="561" t="s">
        <v>4952</v>
      </c>
      <c r="E165" s="303" t="s">
        <v>592</v>
      </c>
      <c r="F165" s="303" t="s">
        <v>221</v>
      </c>
      <c r="G165" s="272">
        <v>323000</v>
      </c>
      <c r="H165" s="303" t="s">
        <v>5745</v>
      </c>
      <c r="I165" s="303"/>
      <c r="J165" s="303"/>
      <c r="K165" s="303"/>
      <c r="L165" s="680"/>
      <c r="M165" s="305"/>
      <c r="N165" s="305"/>
      <c r="O165" s="305">
        <v>114000</v>
      </c>
      <c r="P165" s="878"/>
      <c r="Q165" t="s">
        <v>573</v>
      </c>
    </row>
    <row r="166" spans="1:17" ht="15.75" x14ac:dyDescent="0.25">
      <c r="A166" s="357"/>
      <c r="B166" s="668" t="s">
        <v>7111</v>
      </c>
      <c r="C166" s="303" t="s">
        <v>3161</v>
      </c>
      <c r="D166" s="561" t="s">
        <v>3550</v>
      </c>
      <c r="E166" s="303" t="s">
        <v>592</v>
      </c>
      <c r="F166" s="303" t="s">
        <v>221</v>
      </c>
      <c r="G166" s="272">
        <v>1880000</v>
      </c>
      <c r="H166" s="303" t="s">
        <v>3551</v>
      </c>
      <c r="I166" s="303"/>
      <c r="J166" s="303"/>
      <c r="K166" s="303"/>
      <c r="L166" s="680"/>
      <c r="M166" s="305"/>
      <c r="N166" s="305"/>
      <c r="O166" s="305">
        <v>488000</v>
      </c>
      <c r="P166" s="878"/>
      <c r="Q166" t="s">
        <v>573</v>
      </c>
    </row>
    <row r="167" spans="1:17" ht="15.75" x14ac:dyDescent="0.25">
      <c r="A167" s="357"/>
      <c r="B167" s="611" t="s">
        <v>7111</v>
      </c>
      <c r="C167" s="453" t="s">
        <v>1556</v>
      </c>
      <c r="D167" s="454" t="s">
        <v>7940</v>
      </c>
      <c r="E167" s="443" t="s">
        <v>592</v>
      </c>
      <c r="F167" s="443" t="s">
        <v>221</v>
      </c>
      <c r="G167" s="455">
        <v>1616000</v>
      </c>
      <c r="H167" s="360">
        <v>23000</v>
      </c>
      <c r="I167" s="335">
        <v>569000</v>
      </c>
      <c r="J167" s="335"/>
      <c r="K167" s="335">
        <v>610000</v>
      </c>
      <c r="L167" s="614"/>
      <c r="M167" s="613"/>
      <c r="N167" s="613"/>
      <c r="O167" s="613">
        <f>Tabla23[[#This Row],[DINERO RECIBIDO]]-Tabla23[[#This Row],[PAZ Y SALVO - ENVIO]]-Tabla23[[#This Row],[RECIBO TRANSITO]]-Tabla23[[#This Row],[OTRO RECIBO (RUNT - COPIAS)]]-Tabla23[[#This Row],[IMPUESTO]]</f>
        <v>414000</v>
      </c>
      <c r="P167" s="728" t="s">
        <v>8065</v>
      </c>
      <c r="Q167" t="s">
        <v>573</v>
      </c>
    </row>
    <row r="168" spans="1:17" ht="15.75" x14ac:dyDescent="0.25">
      <c r="A168" s="357"/>
      <c r="B168" s="668" t="s">
        <v>7111</v>
      </c>
      <c r="C168" s="643" t="s">
        <v>3336</v>
      </c>
      <c r="D168" s="561" t="s">
        <v>5701</v>
      </c>
      <c r="E168" s="303" t="s">
        <v>592</v>
      </c>
      <c r="F168" s="303" t="s">
        <v>221</v>
      </c>
      <c r="G168" s="272">
        <v>775000</v>
      </c>
      <c r="H168" s="303" t="s">
        <v>5746</v>
      </c>
      <c r="I168" s="303"/>
      <c r="J168" s="303"/>
      <c r="K168" s="303"/>
      <c r="L168" s="680"/>
      <c r="M168" s="305"/>
      <c r="N168" s="305"/>
      <c r="O168" s="305">
        <v>209000</v>
      </c>
      <c r="P168" s="878"/>
      <c r="Q168" t="s">
        <v>573</v>
      </c>
    </row>
    <row r="169" spans="1:17" ht="15.75" x14ac:dyDescent="0.25">
      <c r="A169" s="357"/>
      <c r="B169" s="668" t="s">
        <v>7111</v>
      </c>
      <c r="C169" s="643" t="s">
        <v>3336</v>
      </c>
      <c r="D169" s="561" t="s">
        <v>5443</v>
      </c>
      <c r="E169" s="303" t="s">
        <v>592</v>
      </c>
      <c r="F169" s="303" t="s">
        <v>221</v>
      </c>
      <c r="G169" s="272" t="s">
        <v>5724</v>
      </c>
      <c r="H169" s="303" t="s">
        <v>5725</v>
      </c>
      <c r="I169" s="303"/>
      <c r="J169" s="303"/>
      <c r="K169" s="303"/>
      <c r="L169" s="680"/>
      <c r="M169" s="305"/>
      <c r="N169" s="305"/>
      <c r="O169" s="305">
        <v>804000</v>
      </c>
      <c r="P169" s="878"/>
      <c r="Q169" t="s">
        <v>573</v>
      </c>
    </row>
    <row r="170" spans="1:17" ht="15.75" x14ac:dyDescent="0.25">
      <c r="A170" s="357"/>
      <c r="B170" s="611" t="s">
        <v>7111</v>
      </c>
      <c r="C170" s="453" t="s">
        <v>8413</v>
      </c>
      <c r="D170" s="454" t="s">
        <v>8986</v>
      </c>
      <c r="E170" s="443" t="s">
        <v>611</v>
      </c>
      <c r="F170" s="991" t="s">
        <v>433</v>
      </c>
      <c r="G170" s="455">
        <v>1780000</v>
      </c>
      <c r="H170" s="360">
        <v>5000</v>
      </c>
      <c r="I170" s="335">
        <v>255000</v>
      </c>
      <c r="J170" s="335">
        <v>964000</v>
      </c>
      <c r="K170" s="335">
        <v>108000</v>
      </c>
      <c r="L170" s="614">
        <v>108000</v>
      </c>
      <c r="M170" s="613"/>
      <c r="N170" s="613"/>
      <c r="O170" s="613">
        <f>Tabla23[[#This Row],[DINERO RECIBIDO]]-Tabla23[[#This Row],[PAZ Y SALVO - ENVIO]]-Tabla23[[#This Row],[RECIBO TRANSITO]]-Tabla23[[#This Row],[OTRO RECIBO (RUNT - COPIAS)]]-Tabla23[[#This Row],[IMPUESTO]]-Tabla23[[#This Row],[OTROS - SOBRANTE]]-Tabla23[[#This Row],[HONORARIOS]]-Tabla23[[#This Row],[EXTRA]]</f>
        <v>340000</v>
      </c>
      <c r="P170" s="910" t="s">
        <v>9177</v>
      </c>
      <c r="Q170" t="s">
        <v>573</v>
      </c>
    </row>
    <row r="171" spans="1:17" ht="15.75" x14ac:dyDescent="0.25">
      <c r="A171" s="357"/>
      <c r="B171" s="668" t="s">
        <v>7111</v>
      </c>
      <c r="C171" s="643" t="s">
        <v>3334</v>
      </c>
      <c r="D171" s="561">
        <v>52187849</v>
      </c>
      <c r="E171" s="303" t="s">
        <v>6414</v>
      </c>
      <c r="F171" s="303" t="s">
        <v>6415</v>
      </c>
      <c r="G171" s="272">
        <v>30000</v>
      </c>
      <c r="H171" s="303"/>
      <c r="I171" s="303"/>
      <c r="J171" s="303"/>
      <c r="K171" s="303"/>
      <c r="L171" s="680"/>
      <c r="M171" s="305"/>
      <c r="N171" s="305"/>
      <c r="O171" s="305">
        <v>30000</v>
      </c>
      <c r="P171" s="878"/>
      <c r="Q171" t="s">
        <v>573</v>
      </c>
    </row>
    <row r="172" spans="1:17" ht="15.75" x14ac:dyDescent="0.25">
      <c r="A172" s="357"/>
      <c r="B172" s="611" t="s">
        <v>7111</v>
      </c>
      <c r="C172" s="453" t="s">
        <v>6699</v>
      </c>
      <c r="D172" s="454" t="s">
        <v>8820</v>
      </c>
      <c r="E172" s="443" t="s">
        <v>592</v>
      </c>
      <c r="F172" s="991" t="s">
        <v>221</v>
      </c>
      <c r="G172" s="455">
        <v>962000</v>
      </c>
      <c r="H172" s="360">
        <v>5000</v>
      </c>
      <c r="I172" s="335">
        <v>647000</v>
      </c>
      <c r="J172" s="335">
        <v>19000</v>
      </c>
      <c r="K172" s="335"/>
      <c r="L172" s="614">
        <v>40000</v>
      </c>
      <c r="M172" s="613">
        <v>80000</v>
      </c>
      <c r="N172" s="613">
        <v>171000</v>
      </c>
      <c r="O172" s="613">
        <f>Tabla23[[#This Row],[DINERO RECIBIDO]]-Tabla23[[#This Row],[PAZ Y SALVO - ENVIO]]-Tabla23[[#This Row],[RECIBO TRANSITO]]-Tabla23[[#This Row],[OTRO RECIBO (RUNT - COPIAS)]]-Tabla23[[#This Row],[IMPUESTO]]-Tabla23[[#This Row],[OTROS - SOBRANTE]]-Tabla23[[#This Row],[HONORARIOS]]-Tabla23[[#This Row],[EXTRA]]</f>
        <v>0</v>
      </c>
      <c r="P172" s="910">
        <v>647</v>
      </c>
      <c r="Q172" t="s">
        <v>573</v>
      </c>
    </row>
    <row r="173" spans="1:17" ht="15.75" x14ac:dyDescent="0.25">
      <c r="A173" s="357"/>
      <c r="B173" s="611" t="s">
        <v>7111</v>
      </c>
      <c r="C173" s="453" t="s">
        <v>6699</v>
      </c>
      <c r="D173" s="454" t="s">
        <v>7260</v>
      </c>
      <c r="E173" s="443" t="s">
        <v>7253</v>
      </c>
      <c r="F173" s="443" t="s">
        <v>221</v>
      </c>
      <c r="G173" s="455">
        <v>1119000</v>
      </c>
      <c r="H173" s="360">
        <v>18000</v>
      </c>
      <c r="I173" s="360">
        <v>714000</v>
      </c>
      <c r="J173" s="360">
        <v>14000</v>
      </c>
      <c r="K173" s="360">
        <v>108000</v>
      </c>
      <c r="L173" s="613"/>
      <c r="M173" s="613"/>
      <c r="N173" s="613"/>
      <c r="O173" s="613">
        <f>Tabla23[[#This Row],[DINERO RECIBIDO]]-Tabla23[[#This Row],[PAZ Y SALVO - ENVIO]]-Tabla23[[#This Row],[RECIBO TRANSITO]]-Tabla23[[#This Row],[OTRO RECIBO (RUNT - COPIAS)]]-Tabla23[[#This Row],[IMPUESTO]]</f>
        <v>265000</v>
      </c>
      <c r="P173" s="867" t="s">
        <v>7412</v>
      </c>
      <c r="Q173" t="s">
        <v>573</v>
      </c>
    </row>
    <row r="174" spans="1:17" ht="15.75" x14ac:dyDescent="0.25">
      <c r="A174" s="357"/>
      <c r="B174" s="611" t="s">
        <v>7111</v>
      </c>
      <c r="C174" s="453" t="s">
        <v>3992</v>
      </c>
      <c r="D174" s="454" t="s">
        <v>9005</v>
      </c>
      <c r="E174" s="443" t="s">
        <v>9006</v>
      </c>
      <c r="F174" s="991" t="s">
        <v>221</v>
      </c>
      <c r="G174" s="455">
        <v>1095000</v>
      </c>
      <c r="H174" s="360">
        <v>23000</v>
      </c>
      <c r="I174" s="614">
        <v>723000</v>
      </c>
      <c r="J174" s="614"/>
      <c r="K174" s="614"/>
      <c r="L174" s="614"/>
      <c r="M174" s="613">
        <v>80000</v>
      </c>
      <c r="N174" s="613"/>
      <c r="O174" s="613">
        <f>Tabla23[[#This Row],[DINERO RECIBIDO]]-Tabla23[[#This Row],[PAZ Y SALVO - ENVIO]]-Tabla23[[#This Row],[RECIBO TRANSITO]]-Tabla23[[#This Row],[OTRO RECIBO (RUNT - COPIAS)]]-Tabla23[[#This Row],[IMPUESTO]]-Tabla23[[#This Row],[OTROS - SOBRANTE]]-Tabla23[[#This Row],[HONORARIOS]]-Tabla23[[#This Row],[EXTRA]]</f>
        <v>269000</v>
      </c>
      <c r="P174" s="910" t="s">
        <v>9007</v>
      </c>
      <c r="Q174" t="s">
        <v>573</v>
      </c>
    </row>
    <row r="175" spans="1:17" ht="15.75" x14ac:dyDescent="0.25">
      <c r="A175" s="357"/>
      <c r="B175" s="668" t="s">
        <v>7111</v>
      </c>
      <c r="C175" s="643" t="s">
        <v>3992</v>
      </c>
      <c r="D175" s="561" t="s">
        <v>4469</v>
      </c>
      <c r="E175" s="303" t="s">
        <v>592</v>
      </c>
      <c r="F175" s="303" t="s">
        <v>221</v>
      </c>
      <c r="G175" s="272">
        <v>1500000</v>
      </c>
      <c r="H175" s="303" t="s">
        <v>4512</v>
      </c>
      <c r="I175" s="303"/>
      <c r="J175" s="303"/>
      <c r="K175" s="303"/>
      <c r="L175" s="680"/>
      <c r="M175" s="305"/>
      <c r="N175" s="305"/>
      <c r="O175" s="305">
        <v>354000</v>
      </c>
      <c r="P175" s="878"/>
      <c r="Q175" t="s">
        <v>573</v>
      </c>
    </row>
    <row r="176" spans="1:17" ht="15.75" x14ac:dyDescent="0.25">
      <c r="A176" s="357"/>
      <c r="B176" s="668" t="s">
        <v>7111</v>
      </c>
      <c r="C176" s="643" t="s">
        <v>5805</v>
      </c>
      <c r="D176" s="561" t="s">
        <v>5804</v>
      </c>
      <c r="E176" s="303" t="s">
        <v>5395</v>
      </c>
      <c r="F176" s="303" t="s">
        <v>221</v>
      </c>
      <c r="G176" s="272">
        <v>1040000</v>
      </c>
      <c r="H176" s="303" t="s">
        <v>5857</v>
      </c>
      <c r="I176" s="303"/>
      <c r="J176" s="303"/>
      <c r="K176" s="303"/>
      <c r="L176" s="680"/>
      <c r="M176" s="305"/>
      <c r="N176" s="305"/>
      <c r="O176" s="305">
        <v>289000</v>
      </c>
      <c r="P176" s="878"/>
      <c r="Q176" t="s">
        <v>573</v>
      </c>
    </row>
    <row r="177" spans="1:17" ht="15.75" x14ac:dyDescent="0.25">
      <c r="A177" s="357"/>
      <c r="B177" s="668" t="s">
        <v>7111</v>
      </c>
      <c r="C177" s="644" t="s">
        <v>6695</v>
      </c>
      <c r="D177" s="644"/>
      <c r="E177" s="644"/>
      <c r="F177" s="644"/>
      <c r="G177" s="644"/>
      <c r="H177" s="644" t="s">
        <v>6695</v>
      </c>
      <c r="I177" s="644"/>
      <c r="J177" s="644"/>
      <c r="K177" s="644"/>
      <c r="L177" s="730"/>
      <c r="M177" s="731"/>
      <c r="N177" s="731"/>
      <c r="O177" s="731">
        <v>3000</v>
      </c>
      <c r="P177" s="879" t="s">
        <v>9010</v>
      </c>
      <c r="Q177" t="s">
        <v>573</v>
      </c>
    </row>
    <row r="178" spans="1:17" ht="15.75" x14ac:dyDescent="0.25">
      <c r="A178" s="357"/>
      <c r="B178" s="611" t="s">
        <v>7111</v>
      </c>
      <c r="C178" s="453" t="s">
        <v>7101</v>
      </c>
      <c r="D178" s="454">
        <v>5820713</v>
      </c>
      <c r="E178" s="443" t="s">
        <v>6408</v>
      </c>
      <c r="F178" s="443" t="s">
        <v>433</v>
      </c>
      <c r="G178" s="455">
        <v>397000</v>
      </c>
      <c r="H178" s="360"/>
      <c r="I178" s="360"/>
      <c r="J178" s="360"/>
      <c r="K178" s="360"/>
      <c r="L178" s="613"/>
      <c r="M178" s="613"/>
      <c r="N178" s="613"/>
      <c r="O178" s="613">
        <f>Tabla23[[#This Row],[DINERO RECIBIDO]]-Tabla23[[#This Row],[PAZ Y SALVO - ENVIO]]-Tabla23[[#This Row],[RECIBO TRANSITO]]-Tabla23[[#This Row],[OTRO RECIBO (RUNT - COPIAS)]]-Tabla23[[#This Row],[IMPUESTO]]</f>
        <v>397000</v>
      </c>
      <c r="P178" s="867" t="s">
        <v>7104</v>
      </c>
      <c r="Q178" t="s">
        <v>573</v>
      </c>
    </row>
    <row r="179" spans="1:17" ht="15.75" x14ac:dyDescent="0.25">
      <c r="A179" s="357"/>
      <c r="B179" s="611" t="s">
        <v>7111</v>
      </c>
      <c r="C179" s="453" t="s">
        <v>1693</v>
      </c>
      <c r="D179" s="454" t="s">
        <v>8197</v>
      </c>
      <c r="E179" s="443" t="s">
        <v>4143</v>
      </c>
      <c r="F179" s="443" t="s">
        <v>590</v>
      </c>
      <c r="G179" s="455">
        <v>100000</v>
      </c>
      <c r="H179" s="855">
        <v>46074</v>
      </c>
      <c r="I179" s="334">
        <v>30</v>
      </c>
      <c r="J179" s="855">
        <f>WORKDAY.INTL(Tabla23[[#This Row],[PAZ Y SALVO - ENVIO]],Tabla23[[#This Row],[RECIBO TRANSITO]],1,Tabla30[FECHA])</f>
        <v>46120</v>
      </c>
      <c r="K179" s="335"/>
      <c r="L179" s="728"/>
      <c r="M179" s="613"/>
      <c r="N179" s="613"/>
      <c r="O179" s="613">
        <v>100000</v>
      </c>
      <c r="P179" s="728"/>
      <c r="Q179" t="s">
        <v>573</v>
      </c>
    </row>
    <row r="180" spans="1:17" ht="15.75" x14ac:dyDescent="0.25">
      <c r="A180" s="357"/>
      <c r="B180" s="611" t="s">
        <v>7111</v>
      </c>
      <c r="C180" s="453" t="s">
        <v>6710</v>
      </c>
      <c r="D180" s="454" t="s">
        <v>9145</v>
      </c>
      <c r="E180" s="443" t="s">
        <v>592</v>
      </c>
      <c r="F180" s="991" t="s">
        <v>221</v>
      </c>
      <c r="G180" s="455">
        <v>1080000</v>
      </c>
      <c r="H180" s="360">
        <v>5000</v>
      </c>
      <c r="I180" s="335">
        <v>785000</v>
      </c>
      <c r="J180" s="335"/>
      <c r="K180" s="335"/>
      <c r="L180" s="614"/>
      <c r="M180" s="613">
        <v>80000</v>
      </c>
      <c r="N180" s="613">
        <v>210000</v>
      </c>
      <c r="O180" s="613">
        <f>Tabla23[[#This Row],[DINERO RECIBIDO]]-Tabla23[[#This Row],[PAZ Y SALVO - ENVIO]]-Tabla23[[#This Row],[RECIBO TRANSITO]]-Tabla23[[#This Row],[OTRO RECIBO (RUNT - COPIAS)]]-Tabla23[[#This Row],[IMPUESTO]]-Tabla23[[#This Row],[OTROS - SOBRANTE]]-Tabla23[[#This Row],[HONORARIOS]]-Tabla23[[#This Row],[EXTRA]]</f>
        <v>0</v>
      </c>
      <c r="P180" s="910"/>
      <c r="Q180" t="s">
        <v>573</v>
      </c>
    </row>
    <row r="181" spans="1:17" ht="15.75" x14ac:dyDescent="0.25">
      <c r="A181" s="357"/>
      <c r="B181" s="668" t="s">
        <v>7111</v>
      </c>
      <c r="C181" s="643" t="s">
        <v>6710</v>
      </c>
      <c r="D181" s="561" t="s">
        <v>6731</v>
      </c>
      <c r="E181" s="303" t="s">
        <v>592</v>
      </c>
      <c r="F181" s="303" t="s">
        <v>221</v>
      </c>
      <c r="G181" s="272">
        <v>1400000</v>
      </c>
      <c r="H181" s="303" t="s">
        <v>6749</v>
      </c>
      <c r="I181" s="303"/>
      <c r="J181" s="303"/>
      <c r="K181" s="303"/>
      <c r="L181" s="680"/>
      <c r="M181" s="305"/>
      <c r="N181" s="305"/>
      <c r="O181" s="305">
        <v>365000</v>
      </c>
      <c r="P181" s="878"/>
      <c r="Q181" t="s">
        <v>573</v>
      </c>
    </row>
    <row r="182" spans="1:17" ht="15.75" x14ac:dyDescent="0.25">
      <c r="A182" s="357"/>
      <c r="B182" s="668" t="s">
        <v>7111</v>
      </c>
      <c r="C182" s="643" t="s">
        <v>6710</v>
      </c>
      <c r="D182" s="561" t="s">
        <v>6732</v>
      </c>
      <c r="E182" s="303" t="s">
        <v>592</v>
      </c>
      <c r="F182" s="303" t="s">
        <v>221</v>
      </c>
      <c r="G182" s="272">
        <v>400000</v>
      </c>
      <c r="H182" s="303" t="s">
        <v>6759</v>
      </c>
      <c r="I182" s="303"/>
      <c r="J182" s="303"/>
      <c r="K182" s="303"/>
      <c r="L182" s="680"/>
      <c r="M182" s="305"/>
      <c r="N182" s="305"/>
      <c r="O182" s="305">
        <v>112000</v>
      </c>
      <c r="P182" s="878"/>
      <c r="Q182" t="s">
        <v>573</v>
      </c>
    </row>
    <row r="183" spans="1:17" ht="15.75" x14ac:dyDescent="0.25">
      <c r="A183" s="357"/>
      <c r="B183" s="668" t="s">
        <v>7111</v>
      </c>
      <c r="C183" s="303" t="s">
        <v>627</v>
      </c>
      <c r="D183" s="561" t="s">
        <v>4211</v>
      </c>
      <c r="E183" s="303" t="s">
        <v>592</v>
      </c>
      <c r="F183" s="303" t="s">
        <v>221</v>
      </c>
      <c r="G183" s="272" t="s">
        <v>4259</v>
      </c>
      <c r="H183" s="303" t="s">
        <v>4273</v>
      </c>
      <c r="I183" s="680"/>
      <c r="J183" s="680"/>
      <c r="K183" s="680"/>
      <c r="L183" s="680"/>
      <c r="M183" s="305"/>
      <c r="N183" s="305"/>
      <c r="O183" s="305">
        <v>403000</v>
      </c>
      <c r="P183" s="878"/>
      <c r="Q183" t="s">
        <v>573</v>
      </c>
    </row>
    <row r="184" spans="1:17" ht="15.75" x14ac:dyDescent="0.25">
      <c r="A184" s="357"/>
      <c r="B184" s="668" t="s">
        <v>7111</v>
      </c>
      <c r="C184" s="303" t="s">
        <v>4001</v>
      </c>
      <c r="D184" s="561" t="s">
        <v>4520</v>
      </c>
      <c r="E184" s="303" t="s">
        <v>4582</v>
      </c>
      <c r="F184" s="303" t="s">
        <v>436</v>
      </c>
      <c r="G184" s="272">
        <v>100000</v>
      </c>
      <c r="H184" s="303"/>
      <c r="I184" s="680"/>
      <c r="J184" s="680"/>
      <c r="K184" s="680"/>
      <c r="L184" s="680"/>
      <c r="M184" s="305"/>
      <c r="N184" s="305"/>
      <c r="O184" s="305">
        <v>100000</v>
      </c>
      <c r="P184" s="878"/>
      <c r="Q184" t="s">
        <v>573</v>
      </c>
    </row>
    <row r="185" spans="1:17" ht="15.75" x14ac:dyDescent="0.25">
      <c r="A185" s="357"/>
      <c r="B185" s="668" t="s">
        <v>7111</v>
      </c>
      <c r="C185" s="303" t="s">
        <v>4001</v>
      </c>
      <c r="D185" s="561" t="s">
        <v>4520</v>
      </c>
      <c r="E185" s="303" t="s">
        <v>4626</v>
      </c>
      <c r="F185" s="303"/>
      <c r="G185" s="272">
        <v>120000</v>
      </c>
      <c r="H185" s="303"/>
      <c r="I185" s="680"/>
      <c r="J185" s="680"/>
      <c r="K185" s="680"/>
      <c r="L185" s="680"/>
      <c r="M185" s="305"/>
      <c r="N185" s="305"/>
      <c r="O185" s="305">
        <v>120000</v>
      </c>
      <c r="P185" s="878"/>
      <c r="Q185" t="s">
        <v>573</v>
      </c>
    </row>
    <row r="186" spans="1:17" ht="15.75" x14ac:dyDescent="0.25">
      <c r="A186" s="357"/>
      <c r="B186" s="611" t="s">
        <v>7111</v>
      </c>
      <c r="C186" s="453" t="s">
        <v>7048</v>
      </c>
      <c r="D186" s="454" t="s">
        <v>8710</v>
      </c>
      <c r="E186" s="443" t="s">
        <v>8708</v>
      </c>
      <c r="F186" s="443" t="s">
        <v>608</v>
      </c>
      <c r="G186" s="455">
        <v>283000</v>
      </c>
      <c r="H186" s="360"/>
      <c r="I186" s="614">
        <v>42000</v>
      </c>
      <c r="J186" s="614">
        <v>27000</v>
      </c>
      <c r="K186" s="614"/>
      <c r="L186" s="614"/>
      <c r="M186" s="613">
        <v>214000</v>
      </c>
      <c r="N186" s="613"/>
      <c r="O186" s="613">
        <f>Tabla23[[#This Row],[DINERO RECIBIDO]]-Tabla23[[#This Row],[PAZ Y SALVO - ENVIO]]-Tabla23[[#This Row],[RECIBO TRANSITO]]-Tabla23[[#This Row],[OTRO RECIBO (RUNT - COPIAS)]]-Tabla23[[#This Row],[IMPUESTO]]-Tabla23[[#This Row],[OTROS - SOBRANTE]]-Tabla23[[#This Row],[HONORARIOS]]-Tabla23[[#This Row],[EXTRA]]</f>
        <v>0</v>
      </c>
      <c r="P186" s="910"/>
      <c r="Q186" t="s">
        <v>573</v>
      </c>
    </row>
    <row r="187" spans="1:17" ht="15.75" x14ac:dyDescent="0.25">
      <c r="A187" s="357"/>
      <c r="B187" s="611" t="s">
        <v>7111</v>
      </c>
      <c r="C187" s="453" t="s">
        <v>7048</v>
      </c>
      <c r="D187" s="454" t="s">
        <v>8373</v>
      </c>
      <c r="E187" s="443" t="s">
        <v>8169</v>
      </c>
      <c r="F187" s="443" t="s">
        <v>8374</v>
      </c>
      <c r="G187" s="455">
        <v>640000</v>
      </c>
      <c r="H187" s="360">
        <v>104000</v>
      </c>
      <c r="I187" s="614">
        <v>63000</v>
      </c>
      <c r="J187" s="614"/>
      <c r="K187" s="614">
        <v>140000</v>
      </c>
      <c r="L187" s="614"/>
      <c r="M187" s="613"/>
      <c r="N187" s="613"/>
      <c r="O187" s="613">
        <f>Tabla23[[#This Row],[DINERO RECIBIDO]]-Tabla23[[#This Row],[PAZ Y SALVO - ENVIO]]-Tabla23[[#This Row],[RECIBO TRANSITO]]-Tabla23[[#This Row],[OTRO RECIBO (RUNT - COPIAS)]]-Tabla23[[#This Row],[IMPUESTO]]-Tabla23[[#This Row],[OTROS - SOBRANTE]]-Tabla23[[#This Row],[HONORARIOS]]</f>
        <v>333000</v>
      </c>
      <c r="P187" s="728" t="s">
        <v>8168</v>
      </c>
      <c r="Q187" t="s">
        <v>573</v>
      </c>
    </row>
    <row r="188" spans="1:17" ht="15.75" x14ac:dyDescent="0.25">
      <c r="A188" s="357"/>
      <c r="B188" s="611" t="s">
        <v>7111</v>
      </c>
      <c r="C188" s="453" t="s">
        <v>6227</v>
      </c>
      <c r="D188" s="454" t="s">
        <v>7527</v>
      </c>
      <c r="E188" s="443" t="s">
        <v>5704</v>
      </c>
      <c r="F188" s="443" t="s">
        <v>590</v>
      </c>
      <c r="G188" s="455">
        <v>500000</v>
      </c>
      <c r="H188" s="741">
        <v>46035</v>
      </c>
      <c r="I188" s="782">
        <v>11</v>
      </c>
      <c r="J188" s="783">
        <f>WORKDAY.INTL(Tabla23[[#This Row],[PAZ Y SALVO - ENVIO]],Tabla23[[#This Row],[RECIBO TRANSITO]],1,Tabla30[FECHA])</f>
        <v>46050</v>
      </c>
      <c r="K188" s="613"/>
      <c r="L188" s="613"/>
      <c r="M188" s="613"/>
      <c r="N188" s="613"/>
      <c r="O188" s="613">
        <v>500000</v>
      </c>
      <c r="P188" s="867" t="s">
        <v>7247</v>
      </c>
      <c r="Q188" t="s">
        <v>573</v>
      </c>
    </row>
    <row r="189" spans="1:17" ht="15.75" x14ac:dyDescent="0.25">
      <c r="A189" s="357"/>
      <c r="B189" s="668" t="s">
        <v>7111</v>
      </c>
      <c r="C189" s="303" t="s">
        <v>6227</v>
      </c>
      <c r="D189" s="561" t="s">
        <v>6228</v>
      </c>
      <c r="E189" s="303" t="s">
        <v>6629</v>
      </c>
      <c r="F189" s="303" t="s">
        <v>590</v>
      </c>
      <c r="G189" s="272">
        <v>400000</v>
      </c>
      <c r="H189" s="303"/>
      <c r="I189" s="680"/>
      <c r="J189" s="680"/>
      <c r="K189" s="680"/>
      <c r="L189" s="680"/>
      <c r="M189" s="305"/>
      <c r="N189" s="305"/>
      <c r="O189" s="305">
        <v>400000</v>
      </c>
      <c r="P189" s="878"/>
      <c r="Q189" t="s">
        <v>573</v>
      </c>
    </row>
    <row r="190" spans="1:17" ht="15.75" x14ac:dyDescent="0.25">
      <c r="A190" s="357"/>
      <c r="B190" s="668" t="s">
        <v>7111</v>
      </c>
      <c r="C190" s="303" t="s">
        <v>6227</v>
      </c>
      <c r="D190" s="561" t="s">
        <v>6228</v>
      </c>
      <c r="E190" s="303" t="s">
        <v>5704</v>
      </c>
      <c r="F190" s="303" t="s">
        <v>590</v>
      </c>
      <c r="G190" s="272">
        <v>150000</v>
      </c>
      <c r="H190" s="303" t="s">
        <v>6456</v>
      </c>
      <c r="I190" s="680"/>
      <c r="J190" s="680"/>
      <c r="K190" s="680"/>
      <c r="L190" s="680"/>
      <c r="M190" s="305"/>
      <c r="N190" s="305"/>
      <c r="O190" s="305">
        <v>100000</v>
      </c>
      <c r="P190" s="878"/>
      <c r="Q190" t="s">
        <v>573</v>
      </c>
    </row>
    <row r="191" spans="1:17" ht="15.75" x14ac:dyDescent="0.25">
      <c r="A191" s="357"/>
      <c r="B191" s="611" t="s">
        <v>7111</v>
      </c>
      <c r="C191" s="453" t="s">
        <v>6706</v>
      </c>
      <c r="D191" s="454" t="s">
        <v>7217</v>
      </c>
      <c r="E191" s="443" t="s">
        <v>592</v>
      </c>
      <c r="F191" s="443" t="s">
        <v>221</v>
      </c>
      <c r="G191" s="455">
        <v>728000</v>
      </c>
      <c r="H191" s="360">
        <v>18000</v>
      </c>
      <c r="I191" s="613">
        <v>508000</v>
      </c>
      <c r="J191" s="613"/>
      <c r="K191" s="613"/>
      <c r="L191" s="613"/>
      <c r="M191" s="613"/>
      <c r="N191" s="613"/>
      <c r="O191" s="613">
        <f>Tabla23[[#This Row],[DINERO RECIBIDO]]-Tabla23[[#This Row],[PAZ Y SALVO - ENVIO]]-Tabla23[[#This Row],[RECIBO TRANSITO]]-Tabla23[[#This Row],[OTRO RECIBO (RUNT - COPIAS)]]-Tabla23[[#This Row],[IMPUESTO]]</f>
        <v>202000</v>
      </c>
      <c r="P191" s="867"/>
      <c r="Q191" t="s">
        <v>573</v>
      </c>
    </row>
    <row r="192" spans="1:17" ht="15.75" x14ac:dyDescent="0.25">
      <c r="A192" s="357"/>
      <c r="B192" s="611" t="s">
        <v>7111</v>
      </c>
      <c r="C192" s="453"/>
      <c r="D192" s="454" t="s">
        <v>8362</v>
      </c>
      <c r="E192" s="443"/>
      <c r="F192" s="443"/>
      <c r="G192" s="455">
        <v>516000</v>
      </c>
      <c r="H192" s="360">
        <v>5000</v>
      </c>
      <c r="I192" s="614">
        <v>202000</v>
      </c>
      <c r="J192" s="614"/>
      <c r="K192" s="614"/>
      <c r="L192" s="614"/>
      <c r="M192" s="613">
        <v>70000</v>
      </c>
      <c r="N192" s="613">
        <v>239000</v>
      </c>
      <c r="O192" s="613">
        <f>Tabla23[[#This Row],[DINERO RECIBIDO]]-Tabla23[[#This Row],[PAZ Y SALVO - ENVIO]]-Tabla23[[#This Row],[RECIBO TRANSITO]]-Tabla23[[#This Row],[OTRO RECIBO (RUNT - COPIAS)]]-Tabla23[[#This Row],[IMPUESTO]]-Tabla23[[#This Row],[OTROS - SOBRANTE]]-Tabla23[[#This Row],[HONORARIOS]]-Tabla23[[#This Row],[EXTRA]]</f>
        <v>0</v>
      </c>
      <c r="P192" s="910"/>
      <c r="Q192" t="s">
        <v>573</v>
      </c>
    </row>
    <row r="193" spans="1:17" ht="15.75" x14ac:dyDescent="0.25">
      <c r="A193" s="357"/>
      <c r="B193" s="668" t="s">
        <v>7111</v>
      </c>
      <c r="C193" s="644"/>
      <c r="D193" s="644"/>
      <c r="E193" s="644"/>
      <c r="F193" s="644"/>
      <c r="G193" s="644"/>
      <c r="H193" s="644" t="s">
        <v>6804</v>
      </c>
      <c r="I193" s="730"/>
      <c r="J193" s="730"/>
      <c r="K193" s="730"/>
      <c r="L193" s="730"/>
      <c r="M193" s="305"/>
      <c r="N193" s="305"/>
      <c r="O193" s="305">
        <v>150000</v>
      </c>
      <c r="P193" s="879"/>
      <c r="Q193" t="s">
        <v>573</v>
      </c>
    </row>
    <row r="194" spans="1:17" ht="15.75" x14ac:dyDescent="0.25">
      <c r="A194" s="357"/>
      <c r="B194" s="668" t="s">
        <v>7111</v>
      </c>
      <c r="C194" s="644"/>
      <c r="D194" s="644"/>
      <c r="E194" s="644"/>
      <c r="F194" s="644"/>
      <c r="G194" s="644"/>
      <c r="H194" s="644" t="s">
        <v>6780</v>
      </c>
      <c r="I194" s="730"/>
      <c r="J194" s="730"/>
      <c r="K194" s="730"/>
      <c r="L194" s="730"/>
      <c r="M194" s="305"/>
      <c r="N194" s="305"/>
      <c r="O194" s="305">
        <v>109000</v>
      </c>
      <c r="P194" s="879"/>
      <c r="Q194" t="s">
        <v>573</v>
      </c>
    </row>
    <row r="195" spans="1:17" ht="15.75" x14ac:dyDescent="0.25">
      <c r="A195" s="357"/>
      <c r="B195" s="668" t="s">
        <v>7111</v>
      </c>
      <c r="C195" s="303"/>
      <c r="D195" s="561"/>
      <c r="E195" s="303"/>
      <c r="F195" s="303"/>
      <c r="G195" s="272"/>
      <c r="H195" s="303"/>
      <c r="I195" s="680"/>
      <c r="J195" s="680"/>
      <c r="K195" s="680"/>
      <c r="L195" s="680"/>
      <c r="M195" s="305"/>
      <c r="N195" s="305"/>
      <c r="O195" s="305">
        <v>305000</v>
      </c>
      <c r="P195" s="878"/>
      <c r="Q195" t="s">
        <v>573</v>
      </c>
    </row>
    <row r="196" spans="1:17" ht="15.75" x14ac:dyDescent="0.25">
      <c r="A196" s="357"/>
      <c r="B196" s="668" t="s">
        <v>7112</v>
      </c>
      <c r="C196" s="303"/>
      <c r="D196" s="561"/>
      <c r="E196" s="303"/>
      <c r="F196" s="303"/>
      <c r="G196" s="303"/>
      <c r="H196" s="303" t="s">
        <v>3298</v>
      </c>
      <c r="I196" s="680"/>
      <c r="J196" s="680"/>
      <c r="K196" s="680"/>
      <c r="L196" s="680"/>
      <c r="M196" s="305"/>
      <c r="N196" s="305"/>
      <c r="O196" s="305">
        <v>208000</v>
      </c>
      <c r="P196" s="878"/>
      <c r="Q196" t="s">
        <v>573</v>
      </c>
    </row>
    <row r="197" spans="1:17" ht="15.75" x14ac:dyDescent="0.25">
      <c r="A197" s="357"/>
      <c r="B197" s="668" t="s">
        <v>7112</v>
      </c>
      <c r="C197" s="303"/>
      <c r="D197" s="561"/>
      <c r="E197" s="303"/>
      <c r="F197" s="303"/>
      <c r="G197" s="303"/>
      <c r="H197" s="303" t="s">
        <v>4258</v>
      </c>
      <c r="I197" s="680"/>
      <c r="J197" s="680"/>
      <c r="K197" s="680"/>
      <c r="L197" s="680"/>
      <c r="M197" s="305"/>
      <c r="N197" s="305"/>
      <c r="O197" s="305">
        <v>20000</v>
      </c>
      <c r="P197" s="878"/>
      <c r="Q197" t="s">
        <v>573</v>
      </c>
    </row>
    <row r="198" spans="1:17" ht="15.75" x14ac:dyDescent="0.25">
      <c r="A198" s="357"/>
      <c r="B198" s="668" t="s">
        <v>7112</v>
      </c>
      <c r="C198" s="303"/>
      <c r="D198" s="561"/>
      <c r="E198" s="303"/>
      <c r="F198" s="303"/>
      <c r="G198" s="303"/>
      <c r="H198" s="303" t="s">
        <v>4257</v>
      </c>
      <c r="I198" s="680"/>
      <c r="J198" s="680"/>
      <c r="K198" s="680"/>
      <c r="L198" s="680"/>
      <c r="M198" s="305"/>
      <c r="N198" s="305"/>
      <c r="O198" s="305">
        <v>100000</v>
      </c>
      <c r="P198" s="878"/>
      <c r="Q198" t="s">
        <v>573</v>
      </c>
    </row>
    <row r="199" spans="1:17" ht="15.75" x14ac:dyDescent="0.25">
      <c r="A199" s="357"/>
      <c r="B199" s="668" t="s">
        <v>7112</v>
      </c>
      <c r="C199" s="303"/>
      <c r="D199" s="561"/>
      <c r="E199" s="303"/>
      <c r="F199" s="303"/>
      <c r="G199" s="303"/>
      <c r="H199" s="303" t="s">
        <v>4214</v>
      </c>
      <c r="I199" s="680"/>
      <c r="J199" s="680"/>
      <c r="K199" s="680"/>
      <c r="L199" s="680"/>
      <c r="M199" s="305"/>
      <c r="N199" s="305"/>
      <c r="O199" s="305">
        <v>32000</v>
      </c>
      <c r="P199" s="878"/>
      <c r="Q199" t="s">
        <v>573</v>
      </c>
    </row>
    <row r="200" spans="1:17" ht="15.75" x14ac:dyDescent="0.25">
      <c r="A200" s="357"/>
      <c r="B200" s="668" t="s">
        <v>7112</v>
      </c>
      <c r="C200" s="303"/>
      <c r="D200" s="561"/>
      <c r="E200" s="303"/>
      <c r="F200" s="303"/>
      <c r="G200" s="303"/>
      <c r="H200" s="303" t="s">
        <v>5999</v>
      </c>
      <c r="I200" s="680"/>
      <c r="J200" s="680"/>
      <c r="K200" s="680"/>
      <c r="L200" s="680"/>
      <c r="M200" s="305"/>
      <c r="N200" s="305"/>
      <c r="O200" s="305">
        <v>100000</v>
      </c>
      <c r="P200" s="878"/>
      <c r="Q200" t="s">
        <v>573</v>
      </c>
    </row>
    <row r="201" spans="1:17" ht="15.75" x14ac:dyDescent="0.25">
      <c r="A201" s="357"/>
      <c r="B201" s="668" t="s">
        <v>7112</v>
      </c>
      <c r="C201" s="303"/>
      <c r="D201" s="561"/>
      <c r="E201" s="303"/>
      <c r="F201" s="303"/>
      <c r="G201" s="303"/>
      <c r="H201" s="303" t="s">
        <v>2661</v>
      </c>
      <c r="I201" s="680"/>
      <c r="J201" s="680"/>
      <c r="K201" s="680"/>
      <c r="L201" s="680"/>
      <c r="M201" s="305"/>
      <c r="N201" s="305"/>
      <c r="O201" s="305">
        <v>4601000</v>
      </c>
      <c r="P201" s="878"/>
      <c r="Q201" t="s">
        <v>573</v>
      </c>
    </row>
    <row r="202" spans="1:17" ht="15.75" x14ac:dyDescent="0.25">
      <c r="A202" s="357"/>
      <c r="B202" s="668" t="s">
        <v>7112</v>
      </c>
      <c r="C202" s="303"/>
      <c r="D202" s="561"/>
      <c r="E202" s="303"/>
      <c r="F202" s="303"/>
      <c r="G202" s="303"/>
      <c r="H202" s="303" t="s">
        <v>5477</v>
      </c>
      <c r="I202" s="680"/>
      <c r="J202" s="680"/>
      <c r="K202" s="680"/>
      <c r="L202" s="680"/>
      <c r="M202" s="305"/>
      <c r="N202" s="305"/>
      <c r="O202" s="305">
        <v>1008000</v>
      </c>
      <c r="P202" s="878"/>
      <c r="Q202" t="s">
        <v>573</v>
      </c>
    </row>
    <row r="203" spans="1:17" ht="15.75" x14ac:dyDescent="0.25">
      <c r="A203" s="357"/>
      <c r="B203" s="668" t="s">
        <v>7112</v>
      </c>
      <c r="C203" s="303"/>
      <c r="D203" s="561"/>
      <c r="E203" s="303"/>
      <c r="F203" s="303"/>
      <c r="G203" s="303"/>
      <c r="H203" s="303" t="s">
        <v>2754</v>
      </c>
      <c r="I203" s="680"/>
      <c r="J203" s="680"/>
      <c r="K203" s="680"/>
      <c r="L203" s="680"/>
      <c r="M203" s="305"/>
      <c r="N203" s="305"/>
      <c r="O203" s="305">
        <v>1000000</v>
      </c>
      <c r="P203" s="878"/>
      <c r="Q203" t="s">
        <v>573</v>
      </c>
    </row>
    <row r="204" spans="1:17" ht="15.75" x14ac:dyDescent="0.25">
      <c r="A204" s="357"/>
      <c r="B204" s="668" t="s">
        <v>7112</v>
      </c>
      <c r="C204" s="303"/>
      <c r="D204" s="561"/>
      <c r="E204" s="303"/>
      <c r="F204" s="303"/>
      <c r="G204" s="303"/>
      <c r="H204" s="303" t="s">
        <v>6801</v>
      </c>
      <c r="I204" s="680"/>
      <c r="J204" s="680"/>
      <c r="K204" s="680"/>
      <c r="L204" s="680"/>
      <c r="M204" s="305"/>
      <c r="N204" s="305"/>
      <c r="O204" s="305">
        <v>1075000</v>
      </c>
      <c r="P204" s="878"/>
      <c r="Q204" t="s">
        <v>573</v>
      </c>
    </row>
    <row r="205" spans="1:17" ht="15.75" x14ac:dyDescent="0.25">
      <c r="A205" s="357"/>
      <c r="B205" s="668" t="s">
        <v>547</v>
      </c>
      <c r="C205" s="643" t="s">
        <v>4306</v>
      </c>
      <c r="D205" s="669"/>
      <c r="E205" s="642"/>
      <c r="F205" s="642"/>
      <c r="G205" s="471"/>
      <c r="H205" s="642" t="s">
        <v>6960</v>
      </c>
      <c r="I205" s="670"/>
      <c r="J205" s="670"/>
      <c r="K205" s="670"/>
      <c r="L205" s="670"/>
      <c r="M205" s="671"/>
      <c r="N205" s="671"/>
      <c r="O205" s="671"/>
      <c r="P205" s="1085"/>
      <c r="Q205" t="s">
        <v>573</v>
      </c>
    </row>
    <row r="206" spans="1:17" ht="15.75" x14ac:dyDescent="0.25">
      <c r="A206" s="357"/>
      <c r="B206" s="1022" t="s">
        <v>6780</v>
      </c>
      <c r="C206" s="1023"/>
      <c r="D206" s="1024"/>
      <c r="E206" s="1025"/>
      <c r="F206" s="1026"/>
      <c r="G206" s="277"/>
      <c r="H206" s="378"/>
      <c r="I206" s="1027"/>
      <c r="J206" s="1027">
        <v>147000</v>
      </c>
      <c r="K206" s="1027"/>
      <c r="L206" s="1027">
        <v>182000</v>
      </c>
      <c r="M206" s="1027"/>
      <c r="N206" s="1027"/>
      <c r="O206" s="1027">
        <f>Tabla23[[#This Row],[DINERO RECIBIDO]]-Tabla23[[#This Row],[PAZ Y SALVO - ENVIO]]-Tabla23[[#This Row],[RECIBO TRANSITO]]-Tabla23[[#This Row],[OTRO RECIBO (RUNT - COPIAS)]]-Tabla23[[#This Row],[IMPUESTO]]-Tabla23[[#This Row],[OTROS - SOBRANTE]]-Tabla23[[#This Row],[HONORARIOS]]-Tabla23[[#This Row],[EXTRA]]</f>
        <v>-329000</v>
      </c>
      <c r="P206" s="1028" t="s">
        <v>8756</v>
      </c>
      <c r="Q206" t="s">
        <v>573</v>
      </c>
    </row>
    <row r="207" spans="1:17" ht="15.75" x14ac:dyDescent="0.25">
      <c r="A207" s="357"/>
      <c r="B207" s="1022" t="s">
        <v>6780</v>
      </c>
      <c r="C207" s="1023"/>
      <c r="D207" s="1024"/>
      <c r="E207" s="1025"/>
      <c r="F207" s="1025"/>
      <c r="G207" s="277">
        <v>266000</v>
      </c>
      <c r="H207" s="378"/>
      <c r="I207" s="1027"/>
      <c r="J207" s="1027"/>
      <c r="K207" s="1027"/>
      <c r="L207" s="1027"/>
      <c r="M207" s="1027"/>
      <c r="N207" s="1027"/>
      <c r="O207" s="1027">
        <f>Tabla23[[#This Row],[DINERO RECIBIDO]]-Tabla23[[#This Row],[PAZ Y SALVO - ENVIO]]-Tabla23[[#This Row],[RECIBO TRANSITO]]-Tabla23[[#This Row],[OTRO RECIBO (RUNT - COPIAS)]]-Tabla23[[#This Row],[IMPUESTO]]-Tabla23[[#This Row],[OTROS - SOBRANTE]]-Tabla23[[#This Row],[HONORARIOS]]-Tabla23[[#This Row],[EXTRA]]</f>
        <v>266000</v>
      </c>
      <c r="P207" s="1028" t="s">
        <v>8035</v>
      </c>
      <c r="Q207" t="s">
        <v>573</v>
      </c>
    </row>
    <row r="208" spans="1:17" ht="15.75" x14ac:dyDescent="0.25">
      <c r="A208" s="357"/>
      <c r="B208" s="1022" t="s">
        <v>6780</v>
      </c>
      <c r="C208" s="1023"/>
      <c r="D208" s="1024"/>
      <c r="E208" s="1025"/>
      <c r="F208" s="1025"/>
      <c r="G208" s="277">
        <v>145000</v>
      </c>
      <c r="H208" s="378"/>
      <c r="I208" s="1027"/>
      <c r="J208" s="1027"/>
      <c r="K208" s="1027"/>
      <c r="L208" s="1027"/>
      <c r="M208" s="1027"/>
      <c r="N208" s="1027"/>
      <c r="O208" s="1027">
        <f>Tabla23[[#This Row],[DINERO RECIBIDO]]-Tabla23[[#This Row],[PAZ Y SALVO - ENVIO]]-Tabla23[[#This Row],[RECIBO TRANSITO]]-Tabla23[[#This Row],[OTRO RECIBO (RUNT - COPIAS)]]-Tabla23[[#This Row],[IMPUESTO]]-Tabla23[[#This Row],[OTROS - SOBRANTE]]-Tabla23[[#This Row],[HONORARIOS]]-Tabla23[[#This Row],[EXTRA]]</f>
        <v>145000</v>
      </c>
      <c r="P208" s="1028" t="s">
        <v>8194</v>
      </c>
      <c r="Q208" t="s">
        <v>573</v>
      </c>
    </row>
    <row r="209" spans="1:17" ht="15.75" x14ac:dyDescent="0.25">
      <c r="A209" s="357"/>
      <c r="B209" s="1022" t="s">
        <v>6780</v>
      </c>
      <c r="C209" s="1023"/>
      <c r="D209" s="1024"/>
      <c r="E209" s="1025"/>
      <c r="F209" s="1026"/>
      <c r="G209" s="277"/>
      <c r="H209" s="378"/>
      <c r="I209" s="1027">
        <v>348000</v>
      </c>
      <c r="J209" s="1027"/>
      <c r="K209" s="1027"/>
      <c r="L209" s="1027"/>
      <c r="M209" s="1027"/>
      <c r="N209" s="1027"/>
      <c r="O209" s="1027">
        <f>Tabla23[[#This Row],[DINERO RECIBIDO]]-Tabla23[[#This Row],[PAZ Y SALVO - ENVIO]]-Tabla23[[#This Row],[RECIBO TRANSITO]]-Tabla23[[#This Row],[OTRO RECIBO (RUNT - COPIAS)]]-Tabla23[[#This Row],[IMPUESTO]]-Tabla23[[#This Row],[OTROS - SOBRANTE]]-Tabla23[[#This Row],[HONORARIOS]]-Tabla23[[#This Row],[EXTRA]]</f>
        <v>-348000</v>
      </c>
      <c r="P209" s="1028" t="s">
        <v>8884</v>
      </c>
      <c r="Q209" t="s">
        <v>573</v>
      </c>
    </row>
    <row r="210" spans="1:17" ht="15.75" x14ac:dyDescent="0.25">
      <c r="A210" s="357"/>
      <c r="B210" s="1022" t="s">
        <v>6780</v>
      </c>
      <c r="C210" s="1023"/>
      <c r="D210" s="1024"/>
      <c r="E210" s="1025"/>
      <c r="F210" s="1026"/>
      <c r="G210" s="277">
        <v>2175000</v>
      </c>
      <c r="H210" s="378"/>
      <c r="I210" s="1027"/>
      <c r="J210" s="1027"/>
      <c r="K210" s="1027"/>
      <c r="L210" s="1027"/>
      <c r="M210" s="1027"/>
      <c r="N210" s="1027"/>
      <c r="O210" s="1027">
        <f>Tabla23[[#This Row],[DINERO RECIBIDO]]-Tabla23[[#This Row],[PAZ Y SALVO - ENVIO]]-Tabla23[[#This Row],[RECIBO TRANSITO]]-Tabla23[[#This Row],[OTRO RECIBO (RUNT - COPIAS)]]-Tabla23[[#This Row],[IMPUESTO]]-Tabla23[[#This Row],[OTROS - SOBRANTE]]-Tabla23[[#This Row],[HONORARIOS]]-Tabla23[[#This Row],[EXTRA]]</f>
        <v>2175000</v>
      </c>
      <c r="P210" s="1028" t="s">
        <v>8883</v>
      </c>
      <c r="Q210" t="s">
        <v>573</v>
      </c>
    </row>
    <row r="211" spans="1:17" ht="15.75" x14ac:dyDescent="0.25">
      <c r="A211" s="357"/>
      <c r="B211" s="1022" t="s">
        <v>6780</v>
      </c>
      <c r="C211" s="1025"/>
      <c r="D211" s="1024"/>
      <c r="E211" s="1025"/>
      <c r="F211" s="1025"/>
      <c r="G211" s="1025"/>
      <c r="H211" s="1025"/>
      <c r="I211" s="1025"/>
      <c r="J211" s="1025"/>
      <c r="K211" s="1025"/>
      <c r="L211" s="1025"/>
      <c r="M211" s="378"/>
      <c r="N211" s="510"/>
      <c r="O211" s="1029">
        <v>148000</v>
      </c>
      <c r="P211" s="1030"/>
      <c r="Q211" t="s">
        <v>573</v>
      </c>
    </row>
    <row r="212" spans="1:17" ht="15.75" x14ac:dyDescent="0.25">
      <c r="A212" s="357"/>
      <c r="B212" s="1022" t="s">
        <v>6780</v>
      </c>
      <c r="C212" s="1025"/>
      <c r="D212" s="1024"/>
      <c r="E212" s="1025"/>
      <c r="F212" s="1025"/>
      <c r="G212" s="1025"/>
      <c r="H212" s="1025"/>
      <c r="I212" s="1025"/>
      <c r="J212" s="1025"/>
      <c r="K212" s="1025"/>
      <c r="L212" s="1025"/>
      <c r="M212" s="378"/>
      <c r="N212" s="510"/>
      <c r="O212" s="1029">
        <v>42000</v>
      </c>
      <c r="P212" s="1030"/>
      <c r="Q212" t="s">
        <v>573</v>
      </c>
    </row>
    <row r="213" spans="1:17" ht="15.75" x14ac:dyDescent="0.25">
      <c r="A213" s="357"/>
      <c r="B213" s="1022" t="s">
        <v>6780</v>
      </c>
      <c r="C213" s="1025"/>
      <c r="D213" s="1024"/>
      <c r="E213" s="1025"/>
      <c r="F213" s="1025"/>
      <c r="G213" s="1025"/>
      <c r="H213" s="1025"/>
      <c r="I213" s="1025"/>
      <c r="J213" s="1025"/>
      <c r="K213" s="1025"/>
      <c r="L213" s="1025"/>
      <c r="M213" s="378"/>
      <c r="N213" s="510"/>
      <c r="O213" s="1029">
        <v>36000</v>
      </c>
      <c r="P213" s="1030"/>
      <c r="Q213" t="s">
        <v>573</v>
      </c>
    </row>
    <row r="214" spans="1:17" ht="15.75" x14ac:dyDescent="0.25">
      <c r="A214" s="357"/>
      <c r="B214" s="1022" t="s">
        <v>6780</v>
      </c>
      <c r="C214" s="1025"/>
      <c r="D214" s="1024"/>
      <c r="E214" s="1025"/>
      <c r="F214" s="1025"/>
      <c r="G214" s="1025"/>
      <c r="H214" s="1025"/>
      <c r="I214" s="1025"/>
      <c r="J214" s="1025"/>
      <c r="K214" s="1025"/>
      <c r="L214" s="1048"/>
      <c r="M214" s="1027"/>
      <c r="N214" s="510"/>
      <c r="O214" s="1029">
        <v>-12000</v>
      </c>
      <c r="P214" s="1030"/>
      <c r="Q214" t="s">
        <v>573</v>
      </c>
    </row>
    <row r="215" spans="1:17" ht="15.75" x14ac:dyDescent="0.25">
      <c r="A215" s="357"/>
      <c r="B215" s="1022" t="s">
        <v>6780</v>
      </c>
      <c r="C215" s="1025"/>
      <c r="D215" s="1024"/>
      <c r="E215" s="1025"/>
      <c r="F215" s="1025"/>
      <c r="G215" s="1025"/>
      <c r="H215" s="1025"/>
      <c r="I215" s="378">
        <v>255000</v>
      </c>
      <c r="J215" s="378"/>
      <c r="K215" s="378"/>
      <c r="L215" s="1027"/>
      <c r="M215" s="1027"/>
      <c r="N215" s="1027"/>
      <c r="O215" s="1027">
        <f>Tabla23[[#This Row],[DINERO RECIBIDO]]-Tabla23[[#This Row],[PAZ Y SALVO - ENVIO]]-Tabla23[[#This Row],[RECIBO TRANSITO]]-Tabla23[[#This Row],[OTRO RECIBO (RUNT - COPIAS)]]-Tabla23[[#This Row],[IMPUESTO]]-Tabla23[[#This Row],[OTROS - SOBRANTE]]-Tabla23[[#This Row],[HONORARIOS]]-Tabla23[[#This Row],[EXTRA]]</f>
        <v>-255000</v>
      </c>
      <c r="P215" s="1030"/>
      <c r="Q215" t="s">
        <v>573</v>
      </c>
    </row>
    <row r="216" spans="1:17" ht="15.75" x14ac:dyDescent="0.25">
      <c r="A216" s="357"/>
      <c r="B216" s="1022" t="s">
        <v>6780</v>
      </c>
      <c r="C216" s="1023"/>
      <c r="D216" s="1024"/>
      <c r="E216" s="1025"/>
      <c r="F216" s="1026"/>
      <c r="G216" s="277"/>
      <c r="H216" s="378"/>
      <c r="I216" s="378">
        <v>40000</v>
      </c>
      <c r="J216" s="378"/>
      <c r="K216" s="378"/>
      <c r="L216" s="1027"/>
      <c r="M216" s="1027"/>
      <c r="N216" s="1027"/>
      <c r="O216" s="1027">
        <f>Tabla23[[#This Row],[DINERO RECIBIDO]]-Tabla23[[#This Row],[PAZ Y SALVO - ENVIO]]-Tabla23[[#This Row],[RECIBO TRANSITO]]-Tabla23[[#This Row],[OTRO RECIBO (RUNT - COPIAS)]]-Tabla23[[#This Row],[IMPUESTO]]-Tabla23[[#This Row],[OTROS - SOBRANTE]]-Tabla23[[#This Row],[HONORARIOS]]-Tabla23[[#This Row],[EXTRA]]</f>
        <v>-40000</v>
      </c>
      <c r="P216" s="1030"/>
      <c r="Q216" t="s">
        <v>573</v>
      </c>
    </row>
    <row r="217" spans="1:17" ht="15.75" x14ac:dyDescent="0.25">
      <c r="A217" s="357"/>
      <c r="B217" s="1022" t="s">
        <v>6780</v>
      </c>
      <c r="C217" s="1023"/>
      <c r="D217" s="1024"/>
      <c r="E217" s="1025"/>
      <c r="F217" s="1026"/>
      <c r="G217" s="277"/>
      <c r="H217" s="378"/>
      <c r="I217" s="378">
        <v>20000</v>
      </c>
      <c r="J217" s="378"/>
      <c r="K217" s="378"/>
      <c r="L217" s="1027"/>
      <c r="M217" s="1027"/>
      <c r="N217" s="1027"/>
      <c r="O217" s="1027">
        <f>Tabla23[[#This Row],[DINERO RECIBIDO]]-Tabla23[[#This Row],[PAZ Y SALVO - ENVIO]]-Tabla23[[#This Row],[RECIBO TRANSITO]]-Tabla23[[#This Row],[OTRO RECIBO (RUNT - COPIAS)]]-Tabla23[[#This Row],[IMPUESTO]]-Tabla23[[#This Row],[OTROS - SOBRANTE]]-Tabla23[[#This Row],[HONORARIOS]]-Tabla23[[#This Row],[EXTRA]]</f>
        <v>-20000</v>
      </c>
      <c r="P217" s="1030"/>
      <c r="Q217" t="s">
        <v>573</v>
      </c>
    </row>
    <row r="218" spans="1:17" ht="15.75" x14ac:dyDescent="0.25">
      <c r="A218" s="357"/>
      <c r="B218" s="1022"/>
      <c r="C218" s="1023"/>
      <c r="D218" s="1024"/>
      <c r="E218" s="1025"/>
      <c r="F218" s="1026"/>
      <c r="G218" s="277"/>
      <c r="H218" s="378"/>
      <c r="I218" s="378"/>
      <c r="J218" s="378"/>
      <c r="K218" s="378"/>
      <c r="L218" s="1027"/>
      <c r="M218" s="1027"/>
      <c r="N218" s="510"/>
      <c r="O218" s="510">
        <v>17000</v>
      </c>
      <c r="P218" s="1030"/>
      <c r="Q218" t="s">
        <v>573</v>
      </c>
    </row>
    <row r="219" spans="1:17" ht="15.75" x14ac:dyDescent="0.25">
      <c r="A219" s="357"/>
      <c r="B219" s="303"/>
      <c r="C219" s="303"/>
      <c r="D219" s="561"/>
      <c r="E219" s="303"/>
      <c r="F219" s="303"/>
      <c r="G219" s="303"/>
      <c r="H219" s="303"/>
      <c r="I219" s="303"/>
      <c r="J219" s="303"/>
      <c r="K219" s="303"/>
      <c r="L219" s="303"/>
      <c r="M219" s="294"/>
      <c r="N219" s="483"/>
      <c r="O219" s="260">
        <v>16000</v>
      </c>
      <c r="P219" s="881"/>
      <c r="Q219" t="s">
        <v>573</v>
      </c>
    </row>
    <row r="220" spans="1:17" ht="15.75" x14ac:dyDescent="0.25">
      <c r="A220" s="357"/>
      <c r="B220" s="303"/>
      <c r="C220" s="303"/>
      <c r="D220" s="561"/>
      <c r="E220" s="303"/>
      <c r="F220" s="303"/>
      <c r="G220" s="303"/>
      <c r="H220" s="303"/>
      <c r="I220" s="303"/>
      <c r="J220" s="303"/>
      <c r="K220" s="303"/>
      <c r="L220" s="303"/>
      <c r="M220" s="294"/>
      <c r="N220" s="483"/>
      <c r="O220" s="260">
        <v>9000</v>
      </c>
      <c r="P220" s="881"/>
      <c r="Q220" t="s">
        <v>573</v>
      </c>
    </row>
    <row r="221" spans="1:17" ht="15.75" x14ac:dyDescent="0.25">
      <c r="A221" s="357"/>
      <c r="B221" s="303"/>
      <c r="C221" s="303"/>
      <c r="D221" s="561"/>
      <c r="E221" s="303"/>
      <c r="F221" s="303"/>
      <c r="G221" s="303"/>
      <c r="H221" s="303"/>
      <c r="I221" s="303"/>
      <c r="J221" s="303"/>
      <c r="K221" s="303"/>
      <c r="L221" s="303"/>
      <c r="M221" s="294"/>
      <c r="N221" s="483"/>
      <c r="O221" s="260">
        <v>3000</v>
      </c>
      <c r="P221" s="881"/>
      <c r="Q221" t="s">
        <v>573</v>
      </c>
    </row>
    <row r="222" spans="1:17" ht="15.75" x14ac:dyDescent="0.25">
      <c r="A222" s="357"/>
      <c r="B222" s="303"/>
      <c r="C222" s="303"/>
      <c r="D222" s="561"/>
      <c r="E222" s="303"/>
      <c r="F222" s="303"/>
      <c r="G222" s="303"/>
      <c r="H222" s="303"/>
      <c r="I222" s="303"/>
      <c r="J222" s="303"/>
      <c r="K222" s="303"/>
      <c r="L222" s="303"/>
      <c r="M222" s="294"/>
      <c r="N222" s="483"/>
      <c r="O222" s="260">
        <v>11000</v>
      </c>
      <c r="P222" s="881"/>
      <c r="Q222" t="s">
        <v>573</v>
      </c>
    </row>
    <row r="223" spans="1:17" ht="15.75" x14ac:dyDescent="0.25">
      <c r="A223" s="357"/>
      <c r="B223" s="303"/>
      <c r="C223" s="303"/>
      <c r="D223" s="561"/>
      <c r="E223" s="303"/>
      <c r="F223" s="303"/>
      <c r="G223" s="303"/>
      <c r="H223" s="303"/>
      <c r="I223" s="303"/>
      <c r="J223" s="303"/>
      <c r="K223" s="303"/>
      <c r="L223" s="303"/>
      <c r="M223" s="294"/>
      <c r="N223" s="483"/>
      <c r="O223" s="260">
        <v>5000</v>
      </c>
      <c r="P223" s="881"/>
      <c r="Q223" t="s">
        <v>573</v>
      </c>
    </row>
    <row r="224" spans="1:17" ht="15.75" x14ac:dyDescent="0.25">
      <c r="A224" s="357"/>
      <c r="B224" s="303"/>
      <c r="C224" s="303"/>
      <c r="D224" s="561"/>
      <c r="E224" s="303"/>
      <c r="F224" s="303"/>
      <c r="G224" s="303"/>
      <c r="H224" s="303"/>
      <c r="I224" s="303"/>
      <c r="J224" s="303"/>
      <c r="K224" s="303"/>
      <c r="L224" s="303"/>
      <c r="M224" s="294"/>
      <c r="N224" s="483"/>
      <c r="O224" s="260">
        <v>10000</v>
      </c>
      <c r="P224" s="881"/>
      <c r="Q224" t="s">
        <v>573</v>
      </c>
    </row>
    <row r="225" spans="1:17" ht="15.75" x14ac:dyDescent="0.25">
      <c r="A225" s="357"/>
      <c r="B225" s="303"/>
      <c r="C225" s="303"/>
      <c r="D225" s="561"/>
      <c r="E225" s="303"/>
      <c r="F225" s="303"/>
      <c r="G225" s="303"/>
      <c r="H225" s="303"/>
      <c r="I225" s="303"/>
      <c r="J225" s="303"/>
      <c r="K225" s="303"/>
      <c r="L225" s="303"/>
      <c r="M225" s="294"/>
      <c r="N225" s="483"/>
      <c r="O225" s="260">
        <v>3000</v>
      </c>
      <c r="P225" s="881"/>
      <c r="Q225" t="s">
        <v>573</v>
      </c>
    </row>
    <row r="226" spans="1:17" ht="15.75" x14ac:dyDescent="0.25">
      <c r="A226" s="357"/>
      <c r="B226" s="303"/>
      <c r="C226" s="303"/>
      <c r="D226" s="561"/>
      <c r="E226" s="303"/>
      <c r="F226" s="303"/>
      <c r="G226" s="303"/>
      <c r="H226" s="303"/>
      <c r="I226" s="303"/>
      <c r="J226" s="303"/>
      <c r="K226" s="303"/>
      <c r="L226" s="303"/>
      <c r="M226" s="294"/>
      <c r="N226" s="483"/>
      <c r="O226" s="260">
        <v>2000</v>
      </c>
      <c r="P226" s="881"/>
      <c r="Q226" t="s">
        <v>573</v>
      </c>
    </row>
    <row r="227" spans="1:17" ht="15.75" x14ac:dyDescent="0.25">
      <c r="A227" s="357"/>
      <c r="B227" s="303"/>
      <c r="C227" s="303"/>
      <c r="D227" s="561"/>
      <c r="E227" s="303"/>
      <c r="F227" s="303"/>
      <c r="G227" s="303"/>
      <c r="H227" s="303"/>
      <c r="I227" s="303"/>
      <c r="J227" s="303"/>
      <c r="K227" s="303"/>
      <c r="L227" s="303"/>
      <c r="M227" s="294"/>
      <c r="N227" s="483"/>
      <c r="O227" s="260">
        <v>2000</v>
      </c>
      <c r="P227" s="881"/>
      <c r="Q227" t="s">
        <v>573</v>
      </c>
    </row>
    <row r="228" spans="1:17" ht="15.75" x14ac:dyDescent="0.25">
      <c r="A228" s="357"/>
      <c r="B228" s="303"/>
      <c r="C228" s="303"/>
      <c r="D228" s="561"/>
      <c r="E228" s="303"/>
      <c r="F228" s="303"/>
      <c r="G228" s="303"/>
      <c r="H228" s="303"/>
      <c r="I228" s="303"/>
      <c r="J228" s="303"/>
      <c r="K228" s="303"/>
      <c r="L228" s="303"/>
      <c r="M228" s="294"/>
      <c r="N228" s="483"/>
      <c r="O228" s="260">
        <v>5000</v>
      </c>
      <c r="P228" s="881"/>
      <c r="Q228" t="s">
        <v>573</v>
      </c>
    </row>
    <row r="229" spans="1:17" ht="15.75" x14ac:dyDescent="0.25">
      <c r="A229" s="357"/>
      <c r="B229" s="303"/>
      <c r="C229" s="303"/>
      <c r="D229" s="561"/>
      <c r="E229" s="303"/>
      <c r="F229" s="303"/>
      <c r="G229" s="303"/>
      <c r="H229" s="303"/>
      <c r="I229" s="303"/>
      <c r="J229" s="303"/>
      <c r="K229" s="303"/>
      <c r="L229" s="303"/>
      <c r="M229" s="294"/>
      <c r="N229" s="483"/>
      <c r="O229" s="260">
        <v>4000</v>
      </c>
      <c r="P229" s="881"/>
      <c r="Q229" t="s">
        <v>573</v>
      </c>
    </row>
    <row r="230" spans="1:17" ht="15.75" x14ac:dyDescent="0.25">
      <c r="A230" s="357"/>
      <c r="B230" s="303"/>
      <c r="C230" s="303"/>
      <c r="D230" s="561"/>
      <c r="E230" s="303"/>
      <c r="F230" s="303"/>
      <c r="G230" s="303"/>
      <c r="H230" s="303"/>
      <c r="I230" s="303"/>
      <c r="J230" s="303"/>
      <c r="K230" s="303"/>
      <c r="L230" s="303"/>
      <c r="M230" s="294"/>
      <c r="N230" s="483"/>
      <c r="P230" s="881"/>
      <c r="Q230" t="s">
        <v>573</v>
      </c>
    </row>
    <row r="231" spans="1:17" ht="15.75" x14ac:dyDescent="0.25">
      <c r="A231" s="357"/>
      <c r="B231" s="303"/>
      <c r="C231" s="303"/>
      <c r="D231" s="561"/>
      <c r="E231" s="303"/>
      <c r="F231" s="303"/>
      <c r="G231" s="303"/>
      <c r="H231" s="303"/>
      <c r="I231" s="303"/>
      <c r="J231" s="303"/>
      <c r="K231" s="303"/>
      <c r="L231" s="303"/>
      <c r="M231" s="294"/>
      <c r="N231" s="483"/>
      <c r="P231" s="881"/>
      <c r="Q231" t="s">
        <v>573</v>
      </c>
    </row>
    <row r="232" spans="1:17" ht="15.75" x14ac:dyDescent="0.25">
      <c r="A232" s="357"/>
      <c r="B232" s="303"/>
      <c r="C232" s="303"/>
      <c r="D232" s="561"/>
      <c r="E232" s="303"/>
      <c r="F232" s="303"/>
      <c r="G232" s="303"/>
      <c r="H232" s="303"/>
      <c r="I232" s="303"/>
      <c r="J232" s="303"/>
      <c r="K232" s="303"/>
      <c r="L232" s="303"/>
      <c r="M232" s="294"/>
      <c r="N232" s="483"/>
      <c r="P232" s="881"/>
      <c r="Q232" t="s">
        <v>573</v>
      </c>
    </row>
    <row r="233" spans="1:17" ht="15.75" x14ac:dyDescent="0.25">
      <c r="A233" s="357"/>
      <c r="B233" s="303"/>
      <c r="C233" s="303"/>
      <c r="D233" s="561"/>
      <c r="E233" s="303"/>
      <c r="F233" s="303"/>
      <c r="G233" s="303"/>
      <c r="H233" s="303"/>
      <c r="I233" s="303"/>
      <c r="J233" s="303"/>
      <c r="K233" s="303"/>
      <c r="L233" s="303"/>
      <c r="M233" s="294"/>
      <c r="N233" s="483"/>
      <c r="P233" s="881"/>
      <c r="Q233" t="s">
        <v>573</v>
      </c>
    </row>
    <row r="234" spans="1:17" ht="15.75" x14ac:dyDescent="0.25">
      <c r="A234" s="357"/>
      <c r="B234" s="303"/>
      <c r="C234" s="303"/>
      <c r="D234" s="561"/>
      <c r="E234" s="303"/>
      <c r="F234" s="303"/>
      <c r="G234" s="303"/>
      <c r="H234" s="303"/>
      <c r="I234" s="303"/>
      <c r="J234" s="303"/>
      <c r="K234" s="303"/>
      <c r="L234" s="303"/>
      <c r="M234" s="294"/>
      <c r="N234" s="483"/>
      <c r="P234" s="881"/>
      <c r="Q234" t="s">
        <v>573</v>
      </c>
    </row>
    <row r="235" spans="1:17" ht="15.75" x14ac:dyDescent="0.25">
      <c r="A235" s="357"/>
      <c r="B235" s="303"/>
      <c r="C235" s="303"/>
      <c r="D235" s="561"/>
      <c r="E235" s="303"/>
      <c r="F235" s="303"/>
      <c r="G235" s="303"/>
      <c r="H235" s="303"/>
      <c r="I235" s="303"/>
      <c r="J235" s="303"/>
      <c r="K235" s="303"/>
      <c r="L235" s="303"/>
      <c r="M235" s="294"/>
      <c r="N235" s="483"/>
      <c r="P235" s="881"/>
      <c r="Q235" t="s">
        <v>573</v>
      </c>
    </row>
    <row r="236" spans="1:17" ht="15.75" x14ac:dyDescent="0.25">
      <c r="A236" s="357"/>
      <c r="B236" s="303"/>
      <c r="C236" s="303"/>
      <c r="D236" s="561"/>
      <c r="E236" s="303"/>
      <c r="F236" s="303"/>
      <c r="G236" s="303"/>
      <c r="H236" s="303"/>
      <c r="I236" s="303"/>
      <c r="J236" s="303"/>
      <c r="K236" s="303"/>
      <c r="L236" s="303"/>
      <c r="M236" s="294"/>
      <c r="N236" s="483"/>
      <c r="P236" s="881"/>
      <c r="Q236" t="s">
        <v>573</v>
      </c>
    </row>
    <row r="237" spans="1:17" ht="15.75" x14ac:dyDescent="0.25">
      <c r="A237" s="357"/>
      <c r="B237" s="303"/>
      <c r="C237" s="303"/>
      <c r="D237" s="561"/>
      <c r="E237" s="303"/>
      <c r="F237" s="303"/>
      <c r="G237" s="303"/>
      <c r="H237" s="303"/>
      <c r="I237" s="303"/>
      <c r="J237" s="303"/>
      <c r="K237" s="303"/>
      <c r="L237" s="303"/>
      <c r="M237" s="294"/>
      <c r="N237" s="483"/>
      <c r="P237" s="881"/>
      <c r="Q237" t="s">
        <v>573</v>
      </c>
    </row>
    <row r="238" spans="1:17" ht="15.75" x14ac:dyDescent="0.25">
      <c r="A238" s="357"/>
      <c r="B238" s="303"/>
      <c r="C238" s="303"/>
      <c r="D238" s="561"/>
      <c r="E238" s="303"/>
      <c r="F238" s="303"/>
      <c r="G238" s="303"/>
      <c r="H238" s="303"/>
      <c r="I238" s="303"/>
      <c r="J238" s="303"/>
      <c r="K238" s="303"/>
      <c r="L238" s="303"/>
      <c r="M238" s="294"/>
      <c r="N238" s="483"/>
      <c r="P238" s="881"/>
      <c r="Q238" t="s">
        <v>573</v>
      </c>
    </row>
    <row r="239" spans="1:17" ht="15.75" x14ac:dyDescent="0.25">
      <c r="A239" s="357"/>
      <c r="B239" s="303"/>
      <c r="C239" s="303"/>
      <c r="D239" s="561"/>
      <c r="E239" s="303"/>
      <c r="F239" s="303"/>
      <c r="G239" s="303"/>
      <c r="H239" s="303"/>
      <c r="I239" s="303"/>
      <c r="J239" s="303"/>
      <c r="K239" s="303"/>
      <c r="L239" s="303"/>
      <c r="M239" s="294"/>
      <c r="N239" s="483"/>
      <c r="P239" s="881"/>
      <c r="Q239" t="s">
        <v>573</v>
      </c>
    </row>
    <row r="240" spans="1:17" ht="15.75" x14ac:dyDescent="0.25">
      <c r="A240" s="357"/>
      <c r="B240" s="303"/>
      <c r="C240" s="303"/>
      <c r="D240" s="561"/>
      <c r="E240" s="303"/>
      <c r="F240" s="303"/>
      <c r="G240" s="303"/>
      <c r="H240" s="303"/>
      <c r="I240" s="303"/>
      <c r="J240" s="303"/>
      <c r="K240" s="303"/>
      <c r="L240" s="303"/>
      <c r="M240" s="294"/>
      <c r="N240" s="483"/>
      <c r="P240" s="881"/>
      <c r="Q240" t="s">
        <v>573</v>
      </c>
    </row>
    <row r="241" spans="1:17" ht="15.75" x14ac:dyDescent="0.25">
      <c r="A241" s="357"/>
      <c r="B241" s="303"/>
      <c r="C241" s="303"/>
      <c r="D241" s="561"/>
      <c r="E241" s="303"/>
      <c r="F241" s="303"/>
      <c r="G241" s="303"/>
      <c r="H241" s="303"/>
      <c r="I241" s="303"/>
      <c r="J241" s="303"/>
      <c r="K241" s="303"/>
      <c r="L241" s="303"/>
      <c r="M241" s="294"/>
      <c r="N241" s="483"/>
      <c r="P241" s="881"/>
      <c r="Q241" t="s">
        <v>573</v>
      </c>
    </row>
    <row r="242" spans="1:17" ht="15.75" x14ac:dyDescent="0.25">
      <c r="A242" s="357"/>
      <c r="B242" s="303"/>
      <c r="C242" s="303"/>
      <c r="D242" s="561"/>
      <c r="E242" s="303"/>
      <c r="F242" s="303"/>
      <c r="G242" s="303"/>
      <c r="H242" s="303"/>
      <c r="I242" s="303"/>
      <c r="J242" s="303"/>
      <c r="K242" s="303"/>
      <c r="L242" s="303"/>
      <c r="M242" s="294"/>
      <c r="N242" s="483"/>
      <c r="P242" s="881"/>
      <c r="Q242" t="s">
        <v>573</v>
      </c>
    </row>
    <row r="243" spans="1:17" ht="15.75" x14ac:dyDescent="0.25">
      <c r="A243" s="357"/>
      <c r="B243" s="303"/>
      <c r="C243" s="303"/>
      <c r="D243" s="561"/>
      <c r="E243" s="303"/>
      <c r="F243" s="303"/>
      <c r="G243" s="303"/>
      <c r="H243" s="303"/>
      <c r="I243" s="303"/>
      <c r="J243" s="303"/>
      <c r="K243" s="303"/>
      <c r="L243" s="303"/>
      <c r="M243" s="294"/>
      <c r="N243" s="483"/>
      <c r="O243" s="260">
        <v>5000</v>
      </c>
      <c r="P243" s="881"/>
      <c r="Q243" t="s">
        <v>573</v>
      </c>
    </row>
    <row r="244" spans="1:17" ht="15.75" x14ac:dyDescent="0.25">
      <c r="A244" s="357"/>
      <c r="B244" s="303"/>
      <c r="C244" s="303"/>
      <c r="D244" s="561"/>
      <c r="E244" s="303"/>
      <c r="F244" s="303"/>
      <c r="G244" s="303"/>
      <c r="H244" s="303"/>
      <c r="I244" s="303"/>
      <c r="J244" s="303"/>
      <c r="K244" s="303"/>
      <c r="L244" s="303"/>
      <c r="M244" s="294"/>
      <c r="N244" s="483"/>
      <c r="O244" s="260">
        <v>15000</v>
      </c>
      <c r="P244" s="881"/>
      <c r="Q244" t="s">
        <v>573</v>
      </c>
    </row>
    <row r="245" spans="1:17" ht="15.75" x14ac:dyDescent="0.25">
      <c r="A245" s="357"/>
      <c r="B245" s="303"/>
      <c r="C245" s="303"/>
      <c r="D245" s="561"/>
      <c r="E245" s="303"/>
      <c r="F245" s="303"/>
      <c r="G245" s="303"/>
      <c r="H245" s="303"/>
      <c r="I245" s="303"/>
      <c r="J245" s="303"/>
      <c r="K245" s="303"/>
      <c r="L245" s="303"/>
      <c r="M245" s="294"/>
      <c r="N245" s="483"/>
      <c r="O245" s="260">
        <v>5000</v>
      </c>
      <c r="P245" s="881"/>
      <c r="Q245" t="s">
        <v>573</v>
      </c>
    </row>
    <row r="246" spans="1:17" ht="15.75" x14ac:dyDescent="0.25">
      <c r="A246" s="357"/>
      <c r="B246" s="303"/>
      <c r="C246" s="303"/>
      <c r="D246" s="561"/>
      <c r="E246" s="303"/>
      <c r="F246" s="303"/>
      <c r="G246" s="303"/>
      <c r="H246" s="303"/>
      <c r="I246" s="303"/>
      <c r="J246" s="303"/>
      <c r="K246" s="303"/>
      <c r="L246" s="303"/>
      <c r="M246" s="294"/>
      <c r="N246" s="483"/>
      <c r="O246" s="260">
        <v>5000</v>
      </c>
      <c r="P246" s="881"/>
      <c r="Q246" t="s">
        <v>573</v>
      </c>
    </row>
    <row r="247" spans="1:17" ht="15.75" x14ac:dyDescent="0.25">
      <c r="A247" s="357"/>
      <c r="B247" s="303"/>
      <c r="C247" s="303"/>
      <c r="D247" s="561"/>
      <c r="E247" s="303"/>
      <c r="F247" s="303"/>
      <c r="G247" s="303"/>
      <c r="H247" s="303"/>
      <c r="I247" s="303"/>
      <c r="J247" s="303"/>
      <c r="K247" s="303"/>
      <c r="L247" s="303"/>
      <c r="M247" s="294"/>
      <c r="N247" s="483"/>
      <c r="O247" s="260">
        <v>5000</v>
      </c>
      <c r="P247" s="881"/>
      <c r="Q247" t="s">
        <v>573</v>
      </c>
    </row>
    <row r="248" spans="1:17" ht="15.75" x14ac:dyDescent="0.25">
      <c r="A248" s="357"/>
      <c r="B248" s="303"/>
      <c r="C248" s="303"/>
      <c r="D248" s="561"/>
      <c r="E248" s="303"/>
      <c r="F248" s="303"/>
      <c r="G248" s="303"/>
      <c r="H248" s="303"/>
      <c r="I248" s="303"/>
      <c r="J248" s="303"/>
      <c r="K248" s="303"/>
      <c r="L248" s="303"/>
      <c r="M248" s="294"/>
      <c r="N248" s="483"/>
      <c r="O248" s="260">
        <v>5000</v>
      </c>
      <c r="P248" s="881"/>
      <c r="Q248" t="s">
        <v>573</v>
      </c>
    </row>
    <row r="249" spans="1:17" ht="15.75" x14ac:dyDescent="0.25">
      <c r="A249" s="357"/>
      <c r="B249" s="303"/>
      <c r="C249" s="303"/>
      <c r="D249" s="561"/>
      <c r="E249" s="303"/>
      <c r="F249" s="303"/>
      <c r="G249" s="303"/>
      <c r="H249" s="303"/>
      <c r="I249" s="303"/>
      <c r="J249" s="303"/>
      <c r="K249" s="303"/>
      <c r="L249" s="303"/>
      <c r="M249" s="294"/>
      <c r="N249" s="483"/>
      <c r="O249" s="260">
        <v>5000</v>
      </c>
      <c r="P249" s="881"/>
      <c r="Q249" t="s">
        <v>573</v>
      </c>
    </row>
    <row r="250" spans="1:17" ht="15.75" x14ac:dyDescent="0.25">
      <c r="A250" s="357"/>
      <c r="B250" s="303"/>
      <c r="C250" s="303"/>
      <c r="D250" s="561"/>
      <c r="E250" s="303"/>
      <c r="F250" s="303"/>
      <c r="G250" s="303"/>
      <c r="H250" s="303"/>
      <c r="I250" s="303"/>
      <c r="J250" s="303"/>
      <c r="K250" s="303"/>
      <c r="L250" s="303"/>
      <c r="M250" s="294"/>
      <c r="N250" s="483"/>
      <c r="O250" s="260">
        <v>5000</v>
      </c>
      <c r="P250" s="881"/>
      <c r="Q250" t="s">
        <v>573</v>
      </c>
    </row>
    <row r="251" spans="1:17" ht="15.75" x14ac:dyDescent="0.25">
      <c r="A251" s="357"/>
      <c r="B251" s="303"/>
      <c r="C251" s="303"/>
      <c r="D251" s="561"/>
      <c r="E251" s="303"/>
      <c r="F251" s="303"/>
      <c r="G251" s="303"/>
      <c r="H251" s="303"/>
      <c r="I251" s="303"/>
      <c r="J251" s="303"/>
      <c r="K251" s="303"/>
      <c r="L251" s="303"/>
      <c r="M251" s="294"/>
      <c r="N251" s="483"/>
      <c r="O251" s="260">
        <v>5000</v>
      </c>
      <c r="P251" s="881"/>
      <c r="Q251" t="s">
        <v>573</v>
      </c>
    </row>
    <row r="252" spans="1:17" ht="15.75" x14ac:dyDescent="0.25">
      <c r="A252" s="357"/>
      <c r="B252" s="303"/>
      <c r="C252" s="303"/>
      <c r="D252" s="561"/>
      <c r="E252" s="303"/>
      <c r="F252" s="303"/>
      <c r="G252" s="303"/>
      <c r="H252" s="303"/>
      <c r="I252" s="303"/>
      <c r="J252" s="303"/>
      <c r="K252" s="303"/>
      <c r="L252" s="303"/>
      <c r="M252" s="294"/>
      <c r="N252" s="483"/>
      <c r="O252" s="260">
        <v>5000</v>
      </c>
      <c r="P252" s="881"/>
      <c r="Q252" t="s">
        <v>573</v>
      </c>
    </row>
    <row r="253" spans="1:17" ht="15.75" x14ac:dyDescent="0.25">
      <c r="A253" s="357"/>
      <c r="B253" s="303"/>
      <c r="C253" s="303"/>
      <c r="D253" s="561"/>
      <c r="E253" s="303"/>
      <c r="F253" s="303"/>
      <c r="G253" s="303"/>
      <c r="H253" s="303"/>
      <c r="I253" s="303"/>
      <c r="J253" s="303"/>
      <c r="K253" s="303"/>
      <c r="L253" s="303"/>
      <c r="M253" s="294"/>
      <c r="N253" s="483"/>
      <c r="O253" s="260">
        <v>5000</v>
      </c>
      <c r="P253" s="881"/>
      <c r="Q253" t="s">
        <v>573</v>
      </c>
    </row>
    <row r="254" spans="1:17" ht="15.75" x14ac:dyDescent="0.25">
      <c r="A254" s="357"/>
      <c r="B254" s="303"/>
      <c r="C254" s="303"/>
      <c r="D254" s="561"/>
      <c r="E254" s="303"/>
      <c r="F254" s="303"/>
      <c r="G254" s="303"/>
      <c r="H254" s="303"/>
      <c r="I254" s="303"/>
      <c r="J254" s="303"/>
      <c r="K254" s="303"/>
      <c r="L254" s="303"/>
      <c r="M254" s="294"/>
      <c r="N254" s="483"/>
      <c r="O254" s="260">
        <v>20000</v>
      </c>
      <c r="P254" s="881"/>
      <c r="Q254" t="s">
        <v>573</v>
      </c>
    </row>
    <row r="255" spans="1:17" ht="15.75" x14ac:dyDescent="0.25">
      <c r="A255" s="357"/>
      <c r="B255" s="303"/>
      <c r="C255" s="303"/>
      <c r="D255" s="561"/>
      <c r="E255" s="303"/>
      <c r="F255" s="303"/>
      <c r="G255" s="303"/>
      <c r="H255" s="303"/>
      <c r="I255" s="303"/>
      <c r="J255" s="303"/>
      <c r="K255" s="303"/>
      <c r="L255" s="303"/>
      <c r="M255" s="294"/>
      <c r="N255" s="483"/>
      <c r="O255" s="260">
        <v>10000</v>
      </c>
      <c r="P255" s="881"/>
      <c r="Q255" t="s">
        <v>573</v>
      </c>
    </row>
    <row r="256" spans="1:17" ht="15.75" x14ac:dyDescent="0.25">
      <c r="A256" s="357"/>
      <c r="B256" s="303"/>
      <c r="C256" s="303"/>
      <c r="D256" s="561"/>
      <c r="E256" s="303"/>
      <c r="F256" s="303"/>
      <c r="G256" s="303"/>
      <c r="H256" s="303"/>
      <c r="I256" s="303"/>
      <c r="J256" s="303"/>
      <c r="K256" s="303"/>
      <c r="L256" s="303"/>
      <c r="M256" s="294"/>
      <c r="N256" s="483"/>
      <c r="O256" s="260">
        <v>5000</v>
      </c>
      <c r="P256" s="881"/>
      <c r="Q256" t="s">
        <v>573</v>
      </c>
    </row>
    <row r="257" spans="1:17" ht="15.75" x14ac:dyDescent="0.25">
      <c r="A257" s="357"/>
      <c r="B257" s="303"/>
      <c r="C257" s="303"/>
      <c r="D257" s="561"/>
      <c r="E257" s="303"/>
      <c r="F257" s="303"/>
      <c r="G257" s="303"/>
      <c r="H257" s="303"/>
      <c r="I257" s="303"/>
      <c r="J257" s="303"/>
      <c r="K257" s="303"/>
      <c r="L257" s="303"/>
      <c r="M257" s="294"/>
      <c r="N257" s="483"/>
      <c r="O257" s="260">
        <v>10000</v>
      </c>
      <c r="P257" s="881"/>
      <c r="Q257" t="s">
        <v>573</v>
      </c>
    </row>
    <row r="258" spans="1:17" ht="15.75" x14ac:dyDescent="0.25">
      <c r="A258" s="357"/>
      <c r="B258" s="303"/>
      <c r="C258" s="303"/>
      <c r="D258" s="561"/>
      <c r="E258" s="303"/>
      <c r="F258" s="303"/>
      <c r="G258" s="303"/>
      <c r="H258" s="303"/>
      <c r="I258" s="303"/>
      <c r="J258" s="303"/>
      <c r="K258" s="303"/>
      <c r="L258" s="303"/>
      <c r="M258" s="294"/>
      <c r="N258" s="483"/>
      <c r="O258" s="260">
        <v>5000</v>
      </c>
      <c r="P258" s="881"/>
      <c r="Q258" t="s">
        <v>573</v>
      </c>
    </row>
    <row r="259" spans="1:17" ht="15.75" x14ac:dyDescent="0.25">
      <c r="A259" s="357"/>
      <c r="B259" s="303"/>
      <c r="C259" s="303"/>
      <c r="D259" s="561"/>
      <c r="E259" s="303"/>
      <c r="F259" s="303"/>
      <c r="G259" s="303"/>
      <c r="H259" s="303"/>
      <c r="I259" s="303"/>
      <c r="J259" s="303"/>
      <c r="K259" s="303"/>
      <c r="L259" s="303"/>
      <c r="M259" s="294"/>
      <c r="N259" s="483"/>
      <c r="O259" s="260">
        <v>5000</v>
      </c>
      <c r="P259" s="881"/>
      <c r="Q259" t="s">
        <v>573</v>
      </c>
    </row>
    <row r="260" spans="1:17" ht="15.75" x14ac:dyDescent="0.25">
      <c r="A260" s="357"/>
      <c r="B260" s="303"/>
      <c r="C260" s="303"/>
      <c r="D260" s="561"/>
      <c r="E260" s="303"/>
      <c r="F260" s="303"/>
      <c r="G260" s="303"/>
      <c r="H260" s="303"/>
      <c r="I260" s="303"/>
      <c r="J260" s="303"/>
      <c r="K260" s="303"/>
      <c r="L260" s="303"/>
      <c r="M260" s="294"/>
      <c r="N260" s="483"/>
      <c r="O260" s="260">
        <v>5000</v>
      </c>
      <c r="P260" s="881"/>
      <c r="Q260" t="s">
        <v>573</v>
      </c>
    </row>
    <row r="261" spans="1:17" ht="15.75" x14ac:dyDescent="0.25">
      <c r="A261" s="357"/>
      <c r="B261" s="303"/>
      <c r="C261" s="303"/>
      <c r="D261" s="561"/>
      <c r="E261" s="303"/>
      <c r="F261" s="303"/>
      <c r="G261" s="303"/>
      <c r="H261" s="303"/>
      <c r="I261" s="303"/>
      <c r="J261" s="303"/>
      <c r="K261" s="303"/>
      <c r="L261" s="303"/>
      <c r="M261" s="294"/>
      <c r="N261" s="483"/>
      <c r="O261" s="260">
        <v>5000</v>
      </c>
      <c r="P261" s="881"/>
      <c r="Q261" t="s">
        <v>573</v>
      </c>
    </row>
    <row r="262" spans="1:17" ht="15.75" x14ac:dyDescent="0.25">
      <c r="A262" s="357"/>
      <c r="B262" s="303"/>
      <c r="C262" s="303"/>
      <c r="D262" s="561"/>
      <c r="E262" s="303"/>
      <c r="F262" s="303"/>
      <c r="G262" s="303"/>
      <c r="H262" s="303"/>
      <c r="I262" s="303"/>
      <c r="J262" s="303"/>
      <c r="K262" s="303"/>
      <c r="L262" s="303"/>
      <c r="M262" s="294"/>
      <c r="N262" s="483"/>
      <c r="O262" s="260">
        <v>5000</v>
      </c>
      <c r="P262" s="881"/>
      <c r="Q262" t="s">
        <v>573</v>
      </c>
    </row>
    <row r="263" spans="1:17" ht="15.75" x14ac:dyDescent="0.25">
      <c r="A263" s="357"/>
      <c r="B263" s="303"/>
      <c r="C263" s="303"/>
      <c r="D263" s="561"/>
      <c r="E263" s="303"/>
      <c r="F263" s="303"/>
      <c r="G263" s="303"/>
      <c r="H263" s="303"/>
      <c r="I263" s="303"/>
      <c r="J263" s="303"/>
      <c r="K263" s="303"/>
      <c r="L263" s="303"/>
      <c r="M263" s="294"/>
      <c r="N263" s="483"/>
      <c r="O263" s="260">
        <v>5000</v>
      </c>
      <c r="P263" s="881"/>
      <c r="Q263" t="s">
        <v>573</v>
      </c>
    </row>
    <row r="264" spans="1:17" ht="15.75" x14ac:dyDescent="0.25">
      <c r="A264" s="357"/>
      <c r="B264" s="303"/>
      <c r="C264" s="303"/>
      <c r="D264" s="561"/>
      <c r="E264" s="303"/>
      <c r="F264" s="303"/>
      <c r="G264" s="303"/>
      <c r="H264" s="303"/>
      <c r="I264" s="303"/>
      <c r="J264" s="303"/>
      <c r="K264" s="303"/>
      <c r="L264" s="303"/>
      <c r="M264" s="294"/>
      <c r="N264" s="483"/>
      <c r="O264" s="260">
        <v>5000</v>
      </c>
      <c r="P264" s="881"/>
      <c r="Q264" t="s">
        <v>573</v>
      </c>
    </row>
    <row r="265" spans="1:17" ht="15.75" x14ac:dyDescent="0.25">
      <c r="A265" s="357"/>
      <c r="B265" s="303"/>
      <c r="C265" s="303"/>
      <c r="D265" s="561"/>
      <c r="E265" s="303"/>
      <c r="F265" s="303"/>
      <c r="G265" s="303"/>
      <c r="H265" s="303"/>
      <c r="I265" s="303"/>
      <c r="J265" s="303"/>
      <c r="K265" s="303"/>
      <c r="L265" s="303"/>
      <c r="M265" s="294"/>
      <c r="N265" s="483"/>
      <c r="O265" s="260">
        <v>5000</v>
      </c>
      <c r="P265" s="881"/>
      <c r="Q265" t="s">
        <v>573</v>
      </c>
    </row>
    <row r="266" spans="1:17" ht="15.75" x14ac:dyDescent="0.25">
      <c r="A266" s="357"/>
      <c r="B266" s="303"/>
      <c r="C266" s="303"/>
      <c r="D266" s="561"/>
      <c r="E266" s="303"/>
      <c r="F266" s="303"/>
      <c r="G266" s="303"/>
      <c r="H266" s="303"/>
      <c r="I266" s="303"/>
      <c r="J266" s="303"/>
      <c r="K266" s="303"/>
      <c r="L266" s="303"/>
      <c r="M266" s="294"/>
      <c r="N266" s="483"/>
      <c r="O266" s="260">
        <v>5000</v>
      </c>
      <c r="P266" s="881"/>
      <c r="Q266" t="s">
        <v>573</v>
      </c>
    </row>
    <row r="267" spans="1:17" ht="15.75" x14ac:dyDescent="0.25">
      <c r="A267" s="357"/>
      <c r="B267" s="303"/>
      <c r="C267" s="303"/>
      <c r="D267" s="561"/>
      <c r="E267" s="303"/>
      <c r="F267" s="303"/>
      <c r="G267" s="303"/>
      <c r="H267" s="303"/>
      <c r="I267" s="303"/>
      <c r="J267" s="303"/>
      <c r="K267" s="303"/>
      <c r="L267" s="303"/>
      <c r="M267" s="294"/>
      <c r="N267" s="483"/>
      <c r="O267" s="260">
        <v>10000</v>
      </c>
      <c r="P267" s="881"/>
      <c r="Q267" t="s">
        <v>573</v>
      </c>
    </row>
    <row r="268" spans="1:17" ht="15.75" x14ac:dyDescent="0.25">
      <c r="A268" s="357"/>
      <c r="B268" s="303"/>
      <c r="C268" s="303"/>
      <c r="D268" s="561"/>
      <c r="E268" s="303"/>
      <c r="F268" s="303"/>
      <c r="G268" s="303"/>
      <c r="H268" s="303"/>
      <c r="I268" s="303"/>
      <c r="J268" s="303"/>
      <c r="K268" s="303"/>
      <c r="L268" s="303"/>
      <c r="M268" s="294"/>
      <c r="N268" s="483"/>
      <c r="O268" s="260">
        <v>5000</v>
      </c>
      <c r="P268" s="881"/>
      <c r="Q268" t="s">
        <v>573</v>
      </c>
    </row>
    <row r="269" spans="1:17" ht="15.75" x14ac:dyDescent="0.25">
      <c r="A269" s="357"/>
      <c r="B269" s="303"/>
      <c r="C269" s="303"/>
      <c r="D269" s="561"/>
      <c r="E269" s="303"/>
      <c r="F269" s="303"/>
      <c r="G269" s="303"/>
      <c r="H269" s="303"/>
      <c r="I269" s="303"/>
      <c r="J269" s="303"/>
      <c r="K269" s="303"/>
      <c r="L269" s="303"/>
      <c r="M269" s="294"/>
      <c r="N269" s="483"/>
      <c r="O269" s="260">
        <v>10000</v>
      </c>
      <c r="P269" s="881"/>
      <c r="Q269" t="s">
        <v>573</v>
      </c>
    </row>
    <row r="270" spans="1:17" ht="15.75" x14ac:dyDescent="0.25">
      <c r="A270" s="357"/>
      <c r="B270" s="303"/>
      <c r="C270" s="303"/>
      <c r="D270" s="561"/>
      <c r="E270" s="303"/>
      <c r="F270" s="303"/>
      <c r="G270" s="303"/>
      <c r="H270" s="303"/>
      <c r="I270" s="303"/>
      <c r="J270" s="303"/>
      <c r="K270" s="303"/>
      <c r="L270" s="303"/>
      <c r="M270" s="294"/>
      <c r="N270" s="483"/>
      <c r="O270" s="260">
        <v>5000</v>
      </c>
      <c r="P270" s="881"/>
      <c r="Q270" t="s">
        <v>573</v>
      </c>
    </row>
    <row r="271" spans="1:17" ht="15.75" x14ac:dyDescent="0.25">
      <c r="A271" s="357"/>
      <c r="B271" s="303"/>
      <c r="C271" s="303"/>
      <c r="D271" s="561"/>
      <c r="E271" s="303"/>
      <c r="F271" s="303"/>
      <c r="G271" s="303"/>
      <c r="H271" s="303"/>
      <c r="I271" s="303"/>
      <c r="J271" s="303"/>
      <c r="K271" s="303"/>
      <c r="L271" s="303"/>
      <c r="M271" s="294"/>
      <c r="N271" s="483"/>
      <c r="O271" s="260">
        <v>5000</v>
      </c>
      <c r="P271" s="881"/>
      <c r="Q271" t="s">
        <v>573</v>
      </c>
    </row>
    <row r="272" spans="1:17" ht="15.75" x14ac:dyDescent="0.25">
      <c r="A272" s="357"/>
      <c r="B272" s="303"/>
      <c r="C272" s="303"/>
      <c r="D272" s="561"/>
      <c r="E272" s="303"/>
      <c r="F272" s="303"/>
      <c r="G272" s="303"/>
      <c r="H272" s="303"/>
      <c r="I272" s="303"/>
      <c r="J272" s="303"/>
      <c r="K272" s="303"/>
      <c r="L272" s="303"/>
      <c r="M272" s="294"/>
      <c r="N272" s="483"/>
      <c r="O272" s="260">
        <v>5000</v>
      </c>
      <c r="P272" s="881"/>
      <c r="Q272" t="s">
        <v>573</v>
      </c>
    </row>
    <row r="273" spans="1:17" ht="15.75" x14ac:dyDescent="0.25">
      <c r="A273" s="357"/>
      <c r="B273" s="303"/>
      <c r="C273" s="303"/>
      <c r="D273" s="561"/>
      <c r="E273" s="303"/>
      <c r="F273" s="303"/>
      <c r="G273" s="303"/>
      <c r="H273" s="303"/>
      <c r="I273" s="303"/>
      <c r="J273" s="303"/>
      <c r="K273" s="303"/>
      <c r="L273" s="303"/>
      <c r="M273" s="294"/>
      <c r="N273" s="483"/>
      <c r="O273" s="260">
        <v>5000</v>
      </c>
      <c r="P273" s="881"/>
      <c r="Q273" t="s">
        <v>573</v>
      </c>
    </row>
    <row r="274" spans="1:17" ht="15.75" x14ac:dyDescent="0.25">
      <c r="A274" s="357"/>
      <c r="B274" s="303"/>
      <c r="C274" s="303"/>
      <c r="D274" s="561"/>
      <c r="E274" s="303"/>
      <c r="F274" s="303"/>
      <c r="G274" s="303"/>
      <c r="H274" s="303"/>
      <c r="I274" s="303"/>
      <c r="J274" s="303"/>
      <c r="K274" s="303"/>
      <c r="L274" s="303"/>
      <c r="M274" s="294"/>
      <c r="N274" s="483"/>
      <c r="O274" s="260">
        <v>5000</v>
      </c>
      <c r="P274" s="881"/>
      <c r="Q274" t="s">
        <v>573</v>
      </c>
    </row>
    <row r="275" spans="1:17" ht="15.75" x14ac:dyDescent="0.25">
      <c r="A275" s="357"/>
      <c r="B275" s="303"/>
      <c r="C275" s="303"/>
      <c r="D275" s="561"/>
      <c r="E275" s="303"/>
      <c r="F275" s="303"/>
      <c r="G275" s="303"/>
      <c r="H275" s="303"/>
      <c r="I275" s="303"/>
      <c r="J275" s="303"/>
      <c r="K275" s="303"/>
      <c r="L275" s="303"/>
      <c r="M275" s="294"/>
      <c r="N275" s="483"/>
      <c r="O275" s="260">
        <v>5000</v>
      </c>
      <c r="P275" s="881"/>
      <c r="Q275" t="s">
        <v>573</v>
      </c>
    </row>
    <row r="276" spans="1:17" ht="15.75" x14ac:dyDescent="0.25">
      <c r="A276" s="357"/>
      <c r="B276" s="303"/>
      <c r="C276" s="303"/>
      <c r="D276" s="561"/>
      <c r="E276" s="303"/>
      <c r="F276" s="303"/>
      <c r="G276" s="303"/>
      <c r="H276" s="303"/>
      <c r="I276" s="303"/>
      <c r="J276" s="303"/>
      <c r="K276" s="303"/>
      <c r="L276" s="303"/>
      <c r="M276" s="294"/>
      <c r="N276" s="483"/>
      <c r="O276" s="260">
        <v>5000</v>
      </c>
      <c r="P276" s="881"/>
      <c r="Q276" t="s">
        <v>573</v>
      </c>
    </row>
    <row r="277" spans="1:17" ht="15.75" x14ac:dyDescent="0.25">
      <c r="A277" s="357"/>
      <c r="B277" s="303"/>
      <c r="C277" s="303"/>
      <c r="D277" s="561"/>
      <c r="E277" s="303"/>
      <c r="F277" s="303"/>
      <c r="G277" s="303"/>
      <c r="H277" s="303"/>
      <c r="I277" s="303"/>
      <c r="J277" s="303"/>
      <c r="K277" s="303"/>
      <c r="L277" s="303"/>
      <c r="M277" s="294"/>
      <c r="N277" s="483"/>
      <c r="O277" s="260">
        <v>5000</v>
      </c>
      <c r="P277" s="881"/>
      <c r="Q277" t="s">
        <v>573</v>
      </c>
    </row>
    <row r="278" spans="1:17" ht="15.75" x14ac:dyDescent="0.25">
      <c r="A278" s="357"/>
      <c r="B278" s="303"/>
      <c r="C278" s="303"/>
      <c r="D278" s="561"/>
      <c r="E278" s="303"/>
      <c r="F278" s="303"/>
      <c r="G278" s="303"/>
      <c r="H278" s="303"/>
      <c r="I278" s="303"/>
      <c r="J278" s="303"/>
      <c r="K278" s="303"/>
      <c r="L278" s="303"/>
      <c r="M278" s="294"/>
      <c r="N278" s="483"/>
      <c r="O278" s="260">
        <v>5000</v>
      </c>
      <c r="P278" s="881"/>
      <c r="Q278" t="s">
        <v>573</v>
      </c>
    </row>
    <row r="279" spans="1:17" ht="15.75" x14ac:dyDescent="0.25">
      <c r="A279" s="357"/>
      <c r="B279" s="303"/>
      <c r="C279" s="303"/>
      <c r="D279" s="561"/>
      <c r="E279" s="303"/>
      <c r="F279" s="303"/>
      <c r="G279" s="303"/>
      <c r="H279" s="303"/>
      <c r="I279" s="303"/>
      <c r="J279" s="303"/>
      <c r="K279" s="303"/>
      <c r="L279" s="303"/>
      <c r="M279" s="294"/>
      <c r="N279" s="483"/>
      <c r="O279" s="260">
        <v>5000</v>
      </c>
      <c r="P279" s="881"/>
      <c r="Q279" t="s">
        <v>573</v>
      </c>
    </row>
    <row r="280" spans="1:17" ht="15.75" x14ac:dyDescent="0.25">
      <c r="A280" s="357"/>
      <c r="B280" s="303"/>
      <c r="C280" s="303"/>
      <c r="D280" s="561"/>
      <c r="E280" s="303"/>
      <c r="F280" s="303"/>
      <c r="G280" s="303"/>
      <c r="H280" s="303"/>
      <c r="I280" s="303"/>
      <c r="J280" s="303"/>
      <c r="K280" s="303"/>
      <c r="L280" s="303"/>
      <c r="M280" s="294"/>
      <c r="N280" s="483"/>
      <c r="O280" s="260">
        <v>5000</v>
      </c>
      <c r="P280" s="881"/>
      <c r="Q280" t="s">
        <v>573</v>
      </c>
    </row>
    <row r="281" spans="1:17" ht="15.75" x14ac:dyDescent="0.25">
      <c r="A281" s="357"/>
      <c r="B281" s="303"/>
      <c r="C281" s="303"/>
      <c r="D281" s="561"/>
      <c r="E281" s="303"/>
      <c r="F281" s="303"/>
      <c r="G281" s="303"/>
      <c r="H281" s="303"/>
      <c r="I281" s="303"/>
      <c r="J281" s="303"/>
      <c r="K281" s="303"/>
      <c r="L281" s="303"/>
      <c r="M281" s="294"/>
      <c r="N281" s="483"/>
      <c r="O281" s="260">
        <v>5000</v>
      </c>
      <c r="P281" s="881"/>
      <c r="Q281" t="s">
        <v>573</v>
      </c>
    </row>
    <row r="282" spans="1:17" ht="15.75" x14ac:dyDescent="0.25">
      <c r="A282" s="357"/>
      <c r="B282" s="303"/>
      <c r="C282" s="303"/>
      <c r="D282" s="561"/>
      <c r="E282" s="303"/>
      <c r="F282" s="303"/>
      <c r="G282" s="303"/>
      <c r="H282" s="303"/>
      <c r="I282" s="303"/>
      <c r="J282" s="303"/>
      <c r="K282" s="303"/>
      <c r="L282" s="303"/>
      <c r="M282" s="294"/>
      <c r="N282" s="483"/>
      <c r="O282" s="260">
        <v>10000</v>
      </c>
      <c r="P282" s="881"/>
      <c r="Q282" t="s">
        <v>573</v>
      </c>
    </row>
    <row r="283" spans="1:17" ht="15.75" x14ac:dyDescent="0.25">
      <c r="A283" s="357"/>
      <c r="B283" s="303"/>
      <c r="C283" s="303"/>
      <c r="D283" s="561"/>
      <c r="E283" s="303"/>
      <c r="F283" s="303"/>
      <c r="G283" s="303"/>
      <c r="H283" s="303"/>
      <c r="I283" s="303"/>
      <c r="J283" s="303"/>
      <c r="K283" s="303"/>
      <c r="L283" s="303"/>
      <c r="M283" s="294"/>
      <c r="N283" s="483"/>
      <c r="O283" s="260">
        <v>5000</v>
      </c>
      <c r="P283" s="881"/>
      <c r="Q283" t="s">
        <v>573</v>
      </c>
    </row>
    <row r="284" spans="1:17" ht="15.75" x14ac:dyDescent="0.25">
      <c r="A284" s="357"/>
      <c r="B284" s="303"/>
      <c r="C284" s="303"/>
      <c r="D284" s="561"/>
      <c r="E284" s="303"/>
      <c r="F284" s="303"/>
      <c r="G284" s="303"/>
      <c r="H284" s="303"/>
      <c r="I284" s="303"/>
      <c r="J284" s="303"/>
      <c r="K284" s="303"/>
      <c r="L284" s="303"/>
      <c r="M284" s="294"/>
      <c r="N284" s="483"/>
      <c r="O284" s="260">
        <v>5000</v>
      </c>
      <c r="P284" s="881"/>
      <c r="Q284" t="s">
        <v>573</v>
      </c>
    </row>
    <row r="285" spans="1:17" ht="15.75" x14ac:dyDescent="0.25">
      <c r="A285" s="357"/>
      <c r="B285" s="303"/>
      <c r="C285" s="303"/>
      <c r="D285" s="561"/>
      <c r="E285" s="303"/>
      <c r="F285" s="303"/>
      <c r="G285" s="303"/>
      <c r="H285" s="303"/>
      <c r="I285" s="303"/>
      <c r="J285" s="303"/>
      <c r="K285" s="303"/>
      <c r="L285" s="303"/>
      <c r="M285" s="294"/>
      <c r="N285" s="483"/>
      <c r="O285" s="260">
        <v>10000</v>
      </c>
      <c r="P285" s="881"/>
      <c r="Q285" t="s">
        <v>573</v>
      </c>
    </row>
    <row r="286" spans="1:17" ht="15.75" x14ac:dyDescent="0.25">
      <c r="A286" s="357"/>
      <c r="B286" s="303"/>
      <c r="C286" s="303"/>
      <c r="D286" s="561"/>
      <c r="E286" s="303"/>
      <c r="F286" s="303"/>
      <c r="G286" s="303"/>
      <c r="H286" s="303"/>
      <c r="I286" s="303"/>
      <c r="J286" s="303"/>
      <c r="K286" s="303"/>
      <c r="L286" s="303"/>
      <c r="M286" s="294"/>
      <c r="N286" s="483"/>
      <c r="O286" s="260">
        <v>5000</v>
      </c>
      <c r="P286" s="881"/>
      <c r="Q286" t="s">
        <v>573</v>
      </c>
    </row>
    <row r="287" spans="1:17" ht="15.75" x14ac:dyDescent="0.25">
      <c r="A287" s="357"/>
      <c r="B287" s="303"/>
      <c r="C287" s="303"/>
      <c r="D287" s="561"/>
      <c r="E287" s="303"/>
      <c r="F287" s="303"/>
      <c r="G287" s="303"/>
      <c r="H287" s="303"/>
      <c r="I287" s="303"/>
      <c r="J287" s="303"/>
      <c r="K287" s="303"/>
      <c r="L287" s="303"/>
      <c r="M287" s="294"/>
      <c r="N287" s="483"/>
      <c r="O287" s="260">
        <v>5000</v>
      </c>
      <c r="P287" s="881"/>
      <c r="Q287" t="s">
        <v>573</v>
      </c>
    </row>
    <row r="288" spans="1:17" ht="15.75" x14ac:dyDescent="0.25">
      <c r="A288" s="357"/>
      <c r="B288" s="303"/>
      <c r="C288" s="303"/>
      <c r="D288" s="561"/>
      <c r="E288" s="303"/>
      <c r="F288" s="303"/>
      <c r="G288" s="303"/>
      <c r="H288" s="303"/>
      <c r="I288" s="303"/>
      <c r="J288" s="303"/>
      <c r="K288" s="303"/>
      <c r="L288" s="303"/>
      <c r="M288" s="294"/>
      <c r="N288" s="483"/>
      <c r="O288" s="260">
        <v>5000</v>
      </c>
      <c r="P288" s="881"/>
      <c r="Q288" t="s">
        <v>573</v>
      </c>
    </row>
    <row r="289" spans="1:17" ht="15.75" x14ac:dyDescent="0.25">
      <c r="A289" s="357"/>
      <c r="B289" s="303"/>
      <c r="C289" s="303"/>
      <c r="D289" s="561"/>
      <c r="E289" s="303"/>
      <c r="F289" s="303"/>
      <c r="G289" s="303"/>
      <c r="H289" s="303"/>
      <c r="I289" s="303"/>
      <c r="J289" s="303"/>
      <c r="K289" s="303"/>
      <c r="L289" s="303"/>
      <c r="M289" s="294"/>
      <c r="N289" s="483"/>
      <c r="O289" s="260">
        <v>5000</v>
      </c>
      <c r="P289" s="881"/>
      <c r="Q289" t="s">
        <v>573</v>
      </c>
    </row>
    <row r="290" spans="1:17" ht="15.75" x14ac:dyDescent="0.25">
      <c r="A290" s="357"/>
      <c r="B290" s="303"/>
      <c r="C290" s="303"/>
      <c r="D290" s="561"/>
      <c r="E290" s="303"/>
      <c r="F290" s="303"/>
      <c r="G290" s="303"/>
      <c r="H290" s="303"/>
      <c r="I290" s="303"/>
      <c r="J290" s="303"/>
      <c r="K290" s="303"/>
      <c r="L290" s="303"/>
      <c r="M290" s="294"/>
      <c r="N290" s="483"/>
      <c r="O290" s="260">
        <v>5000</v>
      </c>
      <c r="P290" s="881"/>
      <c r="Q290" t="s">
        <v>573</v>
      </c>
    </row>
    <row r="291" spans="1:17" ht="15.75" x14ac:dyDescent="0.25">
      <c r="A291" s="357"/>
      <c r="B291" s="303"/>
      <c r="C291" s="303"/>
      <c r="D291" s="561"/>
      <c r="E291" s="303"/>
      <c r="F291" s="303"/>
      <c r="G291" s="303"/>
      <c r="H291" s="303"/>
      <c r="I291" s="303"/>
      <c r="J291" s="303"/>
      <c r="K291" s="303"/>
      <c r="L291" s="303"/>
      <c r="M291" s="294"/>
      <c r="N291" s="483"/>
      <c r="O291" s="260">
        <v>5000</v>
      </c>
      <c r="P291" s="881"/>
      <c r="Q291" t="s">
        <v>573</v>
      </c>
    </row>
    <row r="292" spans="1:17" ht="15.75" x14ac:dyDescent="0.25">
      <c r="A292" s="357"/>
      <c r="B292" s="303"/>
      <c r="C292" s="303"/>
      <c r="D292" s="561"/>
      <c r="E292" s="303"/>
      <c r="F292" s="303"/>
      <c r="G292" s="303"/>
      <c r="H292" s="303"/>
      <c r="I292" s="303"/>
      <c r="J292" s="303"/>
      <c r="K292" s="303"/>
      <c r="L292" s="303"/>
      <c r="M292" s="294"/>
      <c r="N292" s="483"/>
      <c r="O292" s="260">
        <v>5000</v>
      </c>
      <c r="P292" s="881"/>
      <c r="Q292" t="s">
        <v>573</v>
      </c>
    </row>
    <row r="293" spans="1:17" ht="15.75" x14ac:dyDescent="0.25">
      <c r="A293" s="357"/>
      <c r="B293" s="303"/>
      <c r="C293" s="303"/>
      <c r="D293" s="561"/>
      <c r="E293" s="303"/>
      <c r="F293" s="303"/>
      <c r="G293" s="303"/>
      <c r="H293" s="303"/>
      <c r="I293" s="303"/>
      <c r="J293" s="303"/>
      <c r="K293" s="303"/>
      <c r="L293" s="303"/>
      <c r="M293" s="294"/>
      <c r="N293" s="483"/>
      <c r="O293" s="260">
        <v>5000</v>
      </c>
      <c r="P293" s="881"/>
      <c r="Q293" t="s">
        <v>573</v>
      </c>
    </row>
    <row r="294" spans="1:17" ht="15.75" x14ac:dyDescent="0.25">
      <c r="A294" s="357"/>
      <c r="B294" s="303"/>
      <c r="C294" s="303"/>
      <c r="D294" s="561"/>
      <c r="E294" s="303"/>
      <c r="F294" s="303"/>
      <c r="G294" s="303"/>
      <c r="H294" s="303"/>
      <c r="I294" s="303"/>
      <c r="J294" s="303"/>
      <c r="K294" s="303"/>
      <c r="L294" s="303"/>
      <c r="M294" s="294"/>
      <c r="N294" s="483"/>
      <c r="O294" s="260">
        <v>15000</v>
      </c>
      <c r="P294" s="881"/>
      <c r="Q294" t="s">
        <v>573</v>
      </c>
    </row>
    <row r="295" spans="1:17" ht="15.75" x14ac:dyDescent="0.25">
      <c r="A295" s="357"/>
      <c r="B295" s="303"/>
      <c r="C295" s="303"/>
      <c r="D295" s="561"/>
      <c r="E295" s="303"/>
      <c r="F295" s="303"/>
      <c r="G295" s="303"/>
      <c r="H295" s="303"/>
      <c r="I295" s="303"/>
      <c r="J295" s="303"/>
      <c r="K295" s="303"/>
      <c r="L295" s="303"/>
      <c r="M295" s="294"/>
      <c r="N295" s="483"/>
      <c r="O295" s="260">
        <v>5000</v>
      </c>
      <c r="P295" s="881"/>
      <c r="Q295" t="s">
        <v>573</v>
      </c>
    </row>
    <row r="296" spans="1:17" ht="15.75" x14ac:dyDescent="0.25">
      <c r="A296" s="357"/>
      <c r="B296" s="303"/>
      <c r="C296" s="303"/>
      <c r="D296" s="561"/>
      <c r="E296" s="303"/>
      <c r="F296" s="303"/>
      <c r="G296" s="303"/>
      <c r="H296" s="303"/>
      <c r="I296" s="303"/>
      <c r="J296" s="303"/>
      <c r="K296" s="303"/>
      <c r="L296" s="303"/>
      <c r="M296" s="294"/>
      <c r="N296" s="483"/>
      <c r="O296" s="260">
        <v>5000</v>
      </c>
      <c r="P296" s="881"/>
      <c r="Q296" t="s">
        <v>573</v>
      </c>
    </row>
    <row r="297" spans="1:17" ht="15.75" x14ac:dyDescent="0.25">
      <c r="A297" s="357"/>
      <c r="B297" s="303"/>
      <c r="C297" s="303"/>
      <c r="D297" s="561"/>
      <c r="E297" s="303"/>
      <c r="F297" s="303"/>
      <c r="G297" s="303"/>
      <c r="H297" s="303"/>
      <c r="I297" s="303"/>
      <c r="J297" s="303"/>
      <c r="K297" s="303"/>
      <c r="L297" s="303"/>
      <c r="M297" s="294"/>
      <c r="N297" s="483"/>
      <c r="O297" s="260">
        <v>5000</v>
      </c>
      <c r="P297" s="881"/>
      <c r="Q297" t="s">
        <v>573</v>
      </c>
    </row>
    <row r="298" spans="1:17" ht="15.75" x14ac:dyDescent="0.25">
      <c r="A298" s="357"/>
      <c r="B298" s="303"/>
      <c r="C298" s="303"/>
      <c r="D298" s="561"/>
      <c r="E298" s="303"/>
      <c r="F298" s="303"/>
      <c r="G298" s="303"/>
      <c r="H298" s="303"/>
      <c r="I298" s="303"/>
      <c r="J298" s="303"/>
      <c r="K298" s="303"/>
      <c r="L298" s="303"/>
      <c r="M298" s="294"/>
      <c r="N298" s="483"/>
      <c r="O298" s="260">
        <v>5000</v>
      </c>
      <c r="P298" s="881"/>
      <c r="Q298" t="s">
        <v>573</v>
      </c>
    </row>
    <row r="299" spans="1:17" ht="15.75" x14ac:dyDescent="0.25">
      <c r="A299" s="357"/>
      <c r="B299" s="303"/>
      <c r="C299" s="303"/>
      <c r="D299" s="561"/>
      <c r="E299" s="303"/>
      <c r="F299" s="303"/>
      <c r="G299" s="303"/>
      <c r="H299" s="303"/>
      <c r="I299" s="303"/>
      <c r="J299" s="303"/>
      <c r="K299" s="303"/>
      <c r="L299" s="303"/>
      <c r="M299" s="294"/>
      <c r="N299" s="483"/>
      <c r="O299" s="260">
        <v>5000</v>
      </c>
      <c r="P299" s="881"/>
      <c r="Q299" t="s">
        <v>573</v>
      </c>
    </row>
    <row r="300" spans="1:17" ht="15.75" x14ac:dyDescent="0.25">
      <c r="A300" s="357"/>
      <c r="B300" s="303"/>
      <c r="C300" s="303"/>
      <c r="D300" s="561"/>
      <c r="E300" s="303"/>
      <c r="F300" s="303"/>
      <c r="G300" s="303"/>
      <c r="H300" s="303"/>
      <c r="I300" s="303"/>
      <c r="J300" s="303"/>
      <c r="K300" s="303"/>
      <c r="L300" s="303"/>
      <c r="M300" s="294"/>
      <c r="N300" s="483"/>
      <c r="O300" s="260">
        <v>5000</v>
      </c>
      <c r="P300" s="881"/>
      <c r="Q300" t="s">
        <v>573</v>
      </c>
    </row>
    <row r="301" spans="1:17" ht="15.75" x14ac:dyDescent="0.25">
      <c r="A301" s="357"/>
      <c r="B301" s="303"/>
      <c r="C301" s="303"/>
      <c r="D301" s="561"/>
      <c r="E301" s="303"/>
      <c r="F301" s="303"/>
      <c r="G301" s="303"/>
      <c r="H301" s="303"/>
      <c r="I301" s="303"/>
      <c r="J301" s="303"/>
      <c r="K301" s="303"/>
      <c r="L301" s="303"/>
      <c r="M301" s="294"/>
      <c r="N301" s="483"/>
      <c r="O301" s="260">
        <v>5000</v>
      </c>
      <c r="P301" s="881"/>
      <c r="Q301" t="s">
        <v>573</v>
      </c>
    </row>
    <row r="302" spans="1:17" ht="15.75" x14ac:dyDescent="0.25">
      <c r="A302" s="357"/>
      <c r="B302" s="303"/>
      <c r="C302" s="303"/>
      <c r="D302" s="561"/>
      <c r="E302" s="303"/>
      <c r="F302" s="303"/>
      <c r="G302" s="303"/>
      <c r="H302" s="303"/>
      <c r="I302" s="303"/>
      <c r="J302" s="303"/>
      <c r="K302" s="303"/>
      <c r="L302" s="303"/>
      <c r="M302" s="294"/>
      <c r="N302" s="483"/>
      <c r="O302" s="260">
        <v>5000</v>
      </c>
      <c r="P302" s="881"/>
      <c r="Q302" t="s">
        <v>573</v>
      </c>
    </row>
    <row r="303" spans="1:17" ht="15.75" x14ac:dyDescent="0.25">
      <c r="A303" s="357"/>
      <c r="B303" s="303"/>
      <c r="C303" s="303"/>
      <c r="D303" s="561"/>
      <c r="E303" s="303"/>
      <c r="F303" s="303"/>
      <c r="G303" s="303"/>
      <c r="H303" s="303"/>
      <c r="I303" s="303"/>
      <c r="J303" s="303"/>
      <c r="K303" s="303"/>
      <c r="L303" s="303"/>
      <c r="M303" s="294"/>
      <c r="N303" s="483"/>
      <c r="O303" s="260">
        <v>15000</v>
      </c>
      <c r="P303" s="881"/>
      <c r="Q303" t="s">
        <v>573</v>
      </c>
    </row>
    <row r="304" spans="1:17" ht="15.75" x14ac:dyDescent="0.25">
      <c r="A304" s="357"/>
      <c r="B304" s="303"/>
      <c r="C304" s="303"/>
      <c r="D304" s="561"/>
      <c r="E304" s="303"/>
      <c r="F304" s="303"/>
      <c r="G304" s="303"/>
      <c r="H304" s="303"/>
      <c r="I304" s="303"/>
      <c r="J304" s="303"/>
      <c r="K304" s="303"/>
      <c r="L304" s="303"/>
      <c r="M304" s="294"/>
      <c r="N304" s="483"/>
      <c r="O304" s="260">
        <v>10000</v>
      </c>
      <c r="P304" s="881"/>
      <c r="Q304" t="s">
        <v>573</v>
      </c>
    </row>
    <row r="305" spans="1:17" ht="15.75" x14ac:dyDescent="0.25">
      <c r="A305" s="357"/>
      <c r="B305" s="303"/>
      <c r="C305" s="303"/>
      <c r="D305" s="561"/>
      <c r="E305" s="303"/>
      <c r="F305" s="303"/>
      <c r="G305" s="303"/>
      <c r="H305" s="303"/>
      <c r="I305" s="303"/>
      <c r="J305" s="303"/>
      <c r="K305" s="303"/>
      <c r="L305" s="303"/>
      <c r="M305" s="294"/>
      <c r="N305" s="483"/>
      <c r="O305" s="260">
        <v>10000</v>
      </c>
      <c r="P305" s="881"/>
      <c r="Q305" t="s">
        <v>573</v>
      </c>
    </row>
    <row r="306" spans="1:17" ht="15.75" x14ac:dyDescent="0.25">
      <c r="A306" s="357"/>
      <c r="B306" s="303"/>
      <c r="C306" s="303"/>
      <c r="D306" s="561"/>
      <c r="E306" s="303"/>
      <c r="F306" s="303"/>
      <c r="G306" s="303"/>
      <c r="H306" s="303"/>
      <c r="I306" s="303"/>
      <c r="J306" s="303"/>
      <c r="K306" s="303"/>
      <c r="L306" s="303"/>
      <c r="M306" s="294"/>
      <c r="N306" s="483"/>
      <c r="O306" s="260">
        <v>20000</v>
      </c>
      <c r="P306" s="881"/>
      <c r="Q306" t="s">
        <v>573</v>
      </c>
    </row>
    <row r="307" spans="1:17" ht="15.75" x14ac:dyDescent="0.25">
      <c r="A307" s="357"/>
      <c r="B307" s="303"/>
      <c r="C307" s="303"/>
      <c r="D307" s="561"/>
      <c r="E307" s="303"/>
      <c r="F307" s="303"/>
      <c r="G307" s="303"/>
      <c r="H307" s="303"/>
      <c r="I307" s="303"/>
      <c r="J307" s="303"/>
      <c r="K307" s="303"/>
      <c r="L307" s="303"/>
      <c r="M307" s="294"/>
      <c r="N307" s="483"/>
      <c r="O307" s="260">
        <v>5000</v>
      </c>
      <c r="P307" s="881"/>
      <c r="Q307" t="s">
        <v>573</v>
      </c>
    </row>
    <row r="308" spans="1:17" ht="15.75" x14ac:dyDescent="0.25">
      <c r="A308" s="357"/>
      <c r="B308" s="303"/>
      <c r="C308" s="303"/>
      <c r="D308" s="561"/>
      <c r="E308" s="303"/>
      <c r="F308" s="303"/>
      <c r="G308" s="303"/>
      <c r="H308" s="303"/>
      <c r="I308" s="303"/>
      <c r="J308" s="303"/>
      <c r="K308" s="303"/>
      <c r="L308" s="303"/>
      <c r="M308" s="294"/>
      <c r="N308" s="483"/>
      <c r="O308" s="260">
        <v>5000</v>
      </c>
      <c r="P308" s="881"/>
      <c r="Q308" t="s">
        <v>573</v>
      </c>
    </row>
    <row r="309" spans="1:17" ht="15.75" x14ac:dyDescent="0.25">
      <c r="A309" s="357"/>
      <c r="B309" s="303"/>
      <c r="C309" s="303"/>
      <c r="D309" s="561"/>
      <c r="E309" s="303"/>
      <c r="F309" s="303"/>
      <c r="G309" s="303"/>
      <c r="H309" s="303"/>
      <c r="I309" s="303"/>
      <c r="J309" s="303"/>
      <c r="K309" s="303"/>
      <c r="L309" s="303"/>
      <c r="M309" s="294"/>
      <c r="N309" s="483"/>
      <c r="O309" s="260">
        <v>5000</v>
      </c>
      <c r="P309" s="881"/>
      <c r="Q309" t="s">
        <v>573</v>
      </c>
    </row>
    <row r="310" spans="1:17" ht="15.75" x14ac:dyDescent="0.25">
      <c r="A310" s="357"/>
      <c r="B310" s="303"/>
      <c r="C310" s="303"/>
      <c r="D310" s="561"/>
      <c r="E310" s="303"/>
      <c r="F310" s="303"/>
      <c r="G310" s="303"/>
      <c r="H310" s="303"/>
      <c r="I310" s="303"/>
      <c r="J310" s="303"/>
      <c r="K310" s="303"/>
      <c r="L310" s="303"/>
      <c r="M310" s="294"/>
      <c r="N310" s="483"/>
      <c r="O310" s="260">
        <v>5000</v>
      </c>
      <c r="P310" s="881"/>
      <c r="Q310" t="s">
        <v>573</v>
      </c>
    </row>
    <row r="311" spans="1:17" ht="15.75" x14ac:dyDescent="0.25">
      <c r="A311" s="357"/>
      <c r="B311" s="303"/>
      <c r="C311" s="303"/>
      <c r="D311" s="561"/>
      <c r="E311" s="303"/>
      <c r="F311" s="303"/>
      <c r="G311" s="303"/>
      <c r="H311" s="303"/>
      <c r="I311" s="303"/>
      <c r="J311" s="303"/>
      <c r="K311" s="303"/>
      <c r="L311" s="303"/>
      <c r="M311" s="294"/>
      <c r="N311" s="483"/>
      <c r="O311" s="260">
        <v>10000</v>
      </c>
      <c r="P311" s="881"/>
      <c r="Q311" t="s">
        <v>573</v>
      </c>
    </row>
    <row r="312" spans="1:17" ht="15.75" x14ac:dyDescent="0.25">
      <c r="A312" s="357"/>
      <c r="B312" s="303"/>
      <c r="C312" s="303"/>
      <c r="D312" s="561"/>
      <c r="E312" s="303"/>
      <c r="F312" s="303"/>
      <c r="G312" s="303"/>
      <c r="H312" s="303"/>
      <c r="I312" s="303"/>
      <c r="J312" s="303"/>
      <c r="K312" s="303"/>
      <c r="L312" s="303"/>
      <c r="M312" s="294"/>
      <c r="N312" s="483"/>
      <c r="O312" s="260">
        <v>5000</v>
      </c>
      <c r="P312" s="881"/>
      <c r="Q312" t="s">
        <v>573</v>
      </c>
    </row>
    <row r="313" spans="1:17" ht="15.75" x14ac:dyDescent="0.25">
      <c r="A313" s="357"/>
      <c r="B313" s="303"/>
      <c r="C313" s="303"/>
      <c r="D313" s="561"/>
      <c r="E313" s="303"/>
      <c r="F313" s="303"/>
      <c r="G313" s="303"/>
      <c r="H313" s="303"/>
      <c r="I313" s="303"/>
      <c r="J313" s="303"/>
      <c r="K313" s="303"/>
      <c r="L313" s="303"/>
      <c r="M313" s="294"/>
      <c r="N313" s="483"/>
      <c r="O313" s="260">
        <v>15000</v>
      </c>
      <c r="P313" s="881"/>
      <c r="Q313" t="s">
        <v>573</v>
      </c>
    </row>
    <row r="314" spans="1:17" ht="15.75" x14ac:dyDescent="0.25">
      <c r="A314" s="357"/>
      <c r="B314" s="303"/>
      <c r="C314" s="303"/>
      <c r="D314" s="561"/>
      <c r="E314" s="303"/>
      <c r="F314" s="303"/>
      <c r="G314" s="303"/>
      <c r="H314" s="303"/>
      <c r="I314" s="303"/>
      <c r="J314" s="303"/>
      <c r="K314" s="303"/>
      <c r="L314" s="303"/>
      <c r="M314" s="294"/>
      <c r="N314" s="483"/>
      <c r="O314" s="260">
        <v>25000</v>
      </c>
      <c r="P314" s="881"/>
      <c r="Q314" t="s">
        <v>573</v>
      </c>
    </row>
    <row r="315" spans="1:17" ht="15.75" x14ac:dyDescent="0.25">
      <c r="A315" s="357"/>
      <c r="B315" s="303"/>
      <c r="C315" s="303"/>
      <c r="D315" s="561"/>
      <c r="E315" s="303"/>
      <c r="F315" s="303"/>
      <c r="G315" s="303"/>
      <c r="H315" s="303"/>
      <c r="I315" s="303"/>
      <c r="J315" s="303"/>
      <c r="K315" s="303"/>
      <c r="L315" s="303"/>
      <c r="M315" s="294"/>
      <c r="N315" s="483"/>
      <c r="O315" s="260">
        <v>5000</v>
      </c>
      <c r="P315" s="881"/>
      <c r="Q315" t="s">
        <v>573</v>
      </c>
    </row>
    <row r="316" spans="1:17" ht="15.75" x14ac:dyDescent="0.25">
      <c r="A316" s="357"/>
      <c r="B316" s="303"/>
      <c r="C316" s="303"/>
      <c r="D316" s="561"/>
      <c r="E316" s="303"/>
      <c r="F316" s="303"/>
      <c r="G316" s="303"/>
      <c r="H316" s="303"/>
      <c r="I316" s="303"/>
      <c r="J316" s="303"/>
      <c r="K316" s="303"/>
      <c r="L316" s="303"/>
      <c r="M316" s="294"/>
      <c r="N316" s="483"/>
      <c r="O316" s="260">
        <v>5000</v>
      </c>
      <c r="P316" s="881"/>
      <c r="Q316" t="s">
        <v>573</v>
      </c>
    </row>
    <row r="317" spans="1:17" ht="15.75" x14ac:dyDescent="0.25">
      <c r="A317" s="357"/>
      <c r="B317" s="303"/>
      <c r="C317" s="303"/>
      <c r="D317" s="561"/>
      <c r="E317" s="303"/>
      <c r="F317" s="303"/>
      <c r="G317" s="303"/>
      <c r="H317" s="303"/>
      <c r="I317" s="303"/>
      <c r="J317" s="303"/>
      <c r="K317" s="303"/>
      <c r="L317" s="303"/>
      <c r="M317" s="294"/>
      <c r="N317" s="483"/>
      <c r="O317" s="260">
        <v>25000</v>
      </c>
      <c r="P317" s="881"/>
      <c r="Q317" t="s">
        <v>573</v>
      </c>
    </row>
    <row r="318" spans="1:17" ht="15.75" x14ac:dyDescent="0.25">
      <c r="A318" s="357"/>
      <c r="B318" s="303"/>
      <c r="C318" s="303"/>
      <c r="D318" s="561"/>
      <c r="E318" s="303"/>
      <c r="F318" s="303"/>
      <c r="G318" s="303"/>
      <c r="H318" s="303"/>
      <c r="I318" s="303"/>
      <c r="J318" s="303"/>
      <c r="K318" s="303"/>
      <c r="L318" s="303"/>
      <c r="M318" s="294"/>
      <c r="N318" s="483"/>
      <c r="O318" s="260">
        <v>10000</v>
      </c>
      <c r="P318" s="881"/>
      <c r="Q318" t="s">
        <v>573</v>
      </c>
    </row>
    <row r="319" spans="1:17" ht="15.75" x14ac:dyDescent="0.25">
      <c r="A319" s="357"/>
      <c r="B319" s="303"/>
      <c r="C319" s="303"/>
      <c r="D319" s="561"/>
      <c r="E319" s="303"/>
      <c r="F319" s="303"/>
      <c r="G319" s="303"/>
      <c r="H319" s="303"/>
      <c r="I319" s="303"/>
      <c r="J319" s="303"/>
      <c r="K319" s="303"/>
      <c r="L319" s="303"/>
      <c r="M319" s="294"/>
      <c r="N319" s="483"/>
      <c r="O319" s="260">
        <v>10000</v>
      </c>
      <c r="P319" s="881"/>
      <c r="Q319" t="s">
        <v>573</v>
      </c>
    </row>
    <row r="320" spans="1:17" ht="15.75" x14ac:dyDescent="0.25">
      <c r="A320" s="357"/>
      <c r="B320" s="303"/>
      <c r="C320" s="303"/>
      <c r="D320" s="561"/>
      <c r="E320" s="303"/>
      <c r="F320" s="303"/>
      <c r="G320" s="303"/>
      <c r="H320" s="303"/>
      <c r="I320" s="303"/>
      <c r="J320" s="303"/>
      <c r="K320" s="303"/>
      <c r="L320" s="303"/>
      <c r="M320" s="294"/>
      <c r="N320" s="483"/>
      <c r="O320" s="260">
        <v>10000</v>
      </c>
      <c r="P320" s="881"/>
      <c r="Q320" t="s">
        <v>573</v>
      </c>
    </row>
    <row r="321" spans="1:17" ht="15.75" x14ac:dyDescent="0.25">
      <c r="A321" s="357"/>
      <c r="B321" s="303"/>
      <c r="C321" s="303"/>
      <c r="D321" s="561"/>
      <c r="E321" s="303"/>
      <c r="F321" s="303"/>
      <c r="G321" s="303"/>
      <c r="H321" s="303"/>
      <c r="I321" s="303"/>
      <c r="J321" s="303"/>
      <c r="K321" s="303"/>
      <c r="L321" s="303"/>
      <c r="M321" s="294"/>
      <c r="N321" s="483"/>
      <c r="O321" s="260">
        <v>5000</v>
      </c>
      <c r="P321" s="881"/>
      <c r="Q321" t="s">
        <v>573</v>
      </c>
    </row>
    <row r="322" spans="1:17" ht="15.75" x14ac:dyDescent="0.25">
      <c r="A322" s="357"/>
      <c r="B322" s="303"/>
      <c r="C322" s="303"/>
      <c r="D322" s="561"/>
      <c r="E322" s="303"/>
      <c r="F322" s="303"/>
      <c r="G322" s="303"/>
      <c r="H322" s="303"/>
      <c r="I322" s="303"/>
      <c r="J322" s="303"/>
      <c r="K322" s="303"/>
      <c r="L322" s="303"/>
      <c r="M322" s="294"/>
      <c r="N322" s="483"/>
      <c r="O322" s="260">
        <v>5000</v>
      </c>
      <c r="P322" s="881"/>
      <c r="Q322" t="s">
        <v>573</v>
      </c>
    </row>
    <row r="323" spans="1:17" ht="15.75" x14ac:dyDescent="0.25">
      <c r="A323" s="357"/>
      <c r="B323" s="303"/>
      <c r="C323" s="303"/>
      <c r="D323" s="561"/>
      <c r="E323" s="303"/>
      <c r="F323" s="303"/>
      <c r="G323" s="303"/>
      <c r="H323" s="303"/>
      <c r="I323" s="303"/>
      <c r="J323" s="303"/>
      <c r="K323" s="303"/>
      <c r="L323" s="303"/>
      <c r="M323" s="294"/>
      <c r="N323" s="483"/>
      <c r="O323" s="260">
        <v>5000</v>
      </c>
      <c r="P323" s="881"/>
      <c r="Q323" t="s">
        <v>573</v>
      </c>
    </row>
    <row r="324" spans="1:17" ht="15.75" x14ac:dyDescent="0.25">
      <c r="A324" s="357"/>
      <c r="B324" s="303"/>
      <c r="C324" s="303"/>
      <c r="D324" s="561"/>
      <c r="E324" s="303"/>
      <c r="F324" s="303"/>
      <c r="G324" s="303"/>
      <c r="H324" s="303"/>
      <c r="I324" s="303"/>
      <c r="J324" s="303"/>
      <c r="K324" s="303"/>
      <c r="L324" s="303"/>
      <c r="M324" s="294"/>
      <c r="N324" s="483"/>
      <c r="O324" s="260">
        <v>5000</v>
      </c>
      <c r="P324" s="881"/>
      <c r="Q324" t="s">
        <v>573</v>
      </c>
    </row>
    <row r="325" spans="1:17" ht="15.75" x14ac:dyDescent="0.25">
      <c r="A325" s="357"/>
      <c r="B325" s="303"/>
      <c r="C325" s="303"/>
      <c r="D325" s="561"/>
      <c r="E325" s="303"/>
      <c r="F325" s="303"/>
      <c r="G325" s="303"/>
      <c r="H325" s="303"/>
      <c r="I325" s="303"/>
      <c r="J325" s="303"/>
      <c r="K325" s="303"/>
      <c r="L325" s="303"/>
      <c r="M325" s="294"/>
      <c r="N325" s="483"/>
      <c r="O325" s="260">
        <v>5000</v>
      </c>
      <c r="P325" s="881"/>
      <c r="Q325" t="s">
        <v>573</v>
      </c>
    </row>
    <row r="326" spans="1:17" ht="15.75" x14ac:dyDescent="0.25">
      <c r="A326" s="357"/>
      <c r="B326" s="303"/>
      <c r="C326" s="303"/>
      <c r="D326" s="561"/>
      <c r="E326" s="303"/>
      <c r="F326" s="303"/>
      <c r="G326" s="303"/>
      <c r="H326" s="303"/>
      <c r="I326" s="303"/>
      <c r="J326" s="303"/>
      <c r="K326" s="303"/>
      <c r="L326" s="303"/>
      <c r="M326" s="294"/>
      <c r="N326" s="483"/>
      <c r="O326" s="260">
        <v>5000</v>
      </c>
      <c r="P326" s="881"/>
      <c r="Q326" t="s">
        <v>573</v>
      </c>
    </row>
    <row r="327" spans="1:17" ht="15.75" x14ac:dyDescent="0.25">
      <c r="A327" s="357"/>
      <c r="B327" s="303"/>
      <c r="C327" s="303"/>
      <c r="D327" s="561"/>
      <c r="E327" s="303"/>
      <c r="F327" s="303"/>
      <c r="G327" s="303"/>
      <c r="H327" s="303"/>
      <c r="I327" s="303"/>
      <c r="J327" s="303"/>
      <c r="K327" s="303"/>
      <c r="L327" s="303"/>
      <c r="M327" s="294"/>
      <c r="N327" s="483"/>
      <c r="O327" s="260">
        <v>5000</v>
      </c>
      <c r="P327" s="881"/>
      <c r="Q327" t="s">
        <v>573</v>
      </c>
    </row>
    <row r="328" spans="1:17" ht="15.75" x14ac:dyDescent="0.25">
      <c r="A328" s="357"/>
      <c r="B328" s="303"/>
      <c r="C328" s="303"/>
      <c r="D328" s="561"/>
      <c r="E328" s="303"/>
      <c r="F328" s="303"/>
      <c r="G328" s="303"/>
      <c r="H328" s="303"/>
      <c r="I328" s="303"/>
      <c r="J328" s="303"/>
      <c r="K328" s="303"/>
      <c r="L328" s="303"/>
      <c r="M328" s="294"/>
      <c r="N328" s="483"/>
      <c r="O328" s="260">
        <f>S19</f>
        <v>0</v>
      </c>
      <c r="P328" s="881"/>
      <c r="Q328" t="s">
        <v>573</v>
      </c>
    </row>
    <row r="329" spans="1:17" ht="15.75" x14ac:dyDescent="0.25">
      <c r="A329" s="357"/>
      <c r="B329" s="303"/>
      <c r="C329" s="303"/>
      <c r="D329" s="561"/>
      <c r="E329" s="303"/>
      <c r="F329" s="303"/>
      <c r="G329" s="303"/>
      <c r="H329" s="303"/>
      <c r="I329" s="303"/>
      <c r="J329" s="303"/>
      <c r="K329" s="303"/>
      <c r="L329" s="303"/>
      <c r="M329" s="294"/>
      <c r="N329" s="483"/>
      <c r="O329" s="260">
        <f>S19</f>
        <v>0</v>
      </c>
      <c r="P329" s="881"/>
      <c r="Q329" t="s">
        <v>573</v>
      </c>
    </row>
    <row r="330" spans="1:17" ht="15.75" x14ac:dyDescent="0.25">
      <c r="A330" s="357"/>
      <c r="B330" s="303"/>
      <c r="C330" s="303"/>
      <c r="D330" s="561"/>
      <c r="E330" s="303"/>
      <c r="F330" s="303"/>
      <c r="G330" s="303"/>
      <c r="H330" s="303"/>
      <c r="I330" s="303"/>
      <c r="J330" s="303"/>
      <c r="K330" s="303"/>
      <c r="L330" s="303"/>
      <c r="M330" s="294"/>
      <c r="N330" s="483"/>
      <c r="O330" s="260">
        <v>5000</v>
      </c>
      <c r="P330" s="881"/>
      <c r="Q330" t="s">
        <v>573</v>
      </c>
    </row>
    <row r="331" spans="1:17" ht="15.75" x14ac:dyDescent="0.25">
      <c r="A331" s="357"/>
      <c r="B331" s="303"/>
      <c r="C331" s="303"/>
      <c r="D331" s="561"/>
      <c r="E331" s="303"/>
      <c r="F331" s="303"/>
      <c r="G331" s="303"/>
      <c r="H331" s="303"/>
      <c r="I331" s="303"/>
      <c r="J331" s="303"/>
      <c r="K331" s="303"/>
      <c r="L331" s="303"/>
      <c r="M331" s="294"/>
      <c r="N331" s="483"/>
      <c r="O331" s="260">
        <v>5000</v>
      </c>
      <c r="P331" s="881"/>
      <c r="Q331" t="s">
        <v>573</v>
      </c>
    </row>
    <row r="332" spans="1:17" ht="15.75" x14ac:dyDescent="0.25">
      <c r="A332" s="357"/>
      <c r="B332" s="303"/>
      <c r="C332" s="303"/>
      <c r="D332" s="561"/>
      <c r="E332" s="303"/>
      <c r="F332" s="303"/>
      <c r="G332" s="303"/>
      <c r="H332" s="303"/>
      <c r="I332" s="303"/>
      <c r="J332" s="303"/>
      <c r="K332" s="303"/>
      <c r="L332" s="303"/>
      <c r="M332" s="294"/>
      <c r="N332" s="483"/>
      <c r="O332" s="260">
        <v>5000</v>
      </c>
      <c r="P332" s="881"/>
      <c r="Q332" t="s">
        <v>573</v>
      </c>
    </row>
    <row r="333" spans="1:17" ht="15.75" x14ac:dyDescent="0.25">
      <c r="A333" s="357"/>
      <c r="B333" s="303"/>
      <c r="C333" s="303"/>
      <c r="D333" s="561"/>
      <c r="E333" s="303"/>
      <c r="F333" s="303"/>
      <c r="G333" s="303"/>
      <c r="H333" s="303"/>
      <c r="I333" s="303"/>
      <c r="J333" s="303"/>
      <c r="K333" s="303"/>
      <c r="L333" s="303"/>
      <c r="M333" s="294"/>
      <c r="N333" s="483"/>
      <c r="O333" s="260">
        <v>5000</v>
      </c>
      <c r="P333" s="881"/>
      <c r="Q333" t="s">
        <v>573</v>
      </c>
    </row>
    <row r="334" spans="1:17" ht="15.75" x14ac:dyDescent="0.25">
      <c r="A334" s="357"/>
      <c r="B334" s="303"/>
      <c r="C334" s="303"/>
      <c r="D334" s="561"/>
      <c r="E334" s="303"/>
      <c r="F334" s="303"/>
      <c r="G334" s="303"/>
      <c r="H334" s="303"/>
      <c r="I334" s="303"/>
      <c r="J334" s="303"/>
      <c r="K334" s="303"/>
      <c r="L334" s="303"/>
      <c r="M334" s="294"/>
      <c r="N334" s="483"/>
      <c r="O334" s="260">
        <v>5000</v>
      </c>
      <c r="P334" s="881"/>
      <c r="Q334" t="s">
        <v>573</v>
      </c>
    </row>
    <row r="335" spans="1:17" ht="15.75" x14ac:dyDescent="0.25">
      <c r="A335" s="357"/>
      <c r="B335" s="303"/>
      <c r="C335" s="303"/>
      <c r="D335" s="561"/>
      <c r="E335" s="303"/>
      <c r="F335" s="303"/>
      <c r="G335" s="303"/>
      <c r="H335" s="303"/>
      <c r="I335" s="303"/>
      <c r="J335" s="303"/>
      <c r="K335" s="303"/>
      <c r="L335" s="303"/>
      <c r="M335" s="294"/>
      <c r="N335" s="483"/>
      <c r="O335" s="260">
        <v>5000</v>
      </c>
      <c r="P335" s="881"/>
      <c r="Q335" t="s">
        <v>573</v>
      </c>
    </row>
    <row r="336" spans="1:17" ht="15.75" x14ac:dyDescent="0.25">
      <c r="A336" s="357"/>
      <c r="B336" s="303"/>
      <c r="C336" s="303"/>
      <c r="D336" s="561"/>
      <c r="E336" s="303"/>
      <c r="F336" s="303"/>
      <c r="G336" s="303"/>
      <c r="H336" s="303"/>
      <c r="I336" s="303"/>
      <c r="J336" s="303"/>
      <c r="K336" s="303"/>
      <c r="L336" s="303"/>
      <c r="M336" s="294"/>
      <c r="N336" s="483"/>
      <c r="O336" s="260">
        <v>5000</v>
      </c>
      <c r="P336" s="881"/>
      <c r="Q336" t="s">
        <v>573</v>
      </c>
    </row>
    <row r="337" spans="1:17" ht="15.75" x14ac:dyDescent="0.25">
      <c r="A337" s="357"/>
      <c r="B337" s="303"/>
      <c r="C337" s="303"/>
      <c r="D337" s="561"/>
      <c r="E337" s="303"/>
      <c r="F337" s="303"/>
      <c r="G337" s="303"/>
      <c r="H337" s="303"/>
      <c r="I337" s="303"/>
      <c r="J337" s="303"/>
      <c r="K337" s="303"/>
      <c r="L337" s="303"/>
      <c r="M337" s="294"/>
      <c r="N337" s="483"/>
      <c r="O337" s="260">
        <v>5000</v>
      </c>
      <c r="P337" s="881"/>
      <c r="Q337" t="s">
        <v>573</v>
      </c>
    </row>
    <row r="338" spans="1:17" ht="15.75" x14ac:dyDescent="0.25">
      <c r="A338" s="357"/>
      <c r="B338" s="303"/>
      <c r="C338" s="303"/>
      <c r="D338" s="561"/>
      <c r="E338" s="303"/>
      <c r="F338" s="303"/>
      <c r="G338" s="303"/>
      <c r="H338" s="303"/>
      <c r="I338" s="303"/>
      <c r="J338" s="303"/>
      <c r="K338" s="303"/>
      <c r="L338" s="303"/>
      <c r="M338" s="294"/>
      <c r="N338" s="483"/>
      <c r="O338" s="260">
        <v>5000</v>
      </c>
      <c r="P338" s="881"/>
      <c r="Q338" t="s">
        <v>573</v>
      </c>
    </row>
    <row r="339" spans="1:17" ht="15.75" x14ac:dyDescent="0.25">
      <c r="A339" s="357"/>
      <c r="B339" s="303"/>
      <c r="C339" s="303"/>
      <c r="D339" s="561"/>
      <c r="E339" s="303"/>
      <c r="F339" s="303"/>
      <c r="G339" s="303"/>
      <c r="H339" s="303"/>
      <c r="I339" s="303"/>
      <c r="J339" s="303"/>
      <c r="K339" s="303"/>
      <c r="L339" s="303"/>
      <c r="M339" s="294"/>
      <c r="N339" s="483"/>
      <c r="O339" s="260">
        <v>5000</v>
      </c>
      <c r="P339" s="881"/>
      <c r="Q339" t="s">
        <v>573</v>
      </c>
    </row>
    <row r="340" spans="1:17" ht="15.75" x14ac:dyDescent="0.25">
      <c r="A340" s="357"/>
      <c r="B340" s="303"/>
      <c r="C340" s="303"/>
      <c r="D340" s="561"/>
      <c r="E340" s="303"/>
      <c r="F340" s="303"/>
      <c r="G340" s="303"/>
      <c r="H340" s="303"/>
      <c r="I340" s="303"/>
      <c r="J340" s="303"/>
      <c r="K340" s="303"/>
      <c r="L340" s="303"/>
      <c r="M340" s="294"/>
      <c r="N340" s="483"/>
      <c r="O340" s="260">
        <v>5000</v>
      </c>
      <c r="P340" s="881"/>
      <c r="Q340" t="s">
        <v>573</v>
      </c>
    </row>
    <row r="341" spans="1:17" ht="15.75" x14ac:dyDescent="0.25">
      <c r="A341" s="357"/>
      <c r="B341" s="303"/>
      <c r="C341" s="303"/>
      <c r="D341" s="561"/>
      <c r="E341" s="303"/>
      <c r="F341" s="303"/>
      <c r="G341" s="303"/>
      <c r="H341" s="303"/>
      <c r="I341" s="303"/>
      <c r="J341" s="303"/>
      <c r="K341" s="303"/>
      <c r="L341" s="303"/>
      <c r="M341" s="294"/>
      <c r="N341" s="483"/>
      <c r="O341" s="260">
        <v>5000</v>
      </c>
      <c r="P341" s="881"/>
      <c r="Q341" t="s">
        <v>573</v>
      </c>
    </row>
    <row r="342" spans="1:17" ht="15.75" x14ac:dyDescent="0.25">
      <c r="A342" s="357"/>
      <c r="B342" s="884"/>
      <c r="C342" s="885"/>
      <c r="D342" s="886"/>
      <c r="E342" s="887"/>
      <c r="F342" s="887"/>
      <c r="G342" s="888"/>
      <c r="H342" s="889"/>
      <c r="I342" s="890"/>
      <c r="J342" s="890"/>
      <c r="K342" s="890"/>
      <c r="L342" s="260"/>
      <c r="M342" s="891"/>
      <c r="N342" s="894"/>
      <c r="O342" s="260">
        <v>5000</v>
      </c>
      <c r="P342" s="893"/>
      <c r="Q342" t="s">
        <v>573</v>
      </c>
    </row>
    <row r="343" spans="1:17" ht="15.75" x14ac:dyDescent="0.25">
      <c r="A343" s="357"/>
      <c r="B343" s="883"/>
      <c r="C343" s="453"/>
      <c r="D343" s="454"/>
      <c r="E343" s="443"/>
      <c r="F343" s="443"/>
      <c r="G343" s="455"/>
      <c r="H343" s="360"/>
      <c r="I343" s="890"/>
      <c r="J343" s="890"/>
      <c r="K343" s="890"/>
      <c r="L343" s="260"/>
      <c r="M343" s="613"/>
      <c r="N343" s="894"/>
      <c r="O343" s="260">
        <v>5000</v>
      </c>
      <c r="P343" s="892"/>
      <c r="Q343" t="s">
        <v>573</v>
      </c>
    </row>
    <row r="344" spans="1:17" ht="15.75" x14ac:dyDescent="0.25">
      <c r="A344" s="357"/>
      <c r="B344" s="883"/>
      <c r="C344" s="453"/>
      <c r="D344" s="454"/>
      <c r="E344" s="443"/>
      <c r="F344" s="443"/>
      <c r="G344" s="455"/>
      <c r="H344" s="360"/>
      <c r="I344" s="890"/>
      <c r="J344" s="890"/>
      <c r="K344" s="890"/>
      <c r="L344" s="260"/>
      <c r="M344" s="613"/>
      <c r="N344" s="894"/>
      <c r="O344" s="260">
        <v>5000</v>
      </c>
      <c r="P344" s="892"/>
      <c r="Q344" t="s">
        <v>573</v>
      </c>
    </row>
    <row r="345" spans="1:17" ht="15.75" x14ac:dyDescent="0.25">
      <c r="A345" s="357"/>
      <c r="B345" s="883"/>
      <c r="C345" s="453"/>
      <c r="D345" s="454"/>
      <c r="E345" s="443"/>
      <c r="F345" s="443"/>
      <c r="G345" s="455"/>
      <c r="H345" s="360"/>
      <c r="I345" s="890"/>
      <c r="J345" s="890"/>
      <c r="K345" s="890"/>
      <c r="L345" s="260"/>
      <c r="M345" s="613"/>
      <c r="N345" s="894"/>
      <c r="O345" s="260">
        <v>5000</v>
      </c>
      <c r="P345" s="892"/>
      <c r="Q345" t="s">
        <v>573</v>
      </c>
    </row>
    <row r="346" spans="1:17" ht="15.75" x14ac:dyDescent="0.25">
      <c r="A346" s="357"/>
      <c r="B346" s="883"/>
      <c r="C346" s="453"/>
      <c r="D346" s="454"/>
      <c r="E346" s="443"/>
      <c r="F346" s="443"/>
      <c r="G346" s="455"/>
      <c r="H346" s="360"/>
      <c r="I346" s="890"/>
      <c r="J346" s="890"/>
      <c r="K346" s="890"/>
      <c r="L346" s="260"/>
      <c r="M346" s="613"/>
      <c r="N346" s="894"/>
      <c r="O346" s="260">
        <v>5000</v>
      </c>
      <c r="P346" s="892"/>
      <c r="Q346" t="s">
        <v>573</v>
      </c>
    </row>
    <row r="347" spans="1:17" ht="15.75" x14ac:dyDescent="0.25">
      <c r="A347" s="357"/>
      <c r="B347" s="883"/>
      <c r="C347" s="453"/>
      <c r="D347" s="454"/>
      <c r="E347" s="443"/>
      <c r="F347" s="443"/>
      <c r="G347" s="455"/>
      <c r="H347" s="360"/>
      <c r="I347" s="890"/>
      <c r="J347" s="890"/>
      <c r="K347" s="890"/>
      <c r="L347" s="260"/>
      <c r="M347" s="613"/>
      <c r="N347" s="894"/>
      <c r="O347" s="260">
        <v>5000</v>
      </c>
      <c r="P347" s="892"/>
      <c r="Q347" t="s">
        <v>573</v>
      </c>
    </row>
    <row r="348" spans="1:17" ht="15.75" x14ac:dyDescent="0.25">
      <c r="A348" s="357"/>
      <c r="B348" s="611"/>
      <c r="C348" s="453"/>
      <c r="D348" s="454"/>
      <c r="E348" s="443"/>
      <c r="F348" s="443"/>
      <c r="G348" s="455"/>
      <c r="H348" s="855"/>
      <c r="I348" s="854"/>
      <c r="J348" s="855"/>
      <c r="K348" s="335"/>
      <c r="L348" s="614"/>
      <c r="M348" s="613"/>
      <c r="N348" s="613"/>
      <c r="O348" s="613">
        <v>20000</v>
      </c>
      <c r="P348" s="335"/>
      <c r="Q348" t="s">
        <v>573</v>
      </c>
    </row>
    <row r="349" spans="1:17" ht="15.75" x14ac:dyDescent="0.25">
      <c r="A349" s="357"/>
      <c r="B349" s="883"/>
      <c r="C349" s="453"/>
      <c r="D349" s="454"/>
      <c r="E349" s="443"/>
      <c r="F349" s="443"/>
      <c r="G349" s="455"/>
      <c r="H349" s="360"/>
      <c r="I349" s="890"/>
      <c r="J349" s="890"/>
      <c r="K349" s="890"/>
      <c r="L349" s="260"/>
      <c r="M349" s="613"/>
      <c r="N349" s="894"/>
      <c r="O349" s="260">
        <v>10000</v>
      </c>
      <c r="P349" s="892"/>
      <c r="Q349" t="s">
        <v>573</v>
      </c>
    </row>
    <row r="350" spans="1:17" ht="15.75" x14ac:dyDescent="0.25">
      <c r="A350" s="357"/>
      <c r="B350" s="883"/>
      <c r="C350" s="453"/>
      <c r="D350" s="454"/>
      <c r="E350" s="443"/>
      <c r="F350" s="443"/>
      <c r="G350" s="455"/>
      <c r="H350" s="360"/>
      <c r="I350" s="890"/>
      <c r="J350" s="890"/>
      <c r="K350" s="890"/>
      <c r="L350" s="260"/>
      <c r="M350" s="613"/>
      <c r="N350" s="894"/>
      <c r="O350" s="260">
        <v>5000</v>
      </c>
      <c r="P350" s="892"/>
      <c r="Q350" t="s">
        <v>573</v>
      </c>
    </row>
    <row r="351" spans="1:17" ht="15.75" x14ac:dyDescent="0.25">
      <c r="A351" s="357"/>
      <c r="B351" s="883"/>
      <c r="C351" s="453"/>
      <c r="D351" s="454"/>
      <c r="E351" s="443"/>
      <c r="F351" s="443"/>
      <c r="G351" s="455"/>
      <c r="H351" s="360"/>
      <c r="I351" s="890"/>
      <c r="J351" s="890"/>
      <c r="K351" s="890"/>
      <c r="L351" s="260"/>
      <c r="M351" s="613"/>
      <c r="N351" s="894"/>
      <c r="O351" s="260">
        <v>10000</v>
      </c>
      <c r="P351" s="892"/>
      <c r="Q351" t="s">
        <v>573</v>
      </c>
    </row>
    <row r="352" spans="1:17" ht="15.75" x14ac:dyDescent="0.25">
      <c r="A352" s="357"/>
      <c r="B352" s="883"/>
      <c r="C352" s="453"/>
      <c r="D352" s="454"/>
      <c r="E352" s="443"/>
      <c r="F352" s="443"/>
      <c r="G352" s="455"/>
      <c r="H352" s="360"/>
      <c r="I352" s="890"/>
      <c r="J352" s="890"/>
      <c r="K352" s="890"/>
      <c r="L352" s="260"/>
      <c r="M352" s="613"/>
      <c r="N352" s="894"/>
      <c r="O352" s="260">
        <v>5000</v>
      </c>
      <c r="P352" s="892"/>
      <c r="Q352" t="s">
        <v>573</v>
      </c>
    </row>
    <row r="353" spans="1:17" ht="15.75" x14ac:dyDescent="0.25">
      <c r="A353" s="357"/>
      <c r="B353" s="883"/>
      <c r="C353" s="453"/>
      <c r="D353" s="454"/>
      <c r="E353" s="443"/>
      <c r="F353" s="443"/>
      <c r="G353" s="455"/>
      <c r="H353" s="360"/>
      <c r="I353" s="890"/>
      <c r="J353" s="890"/>
      <c r="K353" s="890"/>
      <c r="L353" s="260"/>
      <c r="M353" s="613"/>
      <c r="N353" s="894"/>
      <c r="O353" s="260">
        <v>5000</v>
      </c>
      <c r="P353" s="892"/>
      <c r="Q353" t="s">
        <v>573</v>
      </c>
    </row>
    <row r="354" spans="1:17" ht="15.75" x14ac:dyDescent="0.25">
      <c r="A354" s="357"/>
      <c r="B354" s="883"/>
      <c r="C354" s="453"/>
      <c r="D354" s="454"/>
      <c r="E354" s="443"/>
      <c r="F354" s="443"/>
      <c r="G354" s="455"/>
      <c r="H354" s="360"/>
      <c r="I354" s="890"/>
      <c r="J354" s="890"/>
      <c r="K354" s="890"/>
      <c r="L354" s="260"/>
      <c r="M354" s="613"/>
      <c r="N354" s="894"/>
      <c r="O354" s="260">
        <v>5000</v>
      </c>
      <c r="P354" s="892"/>
      <c r="Q354" t="s">
        <v>573</v>
      </c>
    </row>
    <row r="355" spans="1:17" ht="15.75" x14ac:dyDescent="0.25">
      <c r="A355" s="357"/>
      <c r="B355" s="883"/>
      <c r="C355" s="453"/>
      <c r="D355" s="454"/>
      <c r="E355" s="443"/>
      <c r="F355" s="443"/>
      <c r="G355" s="455"/>
      <c r="H355" s="360"/>
      <c r="I355" s="890"/>
      <c r="J355" s="890"/>
      <c r="K355" s="890"/>
      <c r="L355" s="260"/>
      <c r="M355" s="613"/>
      <c r="N355" s="894"/>
      <c r="O355" s="260">
        <v>5000</v>
      </c>
      <c r="P355" s="892"/>
      <c r="Q355" t="s">
        <v>573</v>
      </c>
    </row>
    <row r="356" spans="1:17" ht="15.75" x14ac:dyDescent="0.25">
      <c r="A356" s="357"/>
      <c r="B356" s="883"/>
      <c r="C356" s="453"/>
      <c r="D356" s="454"/>
      <c r="E356" s="443"/>
      <c r="F356" s="443"/>
      <c r="G356" s="455"/>
      <c r="H356" s="360"/>
      <c r="I356" s="890"/>
      <c r="J356" s="890"/>
      <c r="K356" s="890"/>
      <c r="L356" s="260"/>
      <c r="M356" s="613"/>
      <c r="N356" s="894"/>
      <c r="O356" s="260">
        <v>5000</v>
      </c>
      <c r="P356" s="892"/>
      <c r="Q356" t="s">
        <v>573</v>
      </c>
    </row>
    <row r="357" spans="1:17" ht="15.75" x14ac:dyDescent="0.25">
      <c r="A357" s="357"/>
      <c r="B357" s="883"/>
      <c r="C357" s="453"/>
      <c r="D357" s="454"/>
      <c r="E357" s="443"/>
      <c r="F357" s="443"/>
      <c r="G357" s="455"/>
      <c r="H357" s="360"/>
      <c r="I357" s="890"/>
      <c r="J357" s="890"/>
      <c r="K357" s="890"/>
      <c r="L357" s="260"/>
      <c r="M357" s="613"/>
      <c r="N357" s="894"/>
      <c r="O357" s="260">
        <v>5000</v>
      </c>
      <c r="P357" s="892"/>
      <c r="Q357" t="s">
        <v>573</v>
      </c>
    </row>
    <row r="358" spans="1:17" ht="15.75" x14ac:dyDescent="0.25">
      <c r="A358" s="357"/>
      <c r="B358" s="883"/>
      <c r="C358" s="453"/>
      <c r="D358" s="454"/>
      <c r="E358" s="443"/>
      <c r="F358" s="443"/>
      <c r="G358" s="455"/>
      <c r="H358" s="360"/>
      <c r="I358" s="890"/>
      <c r="J358" s="890"/>
      <c r="K358" s="890"/>
      <c r="L358" s="260"/>
      <c r="M358" s="613"/>
      <c r="N358" s="894"/>
      <c r="O358" s="260">
        <v>5000</v>
      </c>
      <c r="P358" s="892"/>
      <c r="Q358" t="s">
        <v>573</v>
      </c>
    </row>
    <row r="359" spans="1:17" ht="15.75" x14ac:dyDescent="0.25">
      <c r="A359" s="357"/>
      <c r="B359" s="883"/>
      <c r="C359" s="453"/>
      <c r="D359" s="454"/>
      <c r="E359" s="443"/>
      <c r="F359" s="443"/>
      <c r="G359" s="455"/>
      <c r="H359" s="360"/>
      <c r="I359" s="890"/>
      <c r="J359" s="890"/>
      <c r="K359" s="890"/>
      <c r="L359" s="260"/>
      <c r="M359" s="613"/>
      <c r="N359" s="894"/>
      <c r="O359" s="260">
        <v>5000</v>
      </c>
      <c r="P359" s="892"/>
      <c r="Q359" t="s">
        <v>573</v>
      </c>
    </row>
    <row r="360" spans="1:17" ht="15.75" x14ac:dyDescent="0.25">
      <c r="A360" s="357"/>
      <c r="B360" s="883"/>
      <c r="C360" s="453"/>
      <c r="D360" s="454"/>
      <c r="E360" s="443"/>
      <c r="F360" s="443"/>
      <c r="G360" s="455"/>
      <c r="H360" s="360"/>
      <c r="I360" s="890"/>
      <c r="J360" s="890"/>
      <c r="K360" s="890"/>
      <c r="L360" s="260"/>
      <c r="M360" s="613"/>
      <c r="N360" s="894"/>
      <c r="O360" s="260">
        <v>5000</v>
      </c>
      <c r="P360" s="892"/>
      <c r="Q360" t="s">
        <v>573</v>
      </c>
    </row>
    <row r="361" spans="1:17" ht="15.75" x14ac:dyDescent="0.25">
      <c r="A361" s="357"/>
      <c r="B361" s="883"/>
      <c r="C361" s="453"/>
      <c r="D361" s="454"/>
      <c r="E361" s="443"/>
      <c r="F361" s="443"/>
      <c r="G361" s="455"/>
      <c r="H361" s="360"/>
      <c r="I361" s="890"/>
      <c r="J361" s="890"/>
      <c r="K361" s="890"/>
      <c r="L361" s="260"/>
      <c r="M361" s="613"/>
      <c r="N361" s="894"/>
      <c r="O361" s="260">
        <v>5000</v>
      </c>
      <c r="P361" s="892"/>
      <c r="Q361" t="s">
        <v>573</v>
      </c>
    </row>
    <row r="362" spans="1:17" ht="15.75" x14ac:dyDescent="0.25">
      <c r="A362" s="357"/>
      <c r="B362" s="883"/>
      <c r="C362" s="453"/>
      <c r="D362" s="454"/>
      <c r="E362" s="443"/>
      <c r="F362" s="443"/>
      <c r="G362" s="455"/>
      <c r="H362" s="360"/>
      <c r="I362" s="890"/>
      <c r="J362" s="890"/>
      <c r="K362" s="890"/>
      <c r="L362" s="260"/>
      <c r="M362" s="613"/>
      <c r="N362" s="894"/>
      <c r="O362" s="260">
        <v>5000</v>
      </c>
      <c r="P362" s="892"/>
      <c r="Q362" t="s">
        <v>573</v>
      </c>
    </row>
    <row r="363" spans="1:17" ht="15.75" x14ac:dyDescent="0.25">
      <c r="A363" s="357"/>
      <c r="B363" s="883"/>
      <c r="C363" s="453"/>
      <c r="D363" s="454"/>
      <c r="E363" s="443"/>
      <c r="F363" s="443"/>
      <c r="G363" s="455"/>
      <c r="H363" s="360"/>
      <c r="I363" s="890"/>
      <c r="J363" s="890"/>
      <c r="K363" s="890"/>
      <c r="L363" s="260"/>
      <c r="M363" s="613"/>
      <c r="N363" s="894"/>
      <c r="O363" s="260">
        <v>5000</v>
      </c>
      <c r="P363" s="892"/>
      <c r="Q363" t="s">
        <v>573</v>
      </c>
    </row>
    <row r="364" spans="1:17" ht="15.75" x14ac:dyDescent="0.25">
      <c r="A364" s="357"/>
      <c r="B364" s="883"/>
      <c r="C364" s="453"/>
      <c r="D364" s="454"/>
      <c r="E364" s="443"/>
      <c r="F364" s="443"/>
      <c r="G364" s="455"/>
      <c r="H364" s="360"/>
      <c r="I364" s="890"/>
      <c r="J364" s="890"/>
      <c r="K364" s="890"/>
      <c r="L364" s="260"/>
      <c r="M364" s="613"/>
      <c r="N364" s="894"/>
      <c r="O364" s="260">
        <v>5000</v>
      </c>
      <c r="P364" s="892"/>
      <c r="Q364" t="s">
        <v>573</v>
      </c>
    </row>
    <row r="365" spans="1:17" ht="15.75" x14ac:dyDescent="0.25">
      <c r="A365" s="357"/>
      <c r="B365" s="883"/>
      <c r="C365" s="453"/>
      <c r="D365" s="454"/>
      <c r="E365" s="443"/>
      <c r="F365" s="443"/>
      <c r="G365" s="455"/>
      <c r="H365" s="360"/>
      <c r="I365" s="890"/>
      <c r="J365" s="890"/>
      <c r="K365" s="890"/>
      <c r="L365" s="260"/>
      <c r="M365" s="613"/>
      <c r="N365" s="894"/>
      <c r="O365" s="260">
        <v>5000</v>
      </c>
      <c r="P365" s="892"/>
      <c r="Q365" t="s">
        <v>573</v>
      </c>
    </row>
    <row r="366" spans="1:17" ht="15.75" x14ac:dyDescent="0.25">
      <c r="A366" s="357"/>
      <c r="B366" s="883"/>
      <c r="C366" s="453"/>
      <c r="D366" s="454"/>
      <c r="E366" s="443"/>
      <c r="F366" s="443"/>
      <c r="G366" s="455"/>
      <c r="H366" s="360"/>
      <c r="I366" s="890"/>
      <c r="J366" s="890"/>
      <c r="K366" s="890"/>
      <c r="L366" s="260"/>
      <c r="M366" s="613"/>
      <c r="N366" s="894"/>
      <c r="O366" s="260">
        <v>5000</v>
      </c>
      <c r="P366" s="892"/>
      <c r="Q366" t="s">
        <v>573</v>
      </c>
    </row>
    <row r="367" spans="1:17" ht="15.75" x14ac:dyDescent="0.25">
      <c r="A367" s="357"/>
      <c r="B367" s="883"/>
      <c r="C367" s="453"/>
      <c r="D367" s="454"/>
      <c r="E367" s="443"/>
      <c r="F367" s="443"/>
      <c r="G367" s="455"/>
      <c r="H367" s="360"/>
      <c r="I367" s="890"/>
      <c r="J367" s="890"/>
      <c r="K367" s="890"/>
      <c r="L367" s="260"/>
      <c r="M367" s="613"/>
      <c r="N367" s="894"/>
      <c r="O367" s="260">
        <v>5000</v>
      </c>
      <c r="P367" s="892"/>
      <c r="Q367" t="s">
        <v>573</v>
      </c>
    </row>
    <row r="368" spans="1:17" ht="15.75" x14ac:dyDescent="0.25">
      <c r="A368" s="357"/>
      <c r="B368" s="883"/>
      <c r="C368" s="453"/>
      <c r="D368" s="454"/>
      <c r="E368" s="443"/>
      <c r="F368" s="443"/>
      <c r="G368" s="455"/>
      <c r="H368" s="360"/>
      <c r="I368" s="890"/>
      <c r="J368" s="890"/>
      <c r="K368" s="890"/>
      <c r="L368" s="260"/>
      <c r="M368" s="613"/>
      <c r="N368" s="894"/>
      <c r="O368" s="260">
        <v>5000</v>
      </c>
      <c r="P368" s="892"/>
      <c r="Q368" t="s">
        <v>573</v>
      </c>
    </row>
    <row r="369" spans="1:17" ht="15.75" x14ac:dyDescent="0.25">
      <c r="A369" s="357"/>
      <c r="B369" s="883"/>
      <c r="C369" s="453"/>
      <c r="D369" s="454"/>
      <c r="E369" s="443"/>
      <c r="F369" s="443"/>
      <c r="G369" s="455"/>
      <c r="H369" s="360"/>
      <c r="I369" s="890"/>
      <c r="J369" s="890"/>
      <c r="K369" s="890"/>
      <c r="L369" s="260"/>
      <c r="M369" s="613"/>
      <c r="N369" s="894"/>
      <c r="O369" s="260">
        <v>5000</v>
      </c>
      <c r="P369" s="892"/>
      <c r="Q369" t="s">
        <v>573</v>
      </c>
    </row>
    <row r="370" spans="1:17" ht="15.75" x14ac:dyDescent="0.25">
      <c r="A370" s="357"/>
      <c r="B370" s="883"/>
      <c r="C370" s="453"/>
      <c r="D370" s="454"/>
      <c r="E370" s="443"/>
      <c r="F370" s="443"/>
      <c r="G370" s="455"/>
      <c r="H370" s="360"/>
      <c r="I370" s="890"/>
      <c r="J370" s="890"/>
      <c r="K370" s="890"/>
      <c r="L370" s="260"/>
      <c r="M370" s="613"/>
      <c r="N370" s="894"/>
      <c r="O370" s="260">
        <v>5000</v>
      </c>
      <c r="P370" s="892"/>
      <c r="Q370" t="s">
        <v>573</v>
      </c>
    </row>
    <row r="371" spans="1:17" ht="15.75" x14ac:dyDescent="0.25">
      <c r="A371" s="357"/>
      <c r="B371" s="883"/>
      <c r="C371" s="453"/>
      <c r="D371" s="454"/>
      <c r="E371" s="443"/>
      <c r="F371" s="443"/>
      <c r="G371" s="455"/>
      <c r="H371" s="360"/>
      <c r="I371" s="890"/>
      <c r="J371" s="890"/>
      <c r="K371" s="890"/>
      <c r="L371" s="260"/>
      <c r="M371" s="613"/>
      <c r="N371" s="894"/>
      <c r="O371" s="260">
        <v>5000</v>
      </c>
      <c r="P371" s="892"/>
      <c r="Q371" t="s">
        <v>573</v>
      </c>
    </row>
    <row r="372" spans="1:17" ht="15.75" x14ac:dyDescent="0.25">
      <c r="A372" s="357"/>
      <c r="B372" s="883"/>
      <c r="C372" s="453"/>
      <c r="D372" s="454"/>
      <c r="E372" s="443"/>
      <c r="F372" s="443"/>
      <c r="G372" s="455"/>
      <c r="H372" s="360"/>
      <c r="I372" s="890"/>
      <c r="J372" s="890"/>
      <c r="K372" s="890"/>
      <c r="L372" s="260"/>
      <c r="M372" s="613"/>
      <c r="N372" s="894"/>
      <c r="O372" s="260">
        <v>5000</v>
      </c>
      <c r="P372" s="892"/>
      <c r="Q372" t="s">
        <v>573</v>
      </c>
    </row>
    <row r="373" spans="1:17" ht="15.75" x14ac:dyDescent="0.25">
      <c r="A373" s="357"/>
      <c r="B373" s="883"/>
      <c r="C373" s="453"/>
      <c r="D373" s="454"/>
      <c r="E373" s="443"/>
      <c r="F373" s="443"/>
      <c r="G373" s="455"/>
      <c r="H373" s="360"/>
      <c r="I373" s="890"/>
      <c r="J373" s="890"/>
      <c r="K373" s="890"/>
      <c r="L373" s="260"/>
      <c r="M373" s="613"/>
      <c r="N373" s="894"/>
      <c r="O373" s="260">
        <v>5000</v>
      </c>
      <c r="P373" s="892"/>
      <c r="Q373" t="s">
        <v>573</v>
      </c>
    </row>
    <row r="374" spans="1:17" ht="15.75" x14ac:dyDescent="0.25">
      <c r="A374" s="357"/>
      <c r="B374" s="883"/>
      <c r="C374" s="453"/>
      <c r="D374" s="454"/>
      <c r="E374" s="443"/>
      <c r="F374" s="443"/>
      <c r="G374" s="455"/>
      <c r="H374" s="360"/>
      <c r="I374" s="890"/>
      <c r="J374" s="890"/>
      <c r="K374" s="890"/>
      <c r="L374" s="260"/>
      <c r="M374" s="613"/>
      <c r="N374" s="894"/>
      <c r="O374" s="260">
        <v>5000</v>
      </c>
      <c r="P374" s="892"/>
      <c r="Q374" t="s">
        <v>573</v>
      </c>
    </row>
    <row r="375" spans="1:17" ht="15.75" x14ac:dyDescent="0.25">
      <c r="A375" s="357"/>
      <c r="B375" s="883"/>
      <c r="C375" s="453"/>
      <c r="D375" s="454"/>
      <c r="E375" s="443"/>
      <c r="F375" s="443"/>
      <c r="G375" s="455"/>
      <c r="H375" s="360"/>
      <c r="I375" s="890"/>
      <c r="J375" s="890"/>
      <c r="K375" s="890"/>
      <c r="L375" s="260"/>
      <c r="M375" s="613"/>
      <c r="N375" s="894"/>
      <c r="O375" s="260">
        <v>5000</v>
      </c>
      <c r="P375" s="892"/>
      <c r="Q375" t="s">
        <v>573</v>
      </c>
    </row>
    <row r="376" spans="1:17" ht="15.75" x14ac:dyDescent="0.25">
      <c r="A376" s="357"/>
      <c r="B376" s="883"/>
      <c r="C376" s="453"/>
      <c r="D376" s="454"/>
      <c r="E376" s="443"/>
      <c r="F376" s="443"/>
      <c r="G376" s="455"/>
      <c r="H376" s="360"/>
      <c r="I376" s="890"/>
      <c r="J376" s="890"/>
      <c r="K376" s="890"/>
      <c r="L376" s="260"/>
      <c r="M376" s="613"/>
      <c r="N376" s="894"/>
      <c r="O376" s="260">
        <v>5000</v>
      </c>
      <c r="P376" s="892"/>
      <c r="Q376" t="s">
        <v>573</v>
      </c>
    </row>
    <row r="377" spans="1:17" ht="15.75" x14ac:dyDescent="0.25">
      <c r="A377" s="357"/>
      <c r="B377" s="883"/>
      <c r="C377" s="453"/>
      <c r="D377" s="454"/>
      <c r="E377" s="443"/>
      <c r="F377" s="443"/>
      <c r="G377" s="455"/>
      <c r="H377" s="360"/>
      <c r="I377" s="890"/>
      <c r="J377" s="890"/>
      <c r="K377" s="890"/>
      <c r="L377" s="260"/>
      <c r="M377" s="613"/>
      <c r="N377" s="894"/>
      <c r="O377" s="260">
        <v>5000</v>
      </c>
      <c r="P377" s="892"/>
      <c r="Q377" t="s">
        <v>573</v>
      </c>
    </row>
    <row r="378" spans="1:17" ht="15.75" x14ac:dyDescent="0.25">
      <c r="A378" s="357"/>
      <c r="B378" s="883"/>
      <c r="C378" s="453"/>
      <c r="D378" s="454"/>
      <c r="E378" s="443"/>
      <c r="F378" s="443"/>
      <c r="G378" s="455"/>
      <c r="H378" s="360"/>
      <c r="I378" s="890"/>
      <c r="J378" s="890"/>
      <c r="K378" s="890"/>
      <c r="L378" s="260"/>
      <c r="M378" s="613"/>
      <c r="N378" s="894"/>
      <c r="O378" s="260">
        <v>10000</v>
      </c>
      <c r="P378" s="892"/>
      <c r="Q378" t="s">
        <v>573</v>
      </c>
    </row>
    <row r="379" spans="1:17" ht="15.75" x14ac:dyDescent="0.25">
      <c r="A379" s="357"/>
      <c r="B379" s="883"/>
      <c r="C379" s="453"/>
      <c r="D379" s="454"/>
      <c r="E379" s="443"/>
      <c r="F379" s="443"/>
      <c r="G379" s="455"/>
      <c r="H379" s="360"/>
      <c r="I379" s="890"/>
      <c r="J379" s="890"/>
      <c r="K379" s="890"/>
      <c r="L379" s="260"/>
      <c r="M379" s="613"/>
      <c r="N379" s="894"/>
      <c r="O379" s="260">
        <v>10000</v>
      </c>
      <c r="P379" s="892"/>
      <c r="Q379" t="s">
        <v>573</v>
      </c>
    </row>
    <row r="380" spans="1:17" ht="15.75" x14ac:dyDescent="0.25">
      <c r="A380" s="357"/>
      <c r="B380" s="883"/>
      <c r="C380" s="453"/>
      <c r="D380" s="454"/>
      <c r="E380" s="443"/>
      <c r="F380" s="443"/>
      <c r="G380" s="455"/>
      <c r="H380" s="360"/>
      <c r="I380" s="890"/>
      <c r="J380" s="890"/>
      <c r="K380" s="890"/>
      <c r="L380" s="260"/>
      <c r="M380" s="613"/>
      <c r="N380" s="894"/>
      <c r="O380" s="260">
        <v>5000</v>
      </c>
      <c r="P380" s="892"/>
      <c r="Q380" t="s">
        <v>573</v>
      </c>
    </row>
    <row r="381" spans="1:17" ht="15.75" x14ac:dyDescent="0.25">
      <c r="A381" s="357"/>
      <c r="B381" s="883"/>
      <c r="C381" s="453"/>
      <c r="D381" s="454"/>
      <c r="E381" s="443"/>
      <c r="F381" s="443"/>
      <c r="G381" s="455"/>
      <c r="H381" s="360"/>
      <c r="I381" s="890"/>
      <c r="J381" s="890"/>
      <c r="K381" s="890"/>
      <c r="L381" s="260"/>
      <c r="M381" s="613"/>
      <c r="N381" s="894"/>
      <c r="O381" s="260">
        <v>5000</v>
      </c>
      <c r="P381" s="892"/>
      <c r="Q381" t="s">
        <v>573</v>
      </c>
    </row>
    <row r="382" spans="1:17" ht="15.75" x14ac:dyDescent="0.25">
      <c r="A382" s="357"/>
      <c r="B382" s="883"/>
      <c r="C382" s="453"/>
      <c r="D382" s="454"/>
      <c r="E382" s="443"/>
      <c r="F382" s="443"/>
      <c r="G382" s="455"/>
      <c r="H382" s="360"/>
      <c r="I382" s="890"/>
      <c r="J382" s="890"/>
      <c r="K382" s="890"/>
      <c r="L382" s="260"/>
      <c r="M382" s="613"/>
      <c r="N382" s="894"/>
      <c r="O382" s="260">
        <v>5000</v>
      </c>
      <c r="P382" s="892"/>
      <c r="Q382" t="s">
        <v>573</v>
      </c>
    </row>
    <row r="383" spans="1:17" ht="15.75" x14ac:dyDescent="0.25">
      <c r="A383" s="357"/>
      <c r="B383" s="883"/>
      <c r="C383" s="453"/>
      <c r="D383" s="454"/>
      <c r="E383" s="443"/>
      <c r="F383" s="443"/>
      <c r="G383" s="455"/>
      <c r="H383" s="360"/>
      <c r="I383" s="890"/>
      <c r="J383" s="890"/>
      <c r="K383" s="890"/>
      <c r="L383" s="260"/>
      <c r="M383" s="613"/>
      <c r="N383" s="894"/>
      <c r="O383" s="260">
        <v>15000</v>
      </c>
      <c r="P383" s="892"/>
      <c r="Q383" t="s">
        <v>573</v>
      </c>
    </row>
    <row r="384" spans="1:17" ht="15.75" x14ac:dyDescent="0.25">
      <c r="A384" s="357"/>
      <c r="B384" s="883"/>
      <c r="C384" s="453"/>
      <c r="D384" s="454"/>
      <c r="E384" s="443"/>
      <c r="F384" s="443"/>
      <c r="G384" s="455"/>
      <c r="H384" s="360"/>
      <c r="I384" s="890"/>
      <c r="J384" s="890"/>
      <c r="K384" s="890"/>
      <c r="L384" s="260"/>
      <c r="M384" s="613"/>
      <c r="N384" s="894"/>
      <c r="O384" s="260">
        <v>10000</v>
      </c>
      <c r="P384" s="892"/>
      <c r="Q384" t="s">
        <v>573</v>
      </c>
    </row>
    <row r="385" spans="1:17" ht="15.75" x14ac:dyDescent="0.25">
      <c r="A385" s="357"/>
      <c r="B385" s="883"/>
      <c r="C385" s="453"/>
      <c r="D385" s="454"/>
      <c r="E385" s="443"/>
      <c r="F385" s="443"/>
      <c r="G385" s="455"/>
      <c r="H385" s="360"/>
      <c r="I385" s="890"/>
      <c r="J385" s="890"/>
      <c r="K385" s="890"/>
      <c r="L385" s="260"/>
      <c r="M385" s="613"/>
      <c r="N385" s="894"/>
      <c r="O385" s="260">
        <v>5000</v>
      </c>
      <c r="P385" s="892"/>
      <c r="Q385" t="s">
        <v>573</v>
      </c>
    </row>
    <row r="386" spans="1:17" ht="15.75" x14ac:dyDescent="0.25">
      <c r="A386" s="357"/>
      <c r="B386" s="883"/>
      <c r="C386" s="453"/>
      <c r="D386" s="454"/>
      <c r="E386" s="443"/>
      <c r="F386" s="443"/>
      <c r="G386" s="455"/>
      <c r="H386" s="360"/>
      <c r="I386" s="890"/>
      <c r="J386" s="890"/>
      <c r="K386" s="890"/>
      <c r="L386" s="260"/>
      <c r="M386" s="613"/>
      <c r="N386" s="894"/>
      <c r="O386" s="260">
        <v>5000</v>
      </c>
      <c r="P386" s="892"/>
      <c r="Q386" t="s">
        <v>573</v>
      </c>
    </row>
    <row r="387" spans="1:17" ht="15.75" x14ac:dyDescent="0.25">
      <c r="A387" s="357"/>
      <c r="B387" s="883"/>
      <c r="C387" s="453"/>
      <c r="D387" s="454"/>
      <c r="E387" s="443"/>
      <c r="F387" s="443"/>
      <c r="G387" s="455"/>
      <c r="H387" s="360"/>
      <c r="I387" s="890"/>
      <c r="J387" s="890"/>
      <c r="K387" s="890"/>
      <c r="L387" s="260"/>
      <c r="M387" s="613"/>
      <c r="N387" s="894"/>
      <c r="O387" s="260">
        <v>30000</v>
      </c>
      <c r="P387" s="892"/>
      <c r="Q387" t="s">
        <v>573</v>
      </c>
    </row>
    <row r="388" spans="1:17" ht="15.75" x14ac:dyDescent="0.25">
      <c r="A388" s="357"/>
      <c r="B388" s="883"/>
      <c r="C388" s="453"/>
      <c r="D388" s="454"/>
      <c r="E388" s="443"/>
      <c r="F388" s="443"/>
      <c r="G388" s="455"/>
      <c r="H388" s="360"/>
      <c r="I388" s="890"/>
      <c r="J388" s="890"/>
      <c r="K388" s="890"/>
      <c r="L388" s="260"/>
      <c r="M388" s="613"/>
      <c r="N388" s="894"/>
      <c r="O388" s="260">
        <v>15000</v>
      </c>
      <c r="P388" s="892"/>
      <c r="Q388" t="s">
        <v>573</v>
      </c>
    </row>
    <row r="389" spans="1:17" ht="15.75" x14ac:dyDescent="0.25">
      <c r="A389" s="357"/>
      <c r="B389" s="883"/>
      <c r="C389" s="453"/>
      <c r="D389" s="454"/>
      <c r="E389" s="443"/>
      <c r="F389" s="443"/>
      <c r="G389" s="455"/>
      <c r="H389" s="360"/>
      <c r="I389" s="890"/>
      <c r="J389" s="890"/>
      <c r="K389" s="890"/>
      <c r="L389" s="260"/>
      <c r="M389" s="613"/>
      <c r="N389" s="894"/>
      <c r="O389" s="260">
        <v>5000</v>
      </c>
      <c r="P389" s="892"/>
      <c r="Q389" t="s">
        <v>573</v>
      </c>
    </row>
    <row r="390" spans="1:17" ht="15.75" x14ac:dyDescent="0.25">
      <c r="A390" s="357"/>
      <c r="B390" s="883"/>
      <c r="C390" s="453"/>
      <c r="D390" s="454"/>
      <c r="E390" s="443"/>
      <c r="F390" s="443"/>
      <c r="G390" s="455"/>
      <c r="H390" s="360"/>
      <c r="I390" s="890"/>
      <c r="J390" s="890"/>
      <c r="K390" s="890"/>
      <c r="L390" s="260"/>
      <c r="M390" s="613"/>
      <c r="N390" s="894"/>
      <c r="O390" s="260">
        <v>35000</v>
      </c>
      <c r="P390" s="892"/>
      <c r="Q390" t="s">
        <v>573</v>
      </c>
    </row>
    <row r="391" spans="1:17" ht="15.75" x14ac:dyDescent="0.25">
      <c r="A391" s="357"/>
      <c r="B391" s="883"/>
      <c r="C391" s="453"/>
      <c r="D391" s="454"/>
      <c r="E391" s="443"/>
      <c r="F391" s="443"/>
      <c r="G391" s="455"/>
      <c r="H391" s="360"/>
      <c r="I391" s="890"/>
      <c r="J391" s="890"/>
      <c r="K391" s="890"/>
      <c r="L391" s="260"/>
      <c r="M391" s="613"/>
      <c r="N391" s="894"/>
      <c r="O391" s="260">
        <v>5000</v>
      </c>
      <c r="P391" s="892"/>
      <c r="Q391" t="s">
        <v>573</v>
      </c>
    </row>
    <row r="392" spans="1:17" ht="15.75" x14ac:dyDescent="0.25">
      <c r="A392" s="357"/>
      <c r="B392" s="883"/>
      <c r="C392" s="453"/>
      <c r="D392" s="454"/>
      <c r="E392" s="443"/>
      <c r="F392" s="443"/>
      <c r="G392" s="455"/>
      <c r="H392" s="360"/>
      <c r="I392" s="890"/>
      <c r="J392" s="890"/>
      <c r="K392" s="890"/>
      <c r="L392" s="260"/>
      <c r="M392" s="613"/>
      <c r="N392" s="894"/>
      <c r="O392" s="260">
        <v>45000</v>
      </c>
      <c r="P392" s="892"/>
      <c r="Q392" t="s">
        <v>573</v>
      </c>
    </row>
    <row r="393" spans="1:17" ht="15.75" x14ac:dyDescent="0.25">
      <c r="A393" s="357"/>
      <c r="B393" s="883"/>
      <c r="C393" s="453"/>
      <c r="D393" s="454"/>
      <c r="E393" s="443"/>
      <c r="F393" s="443"/>
      <c r="G393" s="455"/>
      <c r="H393" s="360"/>
      <c r="I393" s="890"/>
      <c r="J393" s="890"/>
      <c r="K393" s="890"/>
      <c r="L393" s="260"/>
      <c r="M393" s="613"/>
      <c r="N393" s="894"/>
      <c r="O393" s="260">
        <v>15000</v>
      </c>
      <c r="P393" s="892"/>
      <c r="Q393" t="s">
        <v>573</v>
      </c>
    </row>
    <row r="394" spans="1:17" ht="15.75" x14ac:dyDescent="0.25">
      <c r="A394" s="357"/>
      <c r="B394" s="883"/>
      <c r="C394" s="453"/>
      <c r="D394" s="454"/>
      <c r="E394" s="443"/>
      <c r="F394" s="443"/>
      <c r="G394" s="455"/>
      <c r="H394" s="360"/>
      <c r="I394" s="890"/>
      <c r="J394" s="890"/>
      <c r="K394" s="890"/>
      <c r="L394" s="260"/>
      <c r="M394" s="613"/>
      <c r="N394" s="894"/>
      <c r="O394" s="260">
        <v>10000</v>
      </c>
      <c r="P394" s="892"/>
      <c r="Q394" t="s">
        <v>573</v>
      </c>
    </row>
    <row r="395" spans="1:17" ht="15.75" x14ac:dyDescent="0.25">
      <c r="A395" s="357"/>
      <c r="B395" s="883"/>
      <c r="C395" s="453"/>
      <c r="D395" s="454"/>
      <c r="E395" s="443"/>
      <c r="F395" s="443"/>
      <c r="G395" s="455"/>
      <c r="H395" s="360"/>
      <c r="I395" s="890"/>
      <c r="J395" s="890"/>
      <c r="K395" s="890"/>
      <c r="L395" s="260"/>
      <c r="M395" s="613"/>
      <c r="N395" s="894"/>
      <c r="O395" s="260">
        <v>15000</v>
      </c>
      <c r="P395" s="892"/>
      <c r="Q395" t="s">
        <v>573</v>
      </c>
    </row>
    <row r="396" spans="1:17" ht="15.75" x14ac:dyDescent="0.25">
      <c r="A396" s="357"/>
      <c r="B396" s="883"/>
      <c r="C396" s="453"/>
      <c r="D396" s="454"/>
      <c r="E396" s="443"/>
      <c r="F396" s="443"/>
      <c r="G396" s="455"/>
      <c r="H396" s="360"/>
      <c r="I396" s="890"/>
      <c r="J396" s="890"/>
      <c r="K396" s="890"/>
      <c r="L396" s="260"/>
      <c r="M396" s="613"/>
      <c r="N396" s="894"/>
      <c r="O396" s="260">
        <v>25000</v>
      </c>
      <c r="P396" s="892"/>
      <c r="Q396" t="s">
        <v>573</v>
      </c>
    </row>
    <row r="397" spans="1:17" ht="15.75" x14ac:dyDescent="0.25">
      <c r="A397" s="357"/>
      <c r="B397" s="883"/>
      <c r="C397" s="453"/>
      <c r="D397" s="454"/>
      <c r="E397" s="443"/>
      <c r="F397" s="443"/>
      <c r="G397" s="455"/>
      <c r="H397" s="360"/>
      <c r="I397" s="890"/>
      <c r="J397" s="890"/>
      <c r="K397" s="890"/>
      <c r="L397" s="260"/>
      <c r="M397" s="613"/>
      <c r="N397" s="894"/>
      <c r="P397" s="892"/>
      <c r="Q397" t="s">
        <v>573</v>
      </c>
    </row>
    <row r="398" spans="1:17" ht="15.75" x14ac:dyDescent="0.25">
      <c r="A398" s="357"/>
      <c r="B398" s="883"/>
      <c r="C398" s="453"/>
      <c r="D398" s="454"/>
      <c r="E398" s="443"/>
      <c r="F398" s="443"/>
      <c r="G398" s="455"/>
      <c r="H398" s="360"/>
      <c r="I398" s="890"/>
      <c r="J398" s="890"/>
      <c r="K398" s="890"/>
      <c r="L398" s="260"/>
      <c r="M398" s="613"/>
      <c r="N398" s="894"/>
      <c r="P398" s="892"/>
      <c r="Q398" t="s">
        <v>573</v>
      </c>
    </row>
    <row r="399" spans="1:17" ht="15.75" x14ac:dyDescent="0.25">
      <c r="A399" s="357"/>
      <c r="B399" s="883"/>
      <c r="C399" s="453"/>
      <c r="D399" s="454"/>
      <c r="E399" s="443"/>
      <c r="F399" s="443"/>
      <c r="G399" s="455"/>
      <c r="H399" s="360"/>
      <c r="I399" s="890"/>
      <c r="J399" s="890"/>
      <c r="K399" s="890"/>
      <c r="L399" s="260"/>
      <c r="M399" s="613"/>
      <c r="N399" s="894"/>
      <c r="P399" s="892"/>
      <c r="Q399" t="s">
        <v>573</v>
      </c>
    </row>
    <row r="400" spans="1:17" ht="15.75" x14ac:dyDescent="0.25">
      <c r="A400" s="357"/>
      <c r="B400" s="883"/>
      <c r="C400" s="453"/>
      <c r="D400" s="454"/>
      <c r="E400" s="443"/>
      <c r="F400" s="443"/>
      <c r="G400" s="455"/>
      <c r="H400" s="360"/>
      <c r="I400" s="890"/>
      <c r="J400" s="890"/>
      <c r="K400" s="890"/>
      <c r="L400" s="260"/>
      <c r="M400" s="613"/>
      <c r="N400" s="894"/>
      <c r="P400" s="892"/>
      <c r="Q400" t="s">
        <v>573</v>
      </c>
    </row>
    <row r="401" spans="1:17" ht="15.75" x14ac:dyDescent="0.25">
      <c r="A401" s="357"/>
      <c r="B401" s="883"/>
      <c r="C401" s="453"/>
      <c r="D401" s="454"/>
      <c r="E401" s="443"/>
      <c r="F401" s="443"/>
      <c r="G401" s="455"/>
      <c r="H401" s="360"/>
      <c r="I401" s="890"/>
      <c r="J401" s="890"/>
      <c r="K401" s="890"/>
      <c r="L401" s="260"/>
      <c r="M401" s="613"/>
      <c r="N401" s="894"/>
      <c r="P401" s="892"/>
      <c r="Q401" t="s">
        <v>573</v>
      </c>
    </row>
    <row r="402" spans="1:17" ht="15.75" x14ac:dyDescent="0.25">
      <c r="A402" s="357"/>
      <c r="B402" s="883"/>
      <c r="C402" s="453"/>
      <c r="D402" s="454"/>
      <c r="E402" s="443"/>
      <c r="F402" s="443"/>
      <c r="G402" s="455"/>
      <c r="H402" s="360"/>
      <c r="I402" s="890"/>
      <c r="J402" s="890"/>
      <c r="K402" s="890"/>
      <c r="L402" s="260"/>
      <c r="M402" s="613"/>
      <c r="N402" s="894"/>
      <c r="P402" s="892"/>
      <c r="Q402" t="s">
        <v>573</v>
      </c>
    </row>
    <row r="403" spans="1:17" ht="15.75" x14ac:dyDescent="0.25">
      <c r="A403" s="357"/>
      <c r="B403" s="883"/>
      <c r="C403" s="453"/>
      <c r="D403" s="454"/>
      <c r="E403" s="443"/>
      <c r="F403" s="443"/>
      <c r="G403" s="455"/>
      <c r="H403" s="360"/>
      <c r="I403" s="890"/>
      <c r="J403" s="890"/>
      <c r="K403" s="890"/>
      <c r="L403" s="260"/>
      <c r="M403" s="613"/>
      <c r="N403" s="894"/>
      <c r="P403" s="892"/>
      <c r="Q403" t="s">
        <v>573</v>
      </c>
    </row>
    <row r="404" spans="1:17" ht="15.75" x14ac:dyDescent="0.25">
      <c r="A404" s="357"/>
      <c r="B404" s="883"/>
      <c r="C404" s="453"/>
      <c r="D404" s="454"/>
      <c r="E404" s="443"/>
      <c r="F404" s="443"/>
      <c r="G404" s="455"/>
      <c r="H404" s="360"/>
      <c r="I404" s="890"/>
      <c r="J404" s="890"/>
      <c r="K404" s="890"/>
      <c r="L404" s="260"/>
      <c r="M404" s="613"/>
      <c r="N404" s="894"/>
      <c r="P404" s="892"/>
      <c r="Q404" t="s">
        <v>573</v>
      </c>
    </row>
    <row r="405" spans="1:17" ht="15.75" x14ac:dyDescent="0.25">
      <c r="A405" s="357"/>
      <c r="B405" s="883"/>
      <c r="C405" s="453"/>
      <c r="D405" s="454"/>
      <c r="E405" s="443"/>
      <c r="F405" s="443"/>
      <c r="G405" s="455"/>
      <c r="H405" s="360"/>
      <c r="I405" s="890"/>
      <c r="J405" s="890"/>
      <c r="K405" s="890"/>
      <c r="L405" s="260"/>
      <c r="M405" s="613"/>
      <c r="N405" s="894"/>
      <c r="P405" s="892"/>
      <c r="Q405" t="s">
        <v>573</v>
      </c>
    </row>
    <row r="406" spans="1:17" ht="15.75" x14ac:dyDescent="0.25">
      <c r="A406" s="357"/>
      <c r="B406" s="883"/>
      <c r="C406" s="453"/>
      <c r="D406" s="454"/>
      <c r="E406" s="443"/>
      <c r="F406" s="443"/>
      <c r="G406" s="455"/>
      <c r="H406" s="360"/>
      <c r="I406" s="890"/>
      <c r="J406" s="890"/>
      <c r="K406" s="890"/>
      <c r="L406" s="260"/>
      <c r="M406" s="613"/>
      <c r="N406" s="894"/>
      <c r="P406" s="892"/>
      <c r="Q406" t="s">
        <v>573</v>
      </c>
    </row>
    <row r="407" spans="1:17" ht="15.75" x14ac:dyDescent="0.25">
      <c r="A407" s="357"/>
      <c r="B407" s="883"/>
      <c r="C407" s="453"/>
      <c r="D407" s="454"/>
      <c r="E407" s="443"/>
      <c r="F407" s="443"/>
      <c r="G407" s="455"/>
      <c r="H407" s="360"/>
      <c r="I407" s="890"/>
      <c r="J407" s="890"/>
      <c r="K407" s="890"/>
      <c r="L407" s="260"/>
      <c r="M407" s="613"/>
      <c r="N407" s="894"/>
      <c r="P407" s="892"/>
      <c r="Q407" t="s">
        <v>573</v>
      </c>
    </row>
    <row r="408" spans="1:17" ht="15.75" x14ac:dyDescent="0.25">
      <c r="A408" s="357"/>
      <c r="B408" s="883"/>
      <c r="C408" s="453"/>
      <c r="D408" s="454"/>
      <c r="E408" s="443"/>
      <c r="F408" s="443"/>
      <c r="G408" s="455"/>
      <c r="H408" s="360"/>
      <c r="I408" s="890"/>
      <c r="J408" s="890"/>
      <c r="K408" s="890"/>
      <c r="L408" s="260"/>
      <c r="M408" s="613"/>
      <c r="N408" s="894"/>
      <c r="P408" s="892"/>
      <c r="Q408" t="s">
        <v>573</v>
      </c>
    </row>
    <row r="409" spans="1:17" ht="15.75" x14ac:dyDescent="0.25">
      <c r="A409" s="357"/>
      <c r="B409" s="883"/>
      <c r="C409" s="453"/>
      <c r="D409" s="454"/>
      <c r="E409" s="443"/>
      <c r="F409" s="443"/>
      <c r="G409" s="455"/>
      <c r="H409" s="360"/>
      <c r="I409" s="890"/>
      <c r="J409" s="890"/>
      <c r="K409" s="890"/>
      <c r="L409" s="260"/>
      <c r="M409" s="613"/>
      <c r="N409" s="894"/>
      <c r="P409" s="892"/>
      <c r="Q409" t="s">
        <v>573</v>
      </c>
    </row>
    <row r="410" spans="1:17" ht="15.75" x14ac:dyDescent="0.25">
      <c r="A410" s="357"/>
      <c r="B410" s="883"/>
      <c r="C410" s="453"/>
      <c r="D410" s="454"/>
      <c r="E410" s="443"/>
      <c r="F410" s="443"/>
      <c r="G410" s="455"/>
      <c r="H410" s="360"/>
      <c r="I410" s="890"/>
      <c r="J410" s="890"/>
      <c r="K410" s="890"/>
      <c r="L410" s="260"/>
      <c r="M410" s="613"/>
      <c r="N410" s="894"/>
      <c r="P410" s="892"/>
      <c r="Q410" t="s">
        <v>573</v>
      </c>
    </row>
    <row r="411" spans="1:17" ht="15.75" x14ac:dyDescent="0.25">
      <c r="A411" s="357"/>
      <c r="B411" s="883"/>
      <c r="C411" s="453"/>
      <c r="D411" s="454"/>
      <c r="E411" s="443"/>
      <c r="F411" s="443"/>
      <c r="G411" s="455"/>
      <c r="H411" s="360"/>
      <c r="I411" s="890"/>
      <c r="J411" s="890"/>
      <c r="K411" s="890"/>
      <c r="L411" s="260"/>
      <c r="M411" s="613"/>
      <c r="N411" s="894"/>
      <c r="P411" s="892"/>
      <c r="Q411" t="s">
        <v>573</v>
      </c>
    </row>
    <row r="412" spans="1:17" ht="15.75" x14ac:dyDescent="0.25">
      <c r="A412" s="357"/>
      <c r="B412" s="883"/>
      <c r="C412" s="453"/>
      <c r="D412" s="454"/>
      <c r="E412" s="443"/>
      <c r="F412" s="443"/>
      <c r="G412" s="455"/>
      <c r="H412" s="360"/>
      <c r="I412" s="890"/>
      <c r="J412" s="890"/>
      <c r="K412" s="890"/>
      <c r="L412" s="260"/>
      <c r="M412" s="613"/>
      <c r="N412" s="894"/>
      <c r="P412" s="892"/>
      <c r="Q412" t="s">
        <v>573</v>
      </c>
    </row>
    <row r="413" spans="1:17" ht="15.75" x14ac:dyDescent="0.25">
      <c r="A413" s="357"/>
      <c r="B413" s="883"/>
      <c r="C413" s="453"/>
      <c r="D413" s="454"/>
      <c r="E413" s="443"/>
      <c r="F413" s="443"/>
      <c r="G413" s="455"/>
      <c r="H413" s="360"/>
      <c r="I413" s="890"/>
      <c r="J413" s="890"/>
      <c r="K413" s="890"/>
      <c r="L413" s="260"/>
      <c r="M413" s="613"/>
      <c r="N413" s="894"/>
      <c r="P413" s="892"/>
      <c r="Q413" t="s">
        <v>573</v>
      </c>
    </row>
    <row r="414" spans="1:17" ht="15.75" x14ac:dyDescent="0.25">
      <c r="A414" s="357"/>
      <c r="B414" s="883"/>
      <c r="C414" s="453"/>
      <c r="D414" s="454"/>
      <c r="E414" s="443"/>
      <c r="F414" s="443"/>
      <c r="G414" s="455"/>
      <c r="H414" s="360"/>
      <c r="I414" s="890"/>
      <c r="J414" s="890"/>
      <c r="K414" s="890"/>
      <c r="L414" s="260"/>
      <c r="M414" s="613"/>
      <c r="N414" s="894"/>
      <c r="P414" s="892"/>
      <c r="Q414" t="s">
        <v>573</v>
      </c>
    </row>
    <row r="415" spans="1:17" ht="15.75" x14ac:dyDescent="0.25">
      <c r="A415" s="357"/>
      <c r="B415" s="883"/>
      <c r="C415" s="453"/>
      <c r="D415" s="454"/>
      <c r="E415" s="443"/>
      <c r="F415" s="443"/>
      <c r="G415" s="455"/>
      <c r="H415" s="360"/>
      <c r="I415" s="890"/>
      <c r="J415" s="890"/>
      <c r="K415" s="890"/>
      <c r="L415" s="260"/>
      <c r="M415" s="613"/>
      <c r="N415" s="894"/>
      <c r="P415" s="892"/>
      <c r="Q415" t="s">
        <v>573</v>
      </c>
    </row>
    <row r="416" spans="1:17" ht="15.75" x14ac:dyDescent="0.25">
      <c r="A416" s="357"/>
      <c r="B416" s="883"/>
      <c r="C416" s="453"/>
      <c r="D416" s="454"/>
      <c r="E416" s="443"/>
      <c r="F416" s="443"/>
      <c r="G416" s="455"/>
      <c r="H416" s="360"/>
      <c r="I416" s="890"/>
      <c r="J416" s="890"/>
      <c r="K416" s="890"/>
      <c r="L416" s="260"/>
      <c r="M416" s="613"/>
      <c r="N416" s="894"/>
      <c r="P416" s="892"/>
      <c r="Q416" t="s">
        <v>573</v>
      </c>
    </row>
    <row r="417" spans="1:17" ht="15.75" x14ac:dyDescent="0.25">
      <c r="A417" s="357"/>
      <c r="B417" s="883"/>
      <c r="C417" s="453"/>
      <c r="D417" s="454"/>
      <c r="E417" s="443"/>
      <c r="F417" s="443"/>
      <c r="G417" s="455"/>
      <c r="H417" s="360"/>
      <c r="I417" s="890"/>
      <c r="J417" s="890"/>
      <c r="K417" s="890"/>
      <c r="L417" s="260"/>
      <c r="M417" s="613"/>
      <c r="N417" s="894"/>
      <c r="P417" s="892"/>
      <c r="Q417" t="s">
        <v>573</v>
      </c>
    </row>
    <row r="418" spans="1:17" ht="15.75" x14ac:dyDescent="0.25">
      <c r="A418" s="357"/>
      <c r="B418" s="883"/>
      <c r="C418" s="453"/>
      <c r="D418" s="454"/>
      <c r="E418" s="443"/>
      <c r="F418" s="443"/>
      <c r="G418" s="455"/>
      <c r="H418" s="360"/>
      <c r="I418" s="890"/>
      <c r="J418" s="890"/>
      <c r="K418" s="890"/>
      <c r="L418" s="260"/>
      <c r="M418" s="613"/>
      <c r="N418" s="894"/>
      <c r="P418" s="892"/>
      <c r="Q418" t="s">
        <v>573</v>
      </c>
    </row>
    <row r="419" spans="1:17" ht="15.75" x14ac:dyDescent="0.25">
      <c r="A419" s="357"/>
      <c r="B419" s="883"/>
      <c r="C419" s="453"/>
      <c r="D419" s="454"/>
      <c r="E419" s="443"/>
      <c r="F419" s="443"/>
      <c r="G419" s="455"/>
      <c r="H419" s="360"/>
      <c r="I419" s="890"/>
      <c r="J419" s="890"/>
      <c r="K419" s="890"/>
      <c r="L419" s="260"/>
      <c r="M419" s="613"/>
      <c r="N419" s="894"/>
      <c r="P419" s="892"/>
      <c r="Q419" t="s">
        <v>573</v>
      </c>
    </row>
    <row r="420" spans="1:17" ht="15.75" x14ac:dyDescent="0.25">
      <c r="A420" s="357"/>
      <c r="B420" s="883"/>
      <c r="C420" s="453"/>
      <c r="D420" s="454"/>
      <c r="E420" s="443"/>
      <c r="F420" s="443"/>
      <c r="G420" s="455"/>
      <c r="H420" s="360"/>
      <c r="I420" s="890"/>
      <c r="J420" s="890"/>
      <c r="K420" s="890"/>
      <c r="L420" s="260"/>
      <c r="M420" s="613"/>
      <c r="N420" s="894"/>
      <c r="P420" s="892"/>
      <c r="Q420" t="s">
        <v>573</v>
      </c>
    </row>
    <row r="421" spans="1:17" ht="15.75" x14ac:dyDescent="0.25">
      <c r="A421" s="357"/>
      <c r="B421" s="883"/>
      <c r="C421" s="453"/>
      <c r="D421" s="454"/>
      <c r="E421" s="443"/>
      <c r="F421" s="443"/>
      <c r="G421" s="455"/>
      <c r="H421" s="360"/>
      <c r="I421" s="890"/>
      <c r="J421" s="890"/>
      <c r="K421" s="890"/>
      <c r="L421" s="260"/>
      <c r="M421" s="613"/>
      <c r="N421" s="894"/>
      <c r="P421" s="892"/>
      <c r="Q421" t="s">
        <v>573</v>
      </c>
    </row>
    <row r="422" spans="1:17" ht="15.75" x14ac:dyDescent="0.25">
      <c r="A422" s="357"/>
      <c r="B422" s="883"/>
      <c r="C422" s="453"/>
      <c r="D422" s="454"/>
      <c r="E422" s="443"/>
      <c r="F422" s="443"/>
      <c r="G422" s="455"/>
      <c r="H422" s="360"/>
      <c r="I422" s="890"/>
      <c r="J422" s="890"/>
      <c r="K422" s="890"/>
      <c r="L422" s="260"/>
      <c r="M422" s="613"/>
      <c r="N422" s="894"/>
      <c r="P422" s="892"/>
      <c r="Q422" t="s">
        <v>573</v>
      </c>
    </row>
    <row r="423" spans="1:17" ht="15.75" x14ac:dyDescent="0.25">
      <c r="A423" s="357"/>
      <c r="B423" s="883"/>
      <c r="C423" s="453"/>
      <c r="D423" s="454"/>
      <c r="E423" s="443"/>
      <c r="F423" s="443"/>
      <c r="G423" s="455"/>
      <c r="H423" s="360"/>
      <c r="I423" s="890"/>
      <c r="J423" s="890"/>
      <c r="K423" s="890"/>
      <c r="L423" s="260"/>
      <c r="M423" s="613"/>
      <c r="N423" s="894"/>
      <c r="P423" s="892"/>
      <c r="Q423" t="s">
        <v>573</v>
      </c>
    </row>
    <row r="424" spans="1:17" ht="15.75" x14ac:dyDescent="0.25">
      <c r="A424" s="357"/>
      <c r="B424" s="883"/>
      <c r="C424" s="453"/>
      <c r="D424" s="454"/>
      <c r="E424" s="443"/>
      <c r="F424" s="443"/>
      <c r="G424" s="455"/>
      <c r="H424" s="360"/>
      <c r="I424" s="890"/>
      <c r="J424" s="890"/>
      <c r="K424" s="890"/>
      <c r="L424" s="260"/>
      <c r="M424" s="613"/>
      <c r="N424" s="894"/>
      <c r="P424" s="892"/>
      <c r="Q424" t="s">
        <v>573</v>
      </c>
    </row>
    <row r="425" spans="1:17" ht="15.75" x14ac:dyDescent="0.25">
      <c r="A425" s="357"/>
      <c r="B425" s="883"/>
      <c r="C425" s="453"/>
      <c r="D425" s="454"/>
      <c r="E425" s="443"/>
      <c r="F425" s="443"/>
      <c r="G425" s="455"/>
      <c r="H425" s="360"/>
      <c r="I425" s="890"/>
      <c r="J425" s="890"/>
      <c r="K425" s="890"/>
      <c r="L425" s="260"/>
      <c r="M425" s="613"/>
      <c r="N425" s="894"/>
      <c r="P425" s="892"/>
      <c r="Q425" t="s">
        <v>573</v>
      </c>
    </row>
    <row r="426" spans="1:17" ht="15.75" x14ac:dyDescent="0.25">
      <c r="A426" s="357"/>
      <c r="B426" s="883"/>
      <c r="C426" s="453"/>
      <c r="D426" s="454"/>
      <c r="E426" s="443"/>
      <c r="F426" s="443"/>
      <c r="G426" s="455"/>
      <c r="H426" s="360"/>
      <c r="I426" s="890"/>
      <c r="J426" s="890"/>
      <c r="K426" s="890"/>
      <c r="L426" s="260"/>
      <c r="M426" s="613"/>
      <c r="N426" s="894"/>
      <c r="P426" s="892"/>
      <c r="Q426" t="s">
        <v>573</v>
      </c>
    </row>
    <row r="427" spans="1:17" ht="15.75" x14ac:dyDescent="0.25">
      <c r="A427" s="357"/>
      <c r="B427" s="883"/>
      <c r="C427" s="453"/>
      <c r="D427" s="454"/>
      <c r="E427" s="443"/>
      <c r="F427" s="443"/>
      <c r="G427" s="455"/>
      <c r="H427" s="360"/>
      <c r="I427" s="890"/>
      <c r="J427" s="890"/>
      <c r="K427" s="890"/>
      <c r="L427" s="260"/>
      <c r="M427" s="613"/>
      <c r="N427" s="894"/>
      <c r="P427" s="892"/>
      <c r="Q427" t="s">
        <v>573</v>
      </c>
    </row>
    <row r="428" spans="1:17" ht="15.75" x14ac:dyDescent="0.25">
      <c r="A428" s="357"/>
      <c r="B428" s="883"/>
      <c r="C428" s="453"/>
      <c r="D428" s="454"/>
      <c r="E428" s="443"/>
      <c r="F428" s="443"/>
      <c r="G428" s="455"/>
      <c r="H428" s="360"/>
      <c r="I428" s="890"/>
      <c r="J428" s="890"/>
      <c r="K428" s="890"/>
      <c r="L428" s="260"/>
      <c r="M428" s="613"/>
      <c r="N428" s="894"/>
      <c r="P428" s="892"/>
      <c r="Q428" t="s">
        <v>573</v>
      </c>
    </row>
    <row r="429" spans="1:17" ht="15.75" x14ac:dyDescent="0.25">
      <c r="A429" s="357"/>
      <c r="B429" s="883"/>
      <c r="C429" s="453"/>
      <c r="D429" s="454"/>
      <c r="E429" s="443"/>
      <c r="F429" s="443"/>
      <c r="G429" s="455"/>
      <c r="H429" s="360"/>
      <c r="I429" s="890"/>
      <c r="J429" s="890"/>
      <c r="K429" s="890"/>
      <c r="L429" s="260"/>
      <c r="M429" s="613"/>
      <c r="N429" s="894"/>
      <c r="P429" s="892"/>
      <c r="Q429" t="s">
        <v>573</v>
      </c>
    </row>
    <row r="430" spans="1:17" ht="15.75" x14ac:dyDescent="0.25">
      <c r="A430" s="357"/>
      <c r="B430" s="883"/>
      <c r="C430" s="453"/>
      <c r="D430" s="454"/>
      <c r="E430" s="443"/>
      <c r="F430" s="443"/>
      <c r="G430" s="455"/>
      <c r="H430" s="360"/>
      <c r="I430" s="890"/>
      <c r="J430" s="890"/>
      <c r="K430" s="890"/>
      <c r="L430" s="260"/>
      <c r="M430" s="613"/>
      <c r="N430" s="894"/>
      <c r="P430" s="892"/>
      <c r="Q430" t="s">
        <v>573</v>
      </c>
    </row>
    <row r="431" spans="1:17" ht="15.75" x14ac:dyDescent="0.25">
      <c r="A431" s="357"/>
      <c r="B431" s="883"/>
      <c r="C431" s="453"/>
      <c r="D431" s="454"/>
      <c r="E431" s="443"/>
      <c r="F431" s="443"/>
      <c r="G431" s="455"/>
      <c r="H431" s="360"/>
      <c r="I431" s="890"/>
      <c r="J431" s="890"/>
      <c r="K431" s="890"/>
      <c r="L431" s="260"/>
      <c r="M431" s="613"/>
      <c r="N431" s="894"/>
      <c r="P431" s="892"/>
      <c r="Q431" t="s">
        <v>573</v>
      </c>
    </row>
    <row r="432" spans="1:17" ht="15.75" x14ac:dyDescent="0.25">
      <c r="A432" s="357"/>
      <c r="B432" s="883"/>
      <c r="C432" s="453"/>
      <c r="D432" s="454"/>
      <c r="E432" s="443"/>
      <c r="F432" s="443"/>
      <c r="G432" s="455"/>
      <c r="H432" s="360"/>
      <c r="I432" s="890"/>
      <c r="J432" s="890"/>
      <c r="K432" s="890"/>
      <c r="L432" s="260"/>
      <c r="M432" s="613"/>
      <c r="N432" s="894"/>
      <c r="P432" s="892"/>
      <c r="Q432" t="s">
        <v>573</v>
      </c>
    </row>
    <row r="433" spans="1:17" ht="15.75" x14ac:dyDescent="0.25">
      <c r="A433" s="357"/>
      <c r="B433" s="883"/>
      <c r="C433" s="453"/>
      <c r="D433" s="454"/>
      <c r="E433" s="443"/>
      <c r="F433" s="443"/>
      <c r="G433" s="455"/>
      <c r="H433" s="360"/>
      <c r="I433" s="890"/>
      <c r="J433" s="890"/>
      <c r="K433" s="890"/>
      <c r="L433" s="260"/>
      <c r="M433" s="613"/>
      <c r="N433" s="894"/>
      <c r="P433" s="892"/>
      <c r="Q433" t="s">
        <v>573</v>
      </c>
    </row>
    <row r="434" spans="1:17" ht="15.75" x14ac:dyDescent="0.25">
      <c r="A434" s="357"/>
      <c r="B434" s="883"/>
      <c r="C434" s="453"/>
      <c r="D434" s="454"/>
      <c r="E434" s="443"/>
      <c r="F434" s="443"/>
      <c r="G434" s="455"/>
      <c r="H434" s="360"/>
      <c r="I434" s="890"/>
      <c r="J434" s="890"/>
      <c r="K434" s="890"/>
      <c r="L434" s="260"/>
      <c r="M434" s="613"/>
      <c r="N434" s="894"/>
      <c r="P434" s="892"/>
      <c r="Q434" t="s">
        <v>573</v>
      </c>
    </row>
    <row r="435" spans="1:17" ht="15.75" x14ac:dyDescent="0.25">
      <c r="A435" s="357"/>
      <c r="B435" s="883"/>
      <c r="C435" s="453"/>
      <c r="D435" s="454"/>
      <c r="E435" s="443"/>
      <c r="F435" s="443"/>
      <c r="G435" s="455"/>
      <c r="H435" s="360"/>
      <c r="I435" s="890"/>
      <c r="J435" s="890"/>
      <c r="K435" s="890"/>
      <c r="L435" s="260"/>
      <c r="M435" s="613"/>
      <c r="N435" s="894"/>
      <c r="P435" s="892"/>
      <c r="Q435" t="s">
        <v>573</v>
      </c>
    </row>
    <row r="436" spans="1:17" ht="15.75" x14ac:dyDescent="0.25">
      <c r="A436" s="357"/>
      <c r="B436" s="883"/>
      <c r="C436" s="453"/>
      <c r="D436" s="454"/>
      <c r="E436" s="443"/>
      <c r="F436" s="443"/>
      <c r="G436" s="455"/>
      <c r="H436" s="360"/>
      <c r="I436" s="890"/>
      <c r="J436" s="890"/>
      <c r="K436" s="890"/>
      <c r="L436" s="260"/>
      <c r="M436" s="613"/>
      <c r="N436" s="894"/>
      <c r="P436" s="892"/>
      <c r="Q436" t="s">
        <v>573</v>
      </c>
    </row>
    <row r="437" spans="1:17" ht="15.75" x14ac:dyDescent="0.25">
      <c r="A437" s="357"/>
      <c r="B437" s="883"/>
      <c r="C437" s="453"/>
      <c r="D437" s="454"/>
      <c r="E437" s="443"/>
      <c r="F437" s="443"/>
      <c r="G437" s="455"/>
      <c r="H437" s="360"/>
      <c r="I437" s="890"/>
      <c r="J437" s="890"/>
      <c r="K437" s="890"/>
      <c r="L437" s="260"/>
      <c r="M437" s="613"/>
      <c r="N437" s="894"/>
      <c r="P437" s="892"/>
      <c r="Q437" t="s">
        <v>573</v>
      </c>
    </row>
    <row r="438" spans="1:17" ht="15.75" x14ac:dyDescent="0.25">
      <c r="A438" s="357"/>
      <c r="B438" s="883"/>
      <c r="C438" s="453"/>
      <c r="D438" s="454"/>
      <c r="E438" s="443"/>
      <c r="F438" s="443"/>
      <c r="G438" s="455"/>
      <c r="H438" s="360"/>
      <c r="I438" s="890"/>
      <c r="J438" s="890"/>
      <c r="K438" s="890"/>
      <c r="L438" s="260"/>
      <c r="M438" s="613"/>
      <c r="N438" s="894"/>
      <c r="P438" s="892"/>
      <c r="Q438" t="s">
        <v>573</v>
      </c>
    </row>
    <row r="439" spans="1:17" ht="15.75" x14ac:dyDescent="0.25">
      <c r="A439" s="357"/>
      <c r="B439" s="883"/>
      <c r="C439" s="453"/>
      <c r="D439" s="454"/>
      <c r="E439" s="443"/>
      <c r="F439" s="443"/>
      <c r="G439" s="455"/>
      <c r="H439" s="360"/>
      <c r="I439" s="890"/>
      <c r="J439" s="890"/>
      <c r="K439" s="890"/>
      <c r="L439" s="260"/>
      <c r="M439" s="613"/>
      <c r="N439" s="894"/>
      <c r="P439" s="892"/>
      <c r="Q439" t="s">
        <v>573</v>
      </c>
    </row>
    <row r="440" spans="1:17" ht="15.75" x14ac:dyDescent="0.25">
      <c r="A440" s="357"/>
      <c r="B440" s="883"/>
      <c r="C440" s="453"/>
      <c r="D440" s="454"/>
      <c r="E440" s="443"/>
      <c r="F440" s="443"/>
      <c r="G440" s="455"/>
      <c r="H440" s="360"/>
      <c r="I440" s="890"/>
      <c r="J440" s="890"/>
      <c r="K440" s="890"/>
      <c r="L440" s="260"/>
      <c r="M440" s="613"/>
      <c r="N440" s="894"/>
      <c r="P440" s="892"/>
      <c r="Q440" t="s">
        <v>573</v>
      </c>
    </row>
    <row r="441" spans="1:17" ht="15.75" x14ac:dyDescent="0.25">
      <c r="A441" s="357"/>
      <c r="B441" s="883"/>
      <c r="C441" s="453"/>
      <c r="D441" s="454"/>
      <c r="E441" s="443"/>
      <c r="F441" s="443"/>
      <c r="G441" s="455"/>
      <c r="H441" s="360"/>
      <c r="I441" s="890"/>
      <c r="J441" s="890"/>
      <c r="K441" s="890"/>
      <c r="L441" s="260"/>
      <c r="M441" s="613"/>
      <c r="N441" s="894"/>
      <c r="P441" s="892"/>
      <c r="Q441" t="s">
        <v>573</v>
      </c>
    </row>
    <row r="442" spans="1:17" ht="15.75" x14ac:dyDescent="0.25">
      <c r="A442" s="357"/>
      <c r="B442" s="883"/>
      <c r="C442" s="453"/>
      <c r="D442" s="454"/>
      <c r="E442" s="443"/>
      <c r="F442" s="443"/>
      <c r="G442" s="455"/>
      <c r="H442" s="360"/>
      <c r="I442" s="890"/>
      <c r="J442" s="890"/>
      <c r="K442" s="890"/>
      <c r="L442" s="260"/>
      <c r="M442" s="613"/>
      <c r="N442" s="894"/>
      <c r="P442" s="892"/>
      <c r="Q442" t="s">
        <v>573</v>
      </c>
    </row>
    <row r="443" spans="1:17" ht="15.75" x14ac:dyDescent="0.25">
      <c r="A443" s="357"/>
      <c r="B443" s="883"/>
      <c r="C443" s="453"/>
      <c r="D443" s="454"/>
      <c r="E443" s="443"/>
      <c r="F443" s="443"/>
      <c r="G443" s="455"/>
      <c r="H443" s="360"/>
      <c r="I443" s="890"/>
      <c r="J443" s="890"/>
      <c r="K443" s="890"/>
      <c r="L443" s="260"/>
      <c r="M443" s="613"/>
      <c r="N443" s="894"/>
      <c r="P443" s="892"/>
      <c r="Q443" t="s">
        <v>573</v>
      </c>
    </row>
    <row r="444" spans="1:17" ht="15.75" x14ac:dyDescent="0.25">
      <c r="A444" s="357"/>
      <c r="B444" s="883"/>
      <c r="C444" s="453"/>
      <c r="D444" s="454"/>
      <c r="E444" s="443"/>
      <c r="F444" s="443"/>
      <c r="G444" s="455"/>
      <c r="H444" s="360"/>
      <c r="I444" s="890"/>
      <c r="J444" s="890"/>
      <c r="K444" s="890"/>
      <c r="L444" s="260"/>
      <c r="M444" s="613"/>
      <c r="N444" s="894"/>
      <c r="P444" s="892"/>
      <c r="Q444" t="s">
        <v>573</v>
      </c>
    </row>
    <row r="445" spans="1:17" ht="15.75" x14ac:dyDescent="0.25">
      <c r="A445" s="357"/>
      <c r="B445" s="883"/>
      <c r="C445" s="453"/>
      <c r="D445" s="454"/>
      <c r="E445" s="443"/>
      <c r="F445" s="443"/>
      <c r="G445" s="455"/>
      <c r="H445" s="360"/>
      <c r="I445" s="890"/>
      <c r="J445" s="890"/>
      <c r="K445" s="890"/>
      <c r="L445" s="260"/>
      <c r="M445" s="613"/>
      <c r="N445" s="894"/>
      <c r="P445" s="892"/>
      <c r="Q445" t="s">
        <v>573</v>
      </c>
    </row>
    <row r="446" spans="1:17" ht="15.75" x14ac:dyDescent="0.25">
      <c r="A446" s="357"/>
      <c r="B446" s="883"/>
      <c r="C446" s="453"/>
      <c r="D446" s="454"/>
      <c r="E446" s="443"/>
      <c r="F446" s="443"/>
      <c r="G446" s="455"/>
      <c r="H446" s="360"/>
      <c r="I446" s="890"/>
      <c r="J446" s="890"/>
      <c r="K446" s="890"/>
      <c r="L446" s="260"/>
      <c r="M446" s="613"/>
      <c r="N446" s="894"/>
      <c r="P446" s="892"/>
      <c r="Q446" t="s">
        <v>573</v>
      </c>
    </row>
    <row r="447" spans="1:17" ht="15.75" x14ac:dyDescent="0.25">
      <c r="A447" s="357"/>
      <c r="B447" s="883"/>
      <c r="C447" s="453"/>
      <c r="D447" s="454"/>
      <c r="E447" s="443"/>
      <c r="F447" s="443"/>
      <c r="G447" s="455"/>
      <c r="H447" s="360"/>
      <c r="I447" s="890"/>
      <c r="J447" s="890"/>
      <c r="K447" s="890"/>
      <c r="L447" s="260"/>
      <c r="M447" s="613"/>
      <c r="N447" s="894"/>
      <c r="P447" s="892"/>
      <c r="Q447" t="s">
        <v>573</v>
      </c>
    </row>
    <row r="448" spans="1:17" ht="15.75" x14ac:dyDescent="0.25">
      <c r="A448" s="357"/>
      <c r="B448" s="883"/>
      <c r="C448" s="453"/>
      <c r="D448" s="454"/>
      <c r="E448" s="443"/>
      <c r="F448" s="443"/>
      <c r="G448" s="455"/>
      <c r="H448" s="360"/>
      <c r="I448" s="890"/>
      <c r="J448" s="890"/>
      <c r="K448" s="890"/>
      <c r="L448" s="260"/>
      <c r="M448" s="613"/>
      <c r="N448" s="894"/>
      <c r="P448" s="892"/>
      <c r="Q448" t="s">
        <v>573</v>
      </c>
    </row>
    <row r="449" spans="1:17" ht="15.75" x14ac:dyDescent="0.25">
      <c r="A449" s="357"/>
      <c r="B449" s="883"/>
      <c r="C449" s="453"/>
      <c r="D449" s="454"/>
      <c r="E449" s="443"/>
      <c r="F449" s="443"/>
      <c r="G449" s="455"/>
      <c r="H449" s="360"/>
      <c r="I449" s="890"/>
      <c r="J449" s="890"/>
      <c r="K449" s="890"/>
      <c r="L449" s="260"/>
      <c r="M449" s="613"/>
      <c r="N449" s="894"/>
      <c r="P449" s="892"/>
      <c r="Q449" t="s">
        <v>573</v>
      </c>
    </row>
    <row r="450" spans="1:17" ht="15.75" x14ac:dyDescent="0.25">
      <c r="A450" s="357"/>
      <c r="B450" s="883"/>
      <c r="C450" s="453"/>
      <c r="D450" s="454"/>
      <c r="E450" s="443"/>
      <c r="F450" s="443"/>
      <c r="G450" s="455"/>
      <c r="H450" s="360"/>
      <c r="I450" s="890"/>
      <c r="J450" s="890"/>
      <c r="K450" s="890"/>
      <c r="L450" s="260"/>
      <c r="M450" s="613"/>
      <c r="N450" s="894"/>
      <c r="P450" s="892"/>
      <c r="Q450" t="s">
        <v>573</v>
      </c>
    </row>
    <row r="451" spans="1:17" ht="15.75" x14ac:dyDescent="0.25">
      <c r="A451" s="357"/>
      <c r="B451" s="883"/>
      <c r="C451" s="453"/>
      <c r="D451" s="454"/>
      <c r="E451" s="443"/>
      <c r="F451" s="443"/>
      <c r="G451" s="455"/>
      <c r="H451" s="360"/>
      <c r="I451" s="890"/>
      <c r="J451" s="890"/>
      <c r="K451" s="890"/>
      <c r="L451" s="260"/>
      <c r="M451" s="613"/>
      <c r="N451" s="894"/>
      <c r="P451" s="892"/>
      <c r="Q451" t="s">
        <v>573</v>
      </c>
    </row>
    <row r="452" spans="1:17" ht="15.75" x14ac:dyDescent="0.25">
      <c r="A452" s="357"/>
      <c r="B452" s="883"/>
      <c r="C452" s="453"/>
      <c r="D452" s="454"/>
      <c r="E452" s="443"/>
      <c r="F452" s="443"/>
      <c r="G452" s="455"/>
      <c r="H452" s="360"/>
      <c r="I452" s="890"/>
      <c r="J452" s="890"/>
      <c r="K452" s="890"/>
      <c r="L452" s="260"/>
      <c r="M452" s="613"/>
      <c r="N452" s="894"/>
      <c r="P452" s="892"/>
      <c r="Q452" t="s">
        <v>573</v>
      </c>
    </row>
    <row r="453" spans="1:17" ht="15.75" x14ac:dyDescent="0.25">
      <c r="A453" s="357"/>
      <c r="B453" s="883"/>
      <c r="C453" s="453"/>
      <c r="D453" s="454"/>
      <c r="E453" s="443"/>
      <c r="F453" s="443"/>
      <c r="G453" s="455"/>
      <c r="H453" s="360"/>
      <c r="I453" s="890"/>
      <c r="J453" s="890"/>
      <c r="K453" s="890"/>
      <c r="L453" s="260"/>
      <c r="M453" s="613"/>
      <c r="N453" s="894"/>
      <c r="P453" s="892"/>
      <c r="Q453" t="s">
        <v>573</v>
      </c>
    </row>
    <row r="454" spans="1:17" ht="15.75" x14ac:dyDescent="0.25">
      <c r="A454" s="357"/>
      <c r="B454" s="883"/>
      <c r="C454" s="453"/>
      <c r="D454" s="454"/>
      <c r="E454" s="443"/>
      <c r="F454" s="443"/>
      <c r="G454" s="455"/>
      <c r="H454" s="360"/>
      <c r="I454" s="890"/>
      <c r="J454" s="890"/>
      <c r="K454" s="890"/>
      <c r="L454" s="260"/>
      <c r="M454" s="613"/>
      <c r="N454" s="894"/>
      <c r="P454" s="892"/>
      <c r="Q454" t="s">
        <v>573</v>
      </c>
    </row>
    <row r="455" spans="1:17" x14ac:dyDescent="0.25">
      <c r="B455" s="883"/>
      <c r="C455" s="453"/>
      <c r="D455" s="454"/>
      <c r="E455" s="443"/>
      <c r="F455" s="443"/>
      <c r="G455" s="455"/>
      <c r="H455" s="360"/>
      <c r="I455" s="890"/>
      <c r="J455" s="890"/>
      <c r="K455" s="890"/>
      <c r="L455" s="260"/>
      <c r="M455" s="613"/>
      <c r="N455" s="894"/>
      <c r="P455" s="892"/>
      <c r="Q455" t="s">
        <v>573</v>
      </c>
    </row>
    <row r="456" spans="1:17" x14ac:dyDescent="0.25">
      <c r="B456" s="883"/>
      <c r="C456" s="453"/>
      <c r="D456" s="454"/>
      <c r="E456" s="443"/>
      <c r="F456" s="443"/>
      <c r="G456" s="455"/>
      <c r="H456" s="360"/>
      <c r="I456" s="890"/>
      <c r="J456" s="890"/>
      <c r="K456" s="890"/>
      <c r="L456" s="260"/>
      <c r="M456" s="613"/>
      <c r="N456" s="894"/>
      <c r="P456" s="892"/>
      <c r="Q456" t="s">
        <v>573</v>
      </c>
    </row>
    <row r="457" spans="1:17" x14ac:dyDescent="0.25">
      <c r="B457" s="883"/>
      <c r="C457" s="453"/>
      <c r="D457" s="454"/>
      <c r="E457" s="443"/>
      <c r="F457" s="443"/>
      <c r="G457" s="455"/>
      <c r="H457" s="360"/>
      <c r="I457" s="890"/>
      <c r="J457" s="890"/>
      <c r="K457" s="890"/>
      <c r="L457" s="260"/>
      <c r="M457" s="613"/>
      <c r="N457" s="894"/>
      <c r="P457" s="892"/>
      <c r="Q457" t="s">
        <v>573</v>
      </c>
    </row>
    <row r="458" spans="1:17" x14ac:dyDescent="0.25">
      <c r="B458" s="883"/>
      <c r="C458" s="453"/>
      <c r="D458" s="454"/>
      <c r="E458" s="443"/>
      <c r="F458" s="443"/>
      <c r="G458" s="455"/>
      <c r="H458" s="360"/>
      <c r="I458" s="890"/>
      <c r="J458" s="890"/>
      <c r="K458" s="890"/>
      <c r="L458" s="260"/>
      <c r="M458" s="613"/>
      <c r="N458" s="894"/>
      <c r="P458" s="892"/>
      <c r="Q458" t="s">
        <v>573</v>
      </c>
    </row>
    <row r="459" spans="1:17" x14ac:dyDescent="0.25">
      <c r="B459" s="883"/>
      <c r="C459" s="453"/>
      <c r="D459" s="454"/>
      <c r="E459" s="443"/>
      <c r="F459" s="443"/>
      <c r="G459" s="455"/>
      <c r="H459" s="360"/>
      <c r="I459" s="890"/>
      <c r="J459" s="890"/>
      <c r="K459" s="890"/>
      <c r="L459" s="260"/>
      <c r="M459" s="613"/>
      <c r="N459" s="894"/>
      <c r="P459" s="892"/>
      <c r="Q459" t="s">
        <v>573</v>
      </c>
    </row>
    <row r="460" spans="1:17" x14ac:dyDescent="0.25">
      <c r="B460" s="883"/>
      <c r="C460" s="453"/>
      <c r="D460" s="454"/>
      <c r="E460" s="443"/>
      <c r="F460" s="443"/>
      <c r="G460" s="455"/>
      <c r="H460" s="360"/>
      <c r="I460" s="890"/>
      <c r="J460" s="890"/>
      <c r="K460" s="890"/>
      <c r="L460" s="260"/>
      <c r="M460" s="613"/>
      <c r="N460" s="894"/>
      <c r="P460" s="892"/>
      <c r="Q460" t="s">
        <v>573</v>
      </c>
    </row>
    <row r="461" spans="1:17" x14ac:dyDescent="0.25">
      <c r="B461" s="883"/>
      <c r="C461" s="453"/>
      <c r="D461" s="454"/>
      <c r="E461" s="443"/>
      <c r="F461" s="443"/>
      <c r="G461" s="455"/>
      <c r="H461" s="360"/>
      <c r="I461" s="890"/>
      <c r="J461" s="890"/>
      <c r="K461" s="890"/>
      <c r="L461" s="260"/>
      <c r="M461" s="613"/>
      <c r="N461" s="894"/>
      <c r="P461" s="892"/>
      <c r="Q461" t="s">
        <v>573</v>
      </c>
    </row>
    <row r="462" spans="1:17" x14ac:dyDescent="0.25">
      <c r="B462" s="883"/>
      <c r="C462" s="453"/>
      <c r="D462" s="454"/>
      <c r="E462" s="443"/>
      <c r="F462" s="443"/>
      <c r="G462" s="455"/>
      <c r="H462" s="360"/>
      <c r="I462" s="890"/>
      <c r="J462" s="890"/>
      <c r="K462" s="890"/>
      <c r="L462" s="260"/>
      <c r="M462" s="613"/>
      <c r="N462" s="894"/>
      <c r="P462" s="892"/>
      <c r="Q462" t="s">
        <v>573</v>
      </c>
    </row>
    <row r="463" spans="1:17" x14ac:dyDescent="0.25">
      <c r="B463" s="883"/>
      <c r="C463" s="453"/>
      <c r="D463" s="454"/>
      <c r="E463" s="443"/>
      <c r="F463" s="443"/>
      <c r="G463" s="455"/>
      <c r="H463" s="360"/>
      <c r="I463" s="890"/>
      <c r="J463" s="890"/>
      <c r="K463" s="890"/>
      <c r="L463" s="260"/>
      <c r="M463" s="613"/>
      <c r="N463" s="894"/>
      <c r="P463" s="892"/>
      <c r="Q463" t="s">
        <v>573</v>
      </c>
    </row>
    <row r="464" spans="1:17" x14ac:dyDescent="0.25">
      <c r="B464" s="883"/>
      <c r="C464" s="453"/>
      <c r="D464" s="454"/>
      <c r="E464" s="443"/>
      <c r="F464" s="443"/>
      <c r="G464" s="455"/>
      <c r="H464" s="360"/>
      <c r="I464" s="890"/>
      <c r="J464" s="890"/>
      <c r="K464" s="890"/>
      <c r="L464" s="260"/>
      <c r="M464" s="613"/>
      <c r="N464" s="894"/>
      <c r="P464" s="892"/>
      <c r="Q464" t="s">
        <v>573</v>
      </c>
    </row>
    <row r="465" spans="2:17" x14ac:dyDescent="0.25">
      <c r="B465" s="883"/>
      <c r="C465" s="453"/>
      <c r="D465" s="454"/>
      <c r="E465" s="443"/>
      <c r="F465" s="443"/>
      <c r="G465" s="455"/>
      <c r="H465" s="360"/>
      <c r="I465" s="890"/>
      <c r="J465" s="890"/>
      <c r="K465" s="890"/>
      <c r="L465" s="260"/>
      <c r="M465" s="613"/>
      <c r="N465" s="894"/>
      <c r="P465" s="892"/>
      <c r="Q465" t="s">
        <v>573</v>
      </c>
    </row>
    <row r="466" spans="2:17" x14ac:dyDescent="0.25">
      <c r="B466" s="883"/>
      <c r="C466" s="453"/>
      <c r="D466" s="454"/>
      <c r="E466" s="443"/>
      <c r="F466" s="443"/>
      <c r="G466" s="455"/>
      <c r="H466" s="360"/>
      <c r="I466" s="890"/>
      <c r="J466" s="890"/>
      <c r="K466" s="890"/>
      <c r="L466" s="260"/>
      <c r="M466" s="613"/>
      <c r="N466" s="894"/>
      <c r="P466" s="892"/>
      <c r="Q466" t="s">
        <v>573</v>
      </c>
    </row>
    <row r="467" spans="2:17" x14ac:dyDescent="0.25">
      <c r="B467" s="883"/>
      <c r="C467" s="453"/>
      <c r="D467" s="454"/>
      <c r="E467" s="443"/>
      <c r="F467" s="443"/>
      <c r="G467" s="455"/>
      <c r="H467" s="360"/>
      <c r="I467" s="890"/>
      <c r="J467" s="890"/>
      <c r="K467" s="890"/>
      <c r="L467" s="260"/>
      <c r="M467" s="613"/>
      <c r="N467" s="894"/>
      <c r="P467" s="892"/>
      <c r="Q467" t="s">
        <v>573</v>
      </c>
    </row>
    <row r="468" spans="2:17" x14ac:dyDescent="0.25">
      <c r="B468" s="883"/>
      <c r="C468" s="453"/>
      <c r="D468" s="454"/>
      <c r="E468" s="443"/>
      <c r="F468" s="443"/>
      <c r="G468" s="455"/>
      <c r="H468" s="360"/>
      <c r="I468" s="890"/>
      <c r="J468" s="890"/>
      <c r="K468" s="890"/>
      <c r="L468" s="260"/>
      <c r="M468" s="613"/>
      <c r="N468" s="894"/>
      <c r="P468" s="892"/>
      <c r="Q468" t="s">
        <v>573</v>
      </c>
    </row>
    <row r="469" spans="2:17" x14ac:dyDescent="0.25">
      <c r="B469" s="883"/>
      <c r="C469" s="453"/>
      <c r="D469" s="454"/>
      <c r="E469" s="443"/>
      <c r="F469" s="443"/>
      <c r="G469" s="455"/>
      <c r="H469" s="360"/>
      <c r="I469" s="890"/>
      <c r="J469" s="890"/>
      <c r="K469" s="890"/>
      <c r="L469" s="260"/>
      <c r="M469" s="613"/>
      <c r="N469" s="894"/>
      <c r="P469" s="892"/>
      <c r="Q469" t="s">
        <v>573</v>
      </c>
    </row>
    <row r="470" spans="2:17" x14ac:dyDescent="0.25">
      <c r="B470" s="883"/>
      <c r="C470" s="453"/>
      <c r="D470" s="454"/>
      <c r="E470" s="443"/>
      <c r="F470" s="443"/>
      <c r="G470" s="455"/>
      <c r="H470" s="360"/>
      <c r="I470" s="890"/>
      <c r="J470" s="890"/>
      <c r="K470" s="890"/>
      <c r="L470" s="260"/>
      <c r="M470" s="613"/>
      <c r="N470" s="894"/>
      <c r="P470" s="892"/>
      <c r="Q470" t="s">
        <v>573</v>
      </c>
    </row>
    <row r="471" spans="2:17" x14ac:dyDescent="0.25">
      <c r="B471" s="883"/>
      <c r="C471" s="453"/>
      <c r="D471" s="454"/>
      <c r="E471" s="443"/>
      <c r="F471" s="443"/>
      <c r="G471" s="455"/>
      <c r="H471" s="360"/>
      <c r="I471" s="890"/>
      <c r="J471" s="890"/>
      <c r="K471" s="890"/>
      <c r="L471" s="260"/>
      <c r="M471" s="613"/>
      <c r="N471" s="894"/>
      <c r="P471" s="892"/>
      <c r="Q471" t="s">
        <v>573</v>
      </c>
    </row>
    <row r="472" spans="2:17" x14ac:dyDescent="0.25">
      <c r="B472" s="883"/>
      <c r="C472" s="453"/>
      <c r="D472" s="454"/>
      <c r="E472" s="443"/>
      <c r="F472" s="443"/>
      <c r="G472" s="455"/>
      <c r="H472" s="360"/>
      <c r="I472" s="890"/>
      <c r="J472" s="890"/>
      <c r="K472" s="890"/>
      <c r="L472" s="260"/>
      <c r="M472" s="613"/>
      <c r="N472" s="894"/>
      <c r="P472" s="892"/>
      <c r="Q472" t="s">
        <v>573</v>
      </c>
    </row>
    <row r="473" spans="2:17" x14ac:dyDescent="0.25">
      <c r="B473" s="883"/>
      <c r="C473" s="453"/>
      <c r="D473" s="454"/>
      <c r="E473" s="443"/>
      <c r="F473" s="443"/>
      <c r="G473" s="455"/>
      <c r="H473" s="360"/>
      <c r="I473" s="890"/>
      <c r="J473" s="890"/>
      <c r="K473" s="890"/>
      <c r="L473" s="260"/>
      <c r="M473" s="613"/>
      <c r="N473" s="894"/>
      <c r="P473" s="892"/>
      <c r="Q473" t="s">
        <v>573</v>
      </c>
    </row>
    <row r="474" spans="2:17" x14ac:dyDescent="0.25">
      <c r="B474" s="883"/>
      <c r="C474" s="453"/>
      <c r="D474" s="454"/>
      <c r="E474" s="443"/>
      <c r="F474" s="443"/>
      <c r="G474" s="455"/>
      <c r="H474" s="360"/>
      <c r="I474" s="890"/>
      <c r="J474" s="890"/>
      <c r="K474" s="890"/>
      <c r="L474" s="260"/>
      <c r="M474" s="613"/>
      <c r="N474" s="894"/>
      <c r="P474" s="892"/>
      <c r="Q474" t="s">
        <v>573</v>
      </c>
    </row>
    <row r="475" spans="2:17" x14ac:dyDescent="0.25">
      <c r="B475" s="883"/>
      <c r="C475" s="453"/>
      <c r="D475" s="454"/>
      <c r="E475" s="443"/>
      <c r="F475" s="443"/>
      <c r="G475" s="455"/>
      <c r="H475" s="360"/>
      <c r="I475" s="890"/>
      <c r="J475" s="890"/>
      <c r="K475" s="890"/>
      <c r="L475" s="260"/>
      <c r="M475" s="613"/>
      <c r="N475" s="894"/>
      <c r="P475" s="892"/>
      <c r="Q475" t="s">
        <v>573</v>
      </c>
    </row>
    <row r="476" spans="2:17" x14ac:dyDescent="0.25">
      <c r="B476" s="883"/>
      <c r="C476" s="453"/>
      <c r="D476" s="454"/>
      <c r="E476" s="443"/>
      <c r="F476" s="443"/>
      <c r="G476" s="455"/>
      <c r="H476" s="360"/>
      <c r="I476" s="890"/>
      <c r="J476" s="890"/>
      <c r="K476" s="890"/>
      <c r="L476" s="260"/>
      <c r="M476" s="613"/>
      <c r="N476" s="894"/>
      <c r="P476" s="892"/>
      <c r="Q476" t="s">
        <v>573</v>
      </c>
    </row>
    <row r="477" spans="2:17" x14ac:dyDescent="0.25">
      <c r="B477" s="883"/>
      <c r="C477" s="453"/>
      <c r="D477" s="454"/>
      <c r="E477" s="443"/>
      <c r="F477" s="443"/>
      <c r="G477" s="455"/>
      <c r="H477" s="360"/>
      <c r="I477" s="890"/>
      <c r="J477" s="890"/>
      <c r="K477" s="890"/>
      <c r="L477" s="260"/>
      <c r="M477" s="613"/>
      <c r="N477" s="894"/>
      <c r="P477" s="892"/>
      <c r="Q477" t="s">
        <v>573</v>
      </c>
    </row>
    <row r="478" spans="2:17" x14ac:dyDescent="0.25">
      <c r="B478" s="883"/>
      <c r="C478" s="453"/>
      <c r="D478" s="454"/>
      <c r="E478" s="443"/>
      <c r="F478" s="443"/>
      <c r="G478" s="455"/>
      <c r="H478" s="360"/>
      <c r="I478" s="890"/>
      <c r="J478" s="890"/>
      <c r="K478" s="890"/>
      <c r="L478" s="260"/>
      <c r="M478" s="613"/>
      <c r="N478" s="894"/>
      <c r="P478" s="892"/>
      <c r="Q478" t="s">
        <v>573</v>
      </c>
    </row>
    <row r="479" spans="2:17" x14ac:dyDescent="0.25">
      <c r="B479" s="883"/>
      <c r="C479" s="453"/>
      <c r="D479" s="454"/>
      <c r="E479" s="443"/>
      <c r="F479" s="443"/>
      <c r="G479" s="455"/>
      <c r="H479" s="360"/>
      <c r="I479" s="890"/>
      <c r="J479" s="890"/>
      <c r="K479" s="890"/>
      <c r="L479" s="260"/>
      <c r="M479" s="613"/>
      <c r="N479" s="894"/>
      <c r="P479" s="892"/>
      <c r="Q479" t="s">
        <v>573</v>
      </c>
    </row>
    <row r="480" spans="2:17" x14ac:dyDescent="0.25">
      <c r="B480" s="883"/>
      <c r="C480" s="453"/>
      <c r="D480" s="454"/>
      <c r="E480" s="443"/>
      <c r="F480" s="443"/>
      <c r="G480" s="455"/>
      <c r="H480" s="360"/>
      <c r="I480" s="890"/>
      <c r="J480" s="890"/>
      <c r="K480" s="890"/>
      <c r="L480" s="260"/>
      <c r="M480" s="613"/>
      <c r="N480" s="894"/>
      <c r="P480" s="892"/>
      <c r="Q480" t="s">
        <v>573</v>
      </c>
    </row>
    <row r="481" spans="2:17" x14ac:dyDescent="0.25">
      <c r="B481" s="883"/>
      <c r="C481" s="453"/>
      <c r="D481" s="454"/>
      <c r="E481" s="443"/>
      <c r="F481" s="443"/>
      <c r="G481" s="455"/>
      <c r="H481" s="360"/>
      <c r="I481" s="890"/>
      <c r="J481" s="890"/>
      <c r="K481" s="890"/>
      <c r="L481" s="260"/>
      <c r="M481" s="613"/>
      <c r="N481" s="894"/>
      <c r="P481" s="892"/>
      <c r="Q481" t="s">
        <v>573</v>
      </c>
    </row>
    <row r="482" spans="2:17" x14ac:dyDescent="0.25">
      <c r="B482" s="883"/>
      <c r="C482" s="453"/>
      <c r="D482" s="454"/>
      <c r="E482" s="443"/>
      <c r="F482" s="443"/>
      <c r="G482" s="455"/>
      <c r="H482" s="360"/>
      <c r="I482" s="890"/>
      <c r="J482" s="890"/>
      <c r="K482" s="890"/>
      <c r="L482" s="260"/>
      <c r="M482" s="613"/>
      <c r="N482" s="894"/>
      <c r="P482" s="892"/>
      <c r="Q482" t="s">
        <v>573</v>
      </c>
    </row>
    <row r="483" spans="2:17" x14ac:dyDescent="0.25">
      <c r="B483" s="883"/>
      <c r="C483" s="453"/>
      <c r="D483" s="454"/>
      <c r="E483" s="443"/>
      <c r="F483" s="443"/>
      <c r="G483" s="455"/>
      <c r="H483" s="360"/>
      <c r="I483" s="890"/>
      <c r="J483" s="890"/>
      <c r="K483" s="890"/>
      <c r="L483" s="260"/>
      <c r="M483" s="613"/>
      <c r="N483" s="894"/>
      <c r="P483" s="892"/>
      <c r="Q483" t="s">
        <v>573</v>
      </c>
    </row>
    <row r="484" spans="2:17" x14ac:dyDescent="0.25">
      <c r="B484" s="883"/>
      <c r="C484" s="453"/>
      <c r="D484" s="454"/>
      <c r="E484" s="443"/>
      <c r="F484" s="443"/>
      <c r="G484" s="455"/>
      <c r="H484" s="360"/>
      <c r="I484" s="890"/>
      <c r="J484" s="890"/>
      <c r="K484" s="890"/>
      <c r="L484" s="260"/>
      <c r="M484" s="613"/>
      <c r="N484" s="894"/>
      <c r="P484" s="892"/>
      <c r="Q484" t="s">
        <v>573</v>
      </c>
    </row>
    <row r="485" spans="2:17" x14ac:dyDescent="0.25">
      <c r="B485" s="883"/>
      <c r="C485" s="453"/>
      <c r="D485" s="454"/>
      <c r="E485" s="443"/>
      <c r="F485" s="443"/>
      <c r="G485" s="455"/>
      <c r="H485" s="360"/>
      <c r="I485" s="890"/>
      <c r="J485" s="890"/>
      <c r="K485" s="890"/>
      <c r="L485" s="260"/>
      <c r="M485" s="613"/>
      <c r="N485" s="894"/>
      <c r="P485" s="892"/>
      <c r="Q485" t="s">
        <v>573</v>
      </c>
    </row>
    <row r="486" spans="2:17" x14ac:dyDescent="0.25">
      <c r="B486" s="883"/>
      <c r="C486" s="453"/>
      <c r="D486" s="454"/>
      <c r="E486" s="443"/>
      <c r="F486" s="443"/>
      <c r="G486" s="455"/>
      <c r="H486" s="360"/>
      <c r="I486" s="890"/>
      <c r="J486" s="890"/>
      <c r="K486" s="890"/>
      <c r="L486" s="260"/>
      <c r="M486" s="613"/>
      <c r="N486" s="894"/>
      <c r="P486" s="892"/>
      <c r="Q486" t="s">
        <v>573</v>
      </c>
    </row>
    <row r="487" spans="2:17" x14ac:dyDescent="0.25">
      <c r="B487" s="883"/>
      <c r="C487" s="453"/>
      <c r="D487" s="454"/>
      <c r="E487" s="443"/>
      <c r="F487" s="443"/>
      <c r="G487" s="455"/>
      <c r="H487" s="360"/>
      <c r="I487" s="890"/>
      <c r="J487" s="890"/>
      <c r="K487" s="890"/>
      <c r="L487" s="260"/>
      <c r="M487" s="613"/>
      <c r="N487" s="894"/>
      <c r="P487" s="892"/>
      <c r="Q487" t="s">
        <v>573</v>
      </c>
    </row>
    <row r="488" spans="2:17" x14ac:dyDescent="0.25">
      <c r="B488" s="883"/>
      <c r="C488" s="453"/>
      <c r="D488" s="454"/>
      <c r="E488" s="443"/>
      <c r="F488" s="443"/>
      <c r="G488" s="455"/>
      <c r="H488" s="360"/>
      <c r="I488" s="890"/>
      <c r="J488" s="890"/>
      <c r="K488" s="890"/>
      <c r="L488" s="260"/>
      <c r="M488" s="613"/>
      <c r="N488" s="894"/>
      <c r="P488" s="892"/>
      <c r="Q488" t="s">
        <v>573</v>
      </c>
    </row>
    <row r="489" spans="2:17" x14ac:dyDescent="0.25">
      <c r="B489" s="883"/>
      <c r="C489" s="453"/>
      <c r="D489" s="454"/>
      <c r="E489" s="443"/>
      <c r="F489" s="443"/>
      <c r="G489" s="455"/>
      <c r="H489" s="360"/>
      <c r="I489" s="890"/>
      <c r="J489" s="890"/>
      <c r="K489" s="890"/>
      <c r="L489" s="260"/>
      <c r="M489" s="613"/>
      <c r="N489" s="894"/>
      <c r="P489" s="892"/>
      <c r="Q489" t="s">
        <v>573</v>
      </c>
    </row>
    <row r="490" spans="2:17" x14ac:dyDescent="0.25">
      <c r="B490" s="883"/>
      <c r="C490" s="453"/>
      <c r="D490" s="454"/>
      <c r="E490" s="443"/>
      <c r="F490" s="443"/>
      <c r="G490" s="455"/>
      <c r="H490" s="360"/>
      <c r="I490" s="890"/>
      <c r="J490" s="890"/>
      <c r="K490" s="890"/>
      <c r="L490" s="260"/>
      <c r="M490" s="613"/>
      <c r="N490" s="894"/>
      <c r="P490" s="892"/>
      <c r="Q490" t="s">
        <v>573</v>
      </c>
    </row>
    <row r="491" spans="2:17" x14ac:dyDescent="0.25">
      <c r="B491" s="883"/>
      <c r="C491" s="453"/>
      <c r="D491" s="454"/>
      <c r="E491" s="443"/>
      <c r="F491" s="443"/>
      <c r="G491" s="455"/>
      <c r="H491" s="360"/>
      <c r="I491" s="890"/>
      <c r="J491" s="890"/>
      <c r="K491" s="890"/>
      <c r="L491" s="260"/>
      <c r="M491" s="613"/>
      <c r="N491" s="894"/>
      <c r="P491" s="892"/>
      <c r="Q491" t="s">
        <v>573</v>
      </c>
    </row>
    <row r="492" spans="2:17" x14ac:dyDescent="0.25">
      <c r="B492" s="883"/>
      <c r="C492" s="453"/>
      <c r="D492" s="454"/>
      <c r="E492" s="443"/>
      <c r="F492" s="443"/>
      <c r="G492" s="455"/>
      <c r="H492" s="360"/>
      <c r="I492" s="890"/>
      <c r="J492" s="890"/>
      <c r="K492" s="890"/>
      <c r="L492" s="260"/>
      <c r="M492" s="613"/>
      <c r="N492" s="894"/>
      <c r="P492" s="892"/>
      <c r="Q492" t="s">
        <v>573</v>
      </c>
    </row>
    <row r="493" spans="2:17" x14ac:dyDescent="0.25">
      <c r="B493" s="883"/>
      <c r="C493" s="453"/>
      <c r="D493" s="454"/>
      <c r="E493" s="443"/>
      <c r="F493" s="443"/>
      <c r="G493" s="455"/>
      <c r="H493" s="360"/>
      <c r="I493" s="890"/>
      <c r="J493" s="890"/>
      <c r="K493" s="890"/>
      <c r="L493" s="260"/>
      <c r="M493" s="613"/>
      <c r="N493" s="894"/>
      <c r="P493" s="892"/>
      <c r="Q493" t="s">
        <v>573</v>
      </c>
    </row>
    <row r="494" spans="2:17" x14ac:dyDescent="0.25">
      <c r="B494" s="883"/>
      <c r="C494" s="453"/>
      <c r="D494" s="454"/>
      <c r="E494" s="443"/>
      <c r="F494" s="443"/>
      <c r="G494" s="455"/>
      <c r="H494" s="360"/>
      <c r="I494" s="890"/>
      <c r="J494" s="890"/>
      <c r="K494" s="890"/>
      <c r="L494" s="260"/>
      <c r="M494" s="613"/>
      <c r="N494" s="894"/>
      <c r="P494" s="892"/>
      <c r="Q494" t="s">
        <v>573</v>
      </c>
    </row>
    <row r="495" spans="2:17" x14ac:dyDescent="0.25">
      <c r="B495" s="883"/>
      <c r="C495" s="453"/>
      <c r="D495" s="454"/>
      <c r="E495" s="443"/>
      <c r="F495" s="443"/>
      <c r="G495" s="455"/>
      <c r="H495" s="360"/>
      <c r="I495" s="890"/>
      <c r="J495" s="890"/>
      <c r="K495" s="890"/>
      <c r="L495" s="260"/>
      <c r="M495" s="613"/>
      <c r="N495" s="894"/>
      <c r="P495" s="892"/>
      <c r="Q495" t="s">
        <v>573</v>
      </c>
    </row>
    <row r="496" spans="2:17" x14ac:dyDescent="0.25">
      <c r="B496" s="883"/>
      <c r="C496" s="453"/>
      <c r="D496" s="454"/>
      <c r="E496" s="443"/>
      <c r="F496" s="443"/>
      <c r="G496" s="455"/>
      <c r="H496" s="360"/>
      <c r="I496" s="890"/>
      <c r="J496" s="890"/>
      <c r="K496" s="890"/>
      <c r="L496" s="260"/>
      <c r="M496" s="613"/>
      <c r="N496" s="894"/>
      <c r="P496" s="892"/>
      <c r="Q496" t="s">
        <v>573</v>
      </c>
    </row>
    <row r="497" spans="2:17" x14ac:dyDescent="0.25">
      <c r="B497" s="883"/>
      <c r="C497" s="453"/>
      <c r="D497" s="454"/>
      <c r="E497" s="443"/>
      <c r="F497" s="443"/>
      <c r="G497" s="455"/>
      <c r="H497" s="360"/>
      <c r="I497" s="890"/>
      <c r="J497" s="890"/>
      <c r="K497" s="890"/>
      <c r="L497" s="260"/>
      <c r="M497" s="613"/>
      <c r="N497" s="894"/>
      <c r="P497" s="892"/>
      <c r="Q497" t="s">
        <v>573</v>
      </c>
    </row>
    <row r="498" spans="2:17" x14ac:dyDescent="0.25">
      <c r="B498" s="883"/>
      <c r="C498" s="453"/>
      <c r="D498" s="454"/>
      <c r="E498" s="443"/>
      <c r="F498" s="443"/>
      <c r="G498" s="455"/>
      <c r="H498" s="360"/>
      <c r="I498" s="890"/>
      <c r="J498" s="890"/>
      <c r="K498" s="890"/>
      <c r="L498" s="260"/>
      <c r="M498" s="613"/>
      <c r="N498" s="894"/>
      <c r="P498" s="892"/>
      <c r="Q498" t="s">
        <v>573</v>
      </c>
    </row>
    <row r="499" spans="2:17" x14ac:dyDescent="0.25">
      <c r="B499" s="883"/>
      <c r="C499" s="453"/>
      <c r="D499" s="454"/>
      <c r="E499" s="443"/>
      <c r="F499" s="443"/>
      <c r="G499" s="455"/>
      <c r="H499" s="360"/>
      <c r="I499" s="890"/>
      <c r="J499" s="890"/>
      <c r="K499" s="890"/>
      <c r="L499" s="260"/>
      <c r="M499" s="613"/>
      <c r="N499" s="894"/>
      <c r="P499" s="892"/>
      <c r="Q499" t="s">
        <v>573</v>
      </c>
    </row>
    <row r="500" spans="2:17" x14ac:dyDescent="0.25">
      <c r="B500" s="883"/>
      <c r="C500" s="453"/>
      <c r="D500" s="454"/>
      <c r="E500" s="443"/>
      <c r="F500" s="443"/>
      <c r="G500" s="455"/>
      <c r="H500" s="360"/>
      <c r="I500" s="890"/>
      <c r="J500" s="890"/>
      <c r="K500" s="890"/>
      <c r="L500" s="260"/>
      <c r="M500" s="613"/>
      <c r="N500" s="894"/>
      <c r="P500" s="892"/>
      <c r="Q500" t="s">
        <v>573</v>
      </c>
    </row>
    <row r="501" spans="2:17" x14ac:dyDescent="0.25">
      <c r="B501" s="883"/>
      <c r="C501" s="453"/>
      <c r="D501" s="454"/>
      <c r="E501" s="443"/>
      <c r="F501" s="443"/>
      <c r="G501" s="455"/>
      <c r="H501" s="360"/>
      <c r="I501" s="890"/>
      <c r="J501" s="890"/>
      <c r="K501" s="890"/>
      <c r="L501" s="260"/>
      <c r="M501" s="613"/>
      <c r="N501" s="894"/>
      <c r="P501" s="892"/>
      <c r="Q501" t="s">
        <v>573</v>
      </c>
    </row>
    <row r="502" spans="2:17" x14ac:dyDescent="0.25">
      <c r="B502" s="883"/>
      <c r="C502" s="453"/>
      <c r="D502" s="454"/>
      <c r="E502" s="443"/>
      <c r="F502" s="443"/>
      <c r="G502" s="455"/>
      <c r="H502" s="360"/>
      <c r="I502" s="890"/>
      <c r="J502" s="890"/>
      <c r="K502" s="890"/>
      <c r="L502" s="260"/>
      <c r="M502" s="613"/>
      <c r="N502" s="894"/>
      <c r="P502" s="892"/>
      <c r="Q502" t="s">
        <v>573</v>
      </c>
    </row>
    <row r="503" spans="2:17" x14ac:dyDescent="0.25">
      <c r="B503" s="883"/>
      <c r="C503" s="453"/>
      <c r="D503" s="454"/>
      <c r="E503" s="443"/>
      <c r="F503" s="443"/>
      <c r="G503" s="455"/>
      <c r="H503" s="360"/>
      <c r="I503" s="890"/>
      <c r="J503" s="890"/>
      <c r="K503" s="890"/>
      <c r="L503" s="260"/>
      <c r="M503" s="613"/>
      <c r="N503" s="894"/>
      <c r="P503" s="892"/>
      <c r="Q503" t="s">
        <v>573</v>
      </c>
    </row>
    <row r="504" spans="2:17" x14ac:dyDescent="0.25">
      <c r="B504" s="883"/>
      <c r="C504" s="453"/>
      <c r="D504" s="454"/>
      <c r="E504" s="443"/>
      <c r="F504" s="443"/>
      <c r="G504" s="455"/>
      <c r="H504" s="360"/>
      <c r="I504" s="890"/>
      <c r="J504" s="890"/>
      <c r="K504" s="890"/>
      <c r="L504" s="260"/>
      <c r="M504" s="613"/>
      <c r="N504" s="894"/>
      <c r="P504" s="892"/>
      <c r="Q504" t="s">
        <v>573</v>
      </c>
    </row>
    <row r="505" spans="2:17" x14ac:dyDescent="0.25">
      <c r="B505" s="883"/>
      <c r="C505" s="453"/>
      <c r="D505" s="454"/>
      <c r="E505" s="443"/>
      <c r="F505" s="443"/>
      <c r="G505" s="455"/>
      <c r="H505" s="360"/>
      <c r="I505" s="890"/>
      <c r="J505" s="890"/>
      <c r="K505" s="890"/>
      <c r="L505" s="260"/>
      <c r="M505" s="613"/>
      <c r="N505" s="894"/>
      <c r="P505" s="892"/>
      <c r="Q505" t="s">
        <v>573</v>
      </c>
    </row>
    <row r="506" spans="2:17" x14ac:dyDescent="0.25">
      <c r="B506" s="883"/>
      <c r="C506" s="453"/>
      <c r="D506" s="454"/>
      <c r="E506" s="443"/>
      <c r="F506" s="443"/>
      <c r="G506" s="455"/>
      <c r="H506" s="360"/>
      <c r="I506" s="890"/>
      <c r="J506" s="890"/>
      <c r="K506" s="890"/>
      <c r="L506" s="260"/>
      <c r="M506" s="613"/>
      <c r="N506" s="894"/>
      <c r="P506" s="892"/>
      <c r="Q506" t="s">
        <v>573</v>
      </c>
    </row>
    <row r="507" spans="2:17" x14ac:dyDescent="0.25">
      <c r="B507" s="883"/>
      <c r="C507" s="453"/>
      <c r="D507" s="454"/>
      <c r="E507" s="443"/>
      <c r="F507" s="443"/>
      <c r="G507" s="455"/>
      <c r="H507" s="360"/>
      <c r="I507" s="890"/>
      <c r="J507" s="890"/>
      <c r="K507" s="890"/>
      <c r="L507" s="260"/>
      <c r="M507" s="613"/>
      <c r="N507" s="894"/>
      <c r="P507" s="892"/>
      <c r="Q507" t="s">
        <v>573</v>
      </c>
    </row>
    <row r="508" spans="2:17" x14ac:dyDescent="0.25">
      <c r="B508" s="883"/>
      <c r="C508" s="453"/>
      <c r="D508" s="454"/>
      <c r="E508" s="443"/>
      <c r="F508" s="443"/>
      <c r="G508" s="455"/>
      <c r="H508" s="360"/>
      <c r="I508" s="890"/>
      <c r="J508" s="890"/>
      <c r="K508" s="890"/>
      <c r="L508" s="260"/>
      <c r="M508" s="613"/>
      <c r="N508" s="894"/>
      <c r="P508" s="892"/>
      <c r="Q508" t="s">
        <v>573</v>
      </c>
    </row>
    <row r="509" spans="2:17" x14ac:dyDescent="0.25">
      <c r="B509" s="883"/>
      <c r="C509" s="453"/>
      <c r="D509" s="454"/>
      <c r="E509" s="443"/>
      <c r="F509" s="443"/>
      <c r="G509" s="455"/>
      <c r="H509" s="360"/>
      <c r="I509" s="890"/>
      <c r="J509" s="890"/>
      <c r="K509" s="890"/>
      <c r="L509" s="260"/>
      <c r="M509" s="613"/>
      <c r="N509" s="894"/>
      <c r="P509" s="892"/>
      <c r="Q509" t="s">
        <v>573</v>
      </c>
    </row>
    <row r="510" spans="2:17" x14ac:dyDescent="0.25">
      <c r="B510" s="883"/>
      <c r="C510" s="453"/>
      <c r="D510" s="454"/>
      <c r="E510" s="443"/>
      <c r="F510" s="443"/>
      <c r="G510" s="455"/>
      <c r="H510" s="360"/>
      <c r="I510" s="890"/>
      <c r="J510" s="890"/>
      <c r="K510" s="890"/>
      <c r="L510" s="260"/>
      <c r="M510" s="613"/>
      <c r="N510" s="894"/>
      <c r="P510" s="892"/>
      <c r="Q510" t="s">
        <v>573</v>
      </c>
    </row>
    <row r="511" spans="2:17" x14ac:dyDescent="0.25">
      <c r="B511" s="883"/>
      <c r="C511" s="453"/>
      <c r="D511" s="454"/>
      <c r="E511" s="443"/>
      <c r="F511" s="443"/>
      <c r="G511" s="455"/>
      <c r="H511" s="360"/>
      <c r="I511" s="890"/>
      <c r="J511" s="890"/>
      <c r="K511" s="890"/>
      <c r="L511" s="260"/>
      <c r="M511" s="613"/>
      <c r="N511" s="894"/>
      <c r="P511" s="892"/>
      <c r="Q511" t="s">
        <v>573</v>
      </c>
    </row>
    <row r="512" spans="2:17" x14ac:dyDescent="0.25">
      <c r="B512" s="883"/>
      <c r="C512" s="453"/>
      <c r="D512" s="454"/>
      <c r="E512" s="443"/>
      <c r="F512" s="443"/>
      <c r="G512" s="455"/>
      <c r="H512" s="360"/>
      <c r="I512" s="890"/>
      <c r="J512" s="890"/>
      <c r="K512" s="890"/>
      <c r="L512" s="260"/>
      <c r="M512" s="613"/>
      <c r="N512" s="894"/>
      <c r="P512" s="892"/>
      <c r="Q512" t="s">
        <v>573</v>
      </c>
    </row>
    <row r="513" spans="2:17" x14ac:dyDescent="0.25">
      <c r="B513" s="883"/>
      <c r="C513" s="453"/>
      <c r="D513" s="454"/>
      <c r="E513" s="443"/>
      <c r="F513" s="443"/>
      <c r="G513" s="455"/>
      <c r="H513" s="360"/>
      <c r="I513" s="890"/>
      <c r="J513" s="890"/>
      <c r="K513" s="890"/>
      <c r="L513" s="260"/>
      <c r="M513" s="613"/>
      <c r="N513" s="894"/>
      <c r="P513" s="892"/>
      <c r="Q513" t="s">
        <v>573</v>
      </c>
    </row>
    <row r="514" spans="2:17" x14ac:dyDescent="0.25">
      <c r="B514" s="883"/>
      <c r="C514" s="453"/>
      <c r="D514" s="454"/>
      <c r="E514" s="443"/>
      <c r="F514" s="443"/>
      <c r="G514" s="455"/>
      <c r="H514" s="360"/>
      <c r="I514" s="890"/>
      <c r="J514" s="890"/>
      <c r="K514" s="890"/>
      <c r="L514" s="260"/>
      <c r="M514" s="613"/>
      <c r="N514" s="894"/>
      <c r="P514" s="892"/>
      <c r="Q514" t="s">
        <v>573</v>
      </c>
    </row>
    <row r="515" spans="2:17" x14ac:dyDescent="0.25">
      <c r="B515" s="883"/>
      <c r="C515" s="453"/>
      <c r="D515" s="454"/>
      <c r="E515" s="443"/>
      <c r="F515" s="443"/>
      <c r="G515" s="455"/>
      <c r="H515" s="360"/>
      <c r="I515" s="890"/>
      <c r="J515" s="890"/>
      <c r="K515" s="890"/>
      <c r="L515" s="260"/>
      <c r="M515" s="613"/>
      <c r="N515" s="894"/>
      <c r="P515" s="892"/>
      <c r="Q515" t="s">
        <v>573</v>
      </c>
    </row>
    <row r="516" spans="2:17" x14ac:dyDescent="0.25">
      <c r="B516" s="883"/>
      <c r="C516" s="453"/>
      <c r="D516" s="454"/>
      <c r="E516" s="443"/>
      <c r="F516" s="443"/>
      <c r="G516" s="455"/>
      <c r="H516" s="360"/>
      <c r="I516" s="890"/>
      <c r="J516" s="890"/>
      <c r="K516" s="890"/>
      <c r="L516" s="260"/>
      <c r="M516" s="613"/>
      <c r="N516" s="894"/>
      <c r="P516" s="892"/>
      <c r="Q516" t="s">
        <v>573</v>
      </c>
    </row>
    <row r="517" spans="2:17" x14ac:dyDescent="0.25">
      <c r="B517" s="883"/>
      <c r="C517" s="453"/>
      <c r="D517" s="454"/>
      <c r="E517" s="443"/>
      <c r="F517" s="443"/>
      <c r="G517" s="455"/>
      <c r="H517" s="360"/>
      <c r="I517" s="890"/>
      <c r="J517" s="890"/>
      <c r="K517" s="890"/>
      <c r="L517" s="260"/>
      <c r="M517" s="613"/>
      <c r="N517" s="894"/>
      <c r="P517" s="892"/>
      <c r="Q517" t="s">
        <v>573</v>
      </c>
    </row>
    <row r="518" spans="2:17" x14ac:dyDescent="0.25">
      <c r="B518" s="883"/>
      <c r="C518" s="453"/>
      <c r="D518" s="454"/>
      <c r="E518" s="443"/>
      <c r="F518" s="443"/>
      <c r="G518" s="455"/>
      <c r="H518" s="360"/>
      <c r="I518" s="890"/>
      <c r="J518" s="890"/>
      <c r="K518" s="890"/>
      <c r="L518" s="260"/>
      <c r="M518" s="613"/>
      <c r="N518" s="894"/>
      <c r="P518" s="892"/>
      <c r="Q518" t="s">
        <v>573</v>
      </c>
    </row>
    <row r="519" spans="2:17" x14ac:dyDescent="0.25">
      <c r="B519" s="883"/>
      <c r="C519" s="453"/>
      <c r="D519" s="454"/>
      <c r="E519" s="443"/>
      <c r="F519" s="443"/>
      <c r="G519" s="455"/>
      <c r="H519" s="360"/>
      <c r="I519" s="890"/>
      <c r="J519" s="890"/>
      <c r="K519" s="890"/>
      <c r="L519" s="260"/>
      <c r="M519" s="613"/>
      <c r="N519" s="894"/>
      <c r="P519" s="892"/>
      <c r="Q519" t="s">
        <v>573</v>
      </c>
    </row>
    <row r="520" spans="2:17" x14ac:dyDescent="0.25">
      <c r="B520" s="883"/>
      <c r="C520" s="453"/>
      <c r="D520" s="454"/>
      <c r="E520" s="443"/>
      <c r="F520" s="443"/>
      <c r="G520" s="455"/>
      <c r="H520" s="360"/>
      <c r="I520" s="890"/>
      <c r="J520" s="890"/>
      <c r="K520" s="890"/>
      <c r="L520" s="260"/>
      <c r="M520" s="613"/>
      <c r="N520" s="894"/>
      <c r="P520" s="892"/>
      <c r="Q520" t="s">
        <v>573</v>
      </c>
    </row>
    <row r="521" spans="2:17" x14ac:dyDescent="0.25">
      <c r="B521" s="883"/>
      <c r="C521" s="453"/>
      <c r="D521" s="454"/>
      <c r="E521" s="443"/>
      <c r="F521" s="443"/>
      <c r="G521" s="455"/>
      <c r="H521" s="360"/>
      <c r="I521" s="890"/>
      <c r="J521" s="890"/>
      <c r="K521" s="890"/>
      <c r="L521" s="260"/>
      <c r="M521" s="613"/>
      <c r="N521" s="894"/>
      <c r="P521" s="892"/>
      <c r="Q521" t="s">
        <v>573</v>
      </c>
    </row>
    <row r="522" spans="2:17" x14ac:dyDescent="0.25">
      <c r="B522" s="883"/>
      <c r="C522" s="453"/>
      <c r="D522" s="454"/>
      <c r="E522" s="443"/>
      <c r="F522" s="443"/>
      <c r="G522" s="455"/>
      <c r="H522" s="360"/>
      <c r="I522" s="890"/>
      <c r="J522" s="890"/>
      <c r="K522" s="890"/>
      <c r="L522" s="260"/>
      <c r="M522" s="613"/>
      <c r="N522" s="894"/>
      <c r="P522" s="892"/>
      <c r="Q522" t="s">
        <v>573</v>
      </c>
    </row>
    <row r="523" spans="2:17" x14ac:dyDescent="0.25">
      <c r="B523" s="883"/>
      <c r="C523" s="453"/>
      <c r="D523" s="454"/>
      <c r="E523" s="443"/>
      <c r="F523" s="443"/>
      <c r="G523" s="455"/>
      <c r="H523" s="360"/>
      <c r="I523" s="890"/>
      <c r="J523" s="890"/>
      <c r="K523" s="890"/>
      <c r="L523" s="260"/>
      <c r="M523" s="613"/>
      <c r="N523" s="894"/>
      <c r="P523" s="892"/>
      <c r="Q523" t="s">
        <v>573</v>
      </c>
    </row>
    <row r="524" spans="2:17" x14ac:dyDescent="0.25">
      <c r="B524" s="883"/>
      <c r="C524" s="453"/>
      <c r="D524" s="454"/>
      <c r="E524" s="443"/>
      <c r="F524" s="443"/>
      <c r="G524" s="455"/>
      <c r="H524" s="360"/>
      <c r="I524" s="890"/>
      <c r="J524" s="890"/>
      <c r="K524" s="890"/>
      <c r="L524" s="260"/>
      <c r="M524" s="613"/>
      <c r="N524" s="894"/>
      <c r="P524" s="892"/>
      <c r="Q524" t="s">
        <v>573</v>
      </c>
    </row>
    <row r="525" spans="2:17" x14ac:dyDescent="0.25">
      <c r="B525" s="883"/>
      <c r="C525" s="453"/>
      <c r="D525" s="454"/>
      <c r="E525" s="443"/>
      <c r="F525" s="443"/>
      <c r="G525" s="455"/>
      <c r="H525" s="360"/>
      <c r="I525" s="890"/>
      <c r="J525" s="890"/>
      <c r="K525" s="890"/>
      <c r="L525" s="260"/>
      <c r="M525" s="613"/>
      <c r="N525" s="894"/>
      <c r="P525" s="892"/>
      <c r="Q525" t="s">
        <v>573</v>
      </c>
    </row>
    <row r="526" spans="2:17" x14ac:dyDescent="0.25">
      <c r="B526" s="883"/>
      <c r="C526" s="453"/>
      <c r="D526" s="454"/>
      <c r="E526" s="443"/>
      <c r="F526" s="443"/>
      <c r="G526" s="455"/>
      <c r="H526" s="360"/>
      <c r="I526" s="890"/>
      <c r="J526" s="890"/>
      <c r="K526" s="890"/>
      <c r="L526" s="260"/>
      <c r="M526" s="613"/>
      <c r="N526" s="894"/>
      <c r="P526" s="892"/>
      <c r="Q526" t="s">
        <v>573</v>
      </c>
    </row>
    <row r="527" spans="2:17" x14ac:dyDescent="0.25">
      <c r="B527" s="883"/>
      <c r="C527" s="453"/>
      <c r="D527" s="454"/>
      <c r="E527" s="443"/>
      <c r="F527" s="443"/>
      <c r="G527" s="455"/>
      <c r="H527" s="360"/>
      <c r="I527" s="890"/>
      <c r="J527" s="890"/>
      <c r="K527" s="890"/>
      <c r="L527" s="260"/>
      <c r="M527" s="613"/>
      <c r="N527" s="894"/>
      <c r="O527" s="608"/>
      <c r="P527" s="892"/>
      <c r="Q527" t="s">
        <v>573</v>
      </c>
    </row>
    <row r="528" spans="2:17" x14ac:dyDescent="0.25">
      <c r="B528" s="883"/>
      <c r="C528" s="453"/>
      <c r="D528" s="454"/>
      <c r="E528" s="443"/>
      <c r="F528" s="443"/>
      <c r="G528" s="455"/>
      <c r="H528" s="360"/>
      <c r="I528" s="890"/>
      <c r="J528" s="890"/>
      <c r="K528" s="890"/>
      <c r="L528" s="260"/>
      <c r="M528" s="613"/>
      <c r="N528" s="894"/>
      <c r="O528" s="608"/>
      <c r="P528" s="892"/>
      <c r="Q528" t="s">
        <v>573</v>
      </c>
    </row>
    <row r="529" spans="2:17" x14ac:dyDescent="0.25">
      <c r="B529" s="883"/>
      <c r="C529" s="453"/>
      <c r="D529" s="454"/>
      <c r="E529" s="443"/>
      <c r="F529" s="443"/>
      <c r="G529" s="455"/>
      <c r="H529" s="360"/>
      <c r="I529" s="890"/>
      <c r="J529" s="890"/>
      <c r="K529" s="890"/>
      <c r="L529" s="260"/>
      <c r="M529" s="613"/>
      <c r="N529" s="894"/>
      <c r="O529" s="608"/>
      <c r="P529" s="892"/>
      <c r="Q529" t="s">
        <v>573</v>
      </c>
    </row>
    <row r="530" spans="2:17" x14ac:dyDescent="0.25">
      <c r="B530" s="883"/>
      <c r="C530" s="453"/>
      <c r="D530" s="454"/>
      <c r="E530" s="443"/>
      <c r="F530" s="443"/>
      <c r="G530" s="455"/>
      <c r="H530" s="360"/>
      <c r="I530" s="890"/>
      <c r="J530" s="890"/>
      <c r="K530" s="890"/>
      <c r="L530" s="260"/>
      <c r="M530" s="613"/>
      <c r="N530" s="894"/>
      <c r="O530" s="608"/>
      <c r="P530" s="892"/>
      <c r="Q530" t="s">
        <v>573</v>
      </c>
    </row>
    <row r="531" spans="2:17" x14ac:dyDescent="0.25">
      <c r="B531" s="883"/>
      <c r="C531" s="453"/>
      <c r="D531" s="454"/>
      <c r="E531" s="443"/>
      <c r="F531" s="443"/>
      <c r="G531" s="455"/>
      <c r="H531" s="360"/>
      <c r="I531" s="890"/>
      <c r="J531" s="890"/>
      <c r="K531" s="890"/>
      <c r="L531" s="260"/>
      <c r="M531" s="613"/>
      <c r="N531" s="894"/>
      <c r="O531" s="608"/>
      <c r="P531" s="892"/>
      <c r="Q531" t="s">
        <v>573</v>
      </c>
    </row>
    <row r="532" spans="2:17" x14ac:dyDescent="0.25">
      <c r="B532" s="883"/>
      <c r="C532" s="453"/>
      <c r="D532" s="454"/>
      <c r="E532" s="443"/>
      <c r="F532" s="443"/>
      <c r="G532" s="455"/>
      <c r="H532" s="360"/>
      <c r="I532" s="890"/>
      <c r="J532" s="890"/>
      <c r="K532" s="890"/>
      <c r="L532" s="260"/>
      <c r="M532" s="613"/>
      <c r="N532" s="894"/>
      <c r="O532" s="608"/>
      <c r="P532" s="892"/>
      <c r="Q532" t="s">
        <v>573</v>
      </c>
    </row>
    <row r="533" spans="2:17" x14ac:dyDescent="0.25">
      <c r="B533" s="883"/>
      <c r="C533" s="453"/>
      <c r="D533" s="454"/>
      <c r="E533" s="443"/>
      <c r="F533" s="443"/>
      <c r="G533" s="455"/>
      <c r="H533" s="360"/>
      <c r="I533" s="890"/>
      <c r="J533" s="890"/>
      <c r="K533" s="890"/>
      <c r="L533" s="260"/>
      <c r="M533" s="613"/>
      <c r="N533" s="894"/>
      <c r="O533" s="608"/>
      <c r="P533" s="892"/>
      <c r="Q533" t="s">
        <v>573</v>
      </c>
    </row>
    <row r="534" spans="2:17" x14ac:dyDescent="0.25">
      <c r="B534" s="883"/>
      <c r="C534" s="453"/>
      <c r="D534" s="454"/>
      <c r="E534" s="443"/>
      <c r="F534" s="443"/>
      <c r="G534" s="455"/>
      <c r="H534" s="360"/>
      <c r="I534" s="890"/>
      <c r="J534" s="890"/>
      <c r="K534" s="890"/>
      <c r="L534" s="260"/>
      <c r="M534" s="613"/>
      <c r="N534" s="894"/>
      <c r="O534" s="608"/>
      <c r="P534" s="892"/>
      <c r="Q534" t="s">
        <v>573</v>
      </c>
    </row>
    <row r="535" spans="2:17" x14ac:dyDescent="0.25">
      <c r="B535" s="883"/>
      <c r="C535" s="453"/>
      <c r="D535" s="454"/>
      <c r="E535" s="443"/>
      <c r="F535" s="443"/>
      <c r="G535" s="455"/>
      <c r="H535" s="360"/>
      <c r="I535" s="890"/>
      <c r="J535" s="890"/>
      <c r="K535" s="890"/>
      <c r="L535" s="260"/>
      <c r="M535" s="613"/>
      <c r="N535" s="894"/>
      <c r="O535" s="608"/>
      <c r="P535" s="892"/>
      <c r="Q535" t="s">
        <v>573</v>
      </c>
    </row>
    <row r="536" spans="2:17" x14ac:dyDescent="0.25">
      <c r="B536" s="883"/>
      <c r="C536" s="453"/>
      <c r="D536" s="454"/>
      <c r="E536" s="443"/>
      <c r="F536" s="443"/>
      <c r="G536" s="455"/>
      <c r="H536" s="360"/>
      <c r="I536" s="890"/>
      <c r="J536" s="890"/>
      <c r="K536" s="890"/>
      <c r="L536" s="260"/>
      <c r="M536" s="613"/>
      <c r="N536" s="894"/>
      <c r="O536" s="608"/>
      <c r="P536" s="892"/>
      <c r="Q536" t="s">
        <v>573</v>
      </c>
    </row>
    <row r="537" spans="2:17" x14ac:dyDescent="0.25">
      <c r="B537" s="883"/>
      <c r="C537" s="453"/>
      <c r="D537" s="454"/>
      <c r="E537" s="443"/>
      <c r="F537" s="443"/>
      <c r="G537" s="455"/>
      <c r="H537" s="360"/>
      <c r="I537" s="890"/>
      <c r="J537" s="890"/>
      <c r="K537" s="890"/>
      <c r="L537" s="260"/>
      <c r="M537" s="613"/>
      <c r="N537" s="894"/>
      <c r="O537" s="608"/>
      <c r="P537" s="892"/>
      <c r="Q537" t="s">
        <v>573</v>
      </c>
    </row>
    <row r="538" spans="2:17" x14ac:dyDescent="0.25">
      <c r="B538" s="883"/>
      <c r="C538" s="453"/>
      <c r="D538" s="454"/>
      <c r="E538" s="443"/>
      <c r="F538" s="443"/>
      <c r="G538" s="455"/>
      <c r="H538" s="360"/>
      <c r="I538" s="890"/>
      <c r="J538" s="890"/>
      <c r="K538" s="890"/>
      <c r="L538" s="260"/>
      <c r="M538" s="613"/>
      <c r="N538" s="894"/>
      <c r="O538" s="608"/>
      <c r="P538" s="892"/>
      <c r="Q538" t="s">
        <v>573</v>
      </c>
    </row>
    <row r="539" spans="2:17" x14ac:dyDescent="0.25">
      <c r="B539" s="883"/>
      <c r="C539" s="453"/>
      <c r="D539" s="454"/>
      <c r="E539" s="443"/>
      <c r="F539" s="443"/>
      <c r="G539" s="455"/>
      <c r="H539" s="360"/>
      <c r="I539" s="890"/>
      <c r="J539" s="890"/>
      <c r="K539" s="890"/>
      <c r="L539" s="260"/>
      <c r="M539" s="613"/>
      <c r="N539" s="894"/>
      <c r="O539" s="608"/>
      <c r="P539" s="892"/>
      <c r="Q539" t="s">
        <v>573</v>
      </c>
    </row>
    <row r="540" spans="2:17" x14ac:dyDescent="0.25">
      <c r="B540" s="1049" t="s">
        <v>1699</v>
      </c>
      <c r="C540" s="885"/>
      <c r="D540" s="886"/>
      <c r="E540" s="887"/>
      <c r="F540" s="887"/>
      <c r="G540" s="1050"/>
      <c r="H540" s="887"/>
      <c r="I540" s="252"/>
      <c r="J540" s="252"/>
      <c r="K540" s="252"/>
      <c r="L540" s="245"/>
      <c r="M540" s="1051"/>
      <c r="N540" s="1052"/>
      <c r="O540" s="1053"/>
      <c r="P540" s="1054">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71"/>
      <c r="N548" s="875"/>
    </row>
    <row r="549" spans="2:17" x14ac:dyDescent="0.25">
      <c r="B549"/>
    </row>
    <row r="550" spans="2:17" x14ac:dyDescent="0.25">
      <c r="B550"/>
      <c r="M550" s="771"/>
      <c r="N550" s="875"/>
    </row>
    <row r="551" spans="2:17" x14ac:dyDescent="0.25">
      <c r="B551"/>
    </row>
    <row r="552" spans="2:17" x14ac:dyDescent="0.25">
      <c r="B552"/>
    </row>
    <row r="553" spans="2:17" x14ac:dyDescent="0.25">
      <c r="B553"/>
    </row>
    <row r="554" spans="2:17" x14ac:dyDescent="0.25">
      <c r="B554"/>
    </row>
    <row r="555" spans="2:17" x14ac:dyDescent="0.25">
      <c r="B555"/>
      <c r="D555" s="524"/>
    </row>
    <row r="556" spans="2:17" x14ac:dyDescent="0.25">
      <c r="B556"/>
      <c r="D556" s="524"/>
    </row>
    <row r="557" spans="2:17" x14ac:dyDescent="0.25">
      <c r="B557"/>
      <c r="D557" s="524"/>
    </row>
    <row r="558" spans="2:17" x14ac:dyDescent="0.25">
      <c r="B558"/>
      <c r="D558" s="524"/>
    </row>
    <row r="559" spans="2:17" x14ac:dyDescent="0.25">
      <c r="B559"/>
      <c r="D559" s="524"/>
    </row>
    <row r="560" spans="2:17" x14ac:dyDescent="0.25">
      <c r="B560"/>
      <c r="D560" s="524"/>
    </row>
    <row r="561" spans="2:4" x14ac:dyDescent="0.25">
      <c r="B561"/>
      <c r="D561" s="524"/>
    </row>
    <row r="562" spans="2:4" x14ac:dyDescent="0.25">
      <c r="B562"/>
      <c r="D562" s="524"/>
    </row>
    <row r="563" spans="2:4" x14ac:dyDescent="0.25">
      <c r="B563"/>
      <c r="D563" s="524"/>
    </row>
    <row r="564" spans="2:4" x14ac:dyDescent="0.25">
      <c r="B564"/>
      <c r="D564" s="524"/>
    </row>
    <row r="565" spans="2:4" x14ac:dyDescent="0.25">
      <c r="B565"/>
      <c r="D565" s="524"/>
    </row>
    <row r="566" spans="2:4" x14ac:dyDescent="0.25">
      <c r="B566"/>
      <c r="D566" s="524"/>
    </row>
    <row r="567" spans="2:4" x14ac:dyDescent="0.25">
      <c r="B567"/>
      <c r="D567" s="524"/>
    </row>
    <row r="568" spans="2:4" x14ac:dyDescent="0.25">
      <c r="B568"/>
      <c r="D568" s="524"/>
    </row>
    <row r="569" spans="2:4" x14ac:dyDescent="0.25">
      <c r="B569"/>
      <c r="D569" s="524"/>
    </row>
    <row r="570" spans="2:4" x14ac:dyDescent="0.25">
      <c r="B570"/>
      <c r="D570" s="524"/>
    </row>
    <row r="571" spans="2:4" x14ac:dyDescent="0.25">
      <c r="B571"/>
      <c r="D571" s="524"/>
    </row>
    <row r="572" spans="2:4" x14ac:dyDescent="0.25">
      <c r="B572"/>
      <c r="D572" s="524"/>
    </row>
    <row r="573" spans="2:4" x14ac:dyDescent="0.25">
      <c r="B573"/>
      <c r="D573" s="524"/>
    </row>
    <row r="574" spans="2:4" x14ac:dyDescent="0.25">
      <c r="B574"/>
      <c r="D574" s="524"/>
    </row>
    <row r="575" spans="2:4" x14ac:dyDescent="0.25">
      <c r="B575"/>
      <c r="D575" s="524"/>
    </row>
    <row r="576" spans="2:4" x14ac:dyDescent="0.25">
      <c r="B576"/>
      <c r="D576" s="524"/>
    </row>
    <row r="577" spans="2:4" x14ac:dyDescent="0.25">
      <c r="B577"/>
      <c r="D577" s="524"/>
    </row>
    <row r="578" spans="2:4" x14ac:dyDescent="0.25">
      <c r="B578"/>
      <c r="D578" s="524"/>
    </row>
    <row r="579" spans="2:4" x14ac:dyDescent="0.25">
      <c r="B579"/>
      <c r="D579" s="524"/>
    </row>
    <row r="580" spans="2:4" x14ac:dyDescent="0.25">
      <c r="B580"/>
      <c r="D580" s="524"/>
    </row>
    <row r="581" spans="2:4" x14ac:dyDescent="0.25">
      <c r="B581"/>
      <c r="D581" s="524"/>
    </row>
    <row r="582" spans="2:4" x14ac:dyDescent="0.25">
      <c r="B582"/>
      <c r="D582" s="524"/>
    </row>
    <row r="583" spans="2:4" x14ac:dyDescent="0.25">
      <c r="B583"/>
      <c r="D583" s="524"/>
    </row>
    <row r="584" spans="2:4" x14ac:dyDescent="0.25">
      <c r="B584"/>
      <c r="D584" s="524"/>
    </row>
    <row r="585" spans="2:4" x14ac:dyDescent="0.25">
      <c r="B585"/>
      <c r="D585" s="524"/>
    </row>
    <row r="586" spans="2:4" x14ac:dyDescent="0.25">
      <c r="B586"/>
      <c r="D586" s="524"/>
    </row>
    <row r="587" spans="2:4" x14ac:dyDescent="0.25">
      <c r="B587"/>
      <c r="D587" s="524"/>
    </row>
    <row r="588" spans="2:4" x14ac:dyDescent="0.25">
      <c r="B588"/>
      <c r="D588" s="524"/>
    </row>
    <row r="589" spans="2:4" x14ac:dyDescent="0.25">
      <c r="B589"/>
      <c r="D589" s="524"/>
    </row>
    <row r="590" spans="2:4" x14ac:dyDescent="0.25">
      <c r="B590"/>
      <c r="D590" s="524"/>
    </row>
    <row r="591" spans="2:4" x14ac:dyDescent="0.25">
      <c r="B591"/>
      <c r="D591" s="524"/>
    </row>
    <row r="592" spans="2:4" x14ac:dyDescent="0.25">
      <c r="B592"/>
      <c r="D592" s="524"/>
    </row>
    <row r="593" spans="2:4" x14ac:dyDescent="0.25">
      <c r="B593"/>
      <c r="D593" s="524"/>
    </row>
    <row r="594" spans="2:4" x14ac:dyDescent="0.25">
      <c r="B594"/>
      <c r="D594" s="524"/>
    </row>
    <row r="595" spans="2:4" x14ac:dyDescent="0.25">
      <c r="B595"/>
      <c r="D595" s="524"/>
    </row>
    <row r="596" spans="2:4" x14ac:dyDescent="0.25">
      <c r="B596"/>
      <c r="D596" s="524"/>
    </row>
    <row r="597" spans="2:4" x14ac:dyDescent="0.25">
      <c r="B597"/>
      <c r="D597" s="524"/>
    </row>
    <row r="598" spans="2:4" x14ac:dyDescent="0.25">
      <c r="B598"/>
      <c r="D598" s="524"/>
    </row>
    <row r="599" spans="2:4" x14ac:dyDescent="0.25">
      <c r="B599"/>
      <c r="D599" s="524"/>
    </row>
    <row r="600" spans="2:4" x14ac:dyDescent="0.25">
      <c r="B600"/>
      <c r="D600" s="524"/>
    </row>
    <row r="601" spans="2:4" x14ac:dyDescent="0.25">
      <c r="B601"/>
      <c r="D601" s="524"/>
    </row>
    <row r="602" spans="2:4" x14ac:dyDescent="0.25">
      <c r="B602"/>
      <c r="D602" s="524"/>
    </row>
    <row r="603" spans="2:4" x14ac:dyDescent="0.25">
      <c r="B603"/>
      <c r="D603" s="524"/>
    </row>
    <row r="604" spans="2:4" x14ac:dyDescent="0.25">
      <c r="B604"/>
      <c r="D604" s="524"/>
    </row>
    <row r="605" spans="2:4" x14ac:dyDescent="0.25">
      <c r="B605"/>
      <c r="D605" s="524"/>
    </row>
    <row r="606" spans="2:4" x14ac:dyDescent="0.25">
      <c r="B606"/>
      <c r="D606" s="524"/>
    </row>
    <row r="607" spans="2:4" x14ac:dyDescent="0.25">
      <c r="B607"/>
      <c r="D607" s="524"/>
    </row>
    <row r="608" spans="2:4" x14ac:dyDescent="0.25">
      <c r="B608"/>
      <c r="D608" s="524"/>
    </row>
    <row r="609" spans="2:4" x14ac:dyDescent="0.25">
      <c r="B609"/>
      <c r="D609" s="524"/>
    </row>
    <row r="610" spans="2:4" x14ac:dyDescent="0.25">
      <c r="B610"/>
      <c r="D610" s="524"/>
    </row>
    <row r="611" spans="2:4" x14ac:dyDescent="0.25">
      <c r="B611"/>
      <c r="D611" s="524"/>
    </row>
    <row r="612" spans="2:4" x14ac:dyDescent="0.25">
      <c r="B612"/>
      <c r="D612" s="524"/>
    </row>
    <row r="613" spans="2:4" x14ac:dyDescent="0.25">
      <c r="B613"/>
      <c r="D613" s="524"/>
    </row>
    <row r="614" spans="2:4" x14ac:dyDescent="0.25">
      <c r="B614"/>
      <c r="D614" s="524"/>
    </row>
    <row r="615" spans="2:4" x14ac:dyDescent="0.25">
      <c r="B615"/>
      <c r="D615" s="524"/>
    </row>
    <row r="616" spans="2:4" x14ac:dyDescent="0.25">
      <c r="B616"/>
      <c r="D616" s="524"/>
    </row>
    <row r="617" spans="2:4" x14ac:dyDescent="0.25">
      <c r="B617"/>
      <c r="D617" s="524"/>
    </row>
    <row r="618" spans="2:4" x14ac:dyDescent="0.25">
      <c r="B618"/>
      <c r="D618" s="524"/>
    </row>
    <row r="619" spans="2:4" x14ac:dyDescent="0.25">
      <c r="B619"/>
      <c r="D619" s="524"/>
    </row>
    <row r="620" spans="2:4" x14ac:dyDescent="0.25">
      <c r="B620"/>
      <c r="D620" s="524"/>
    </row>
    <row r="621" spans="2:4" x14ac:dyDescent="0.25">
      <c r="B621"/>
      <c r="D621" s="524"/>
    </row>
    <row r="622" spans="2:4" x14ac:dyDescent="0.25">
      <c r="B622"/>
      <c r="D622" s="524"/>
    </row>
    <row r="623" spans="2:4" x14ac:dyDescent="0.25">
      <c r="B623"/>
      <c r="D623" s="524"/>
    </row>
    <row r="624" spans="2:4" x14ac:dyDescent="0.25">
      <c r="B624"/>
      <c r="D624" s="524"/>
    </row>
    <row r="625" spans="2:4" x14ac:dyDescent="0.25">
      <c r="B625"/>
      <c r="D625" s="524"/>
    </row>
    <row r="626" spans="2:4" x14ac:dyDescent="0.25">
      <c r="B626"/>
      <c r="D626" s="524"/>
    </row>
    <row r="627" spans="2:4" x14ac:dyDescent="0.25">
      <c r="B627"/>
      <c r="D627" s="524"/>
    </row>
    <row r="628" spans="2:4" x14ac:dyDescent="0.25">
      <c r="B628"/>
      <c r="D628" s="524"/>
    </row>
    <row r="629" spans="2:4" x14ac:dyDescent="0.25">
      <c r="B629"/>
      <c r="D629" s="524"/>
    </row>
    <row r="630" spans="2:4" x14ac:dyDescent="0.25">
      <c r="B630"/>
      <c r="D630" s="524"/>
    </row>
    <row r="631" spans="2:4" x14ac:dyDescent="0.25">
      <c r="B631"/>
      <c r="D631" s="524"/>
    </row>
    <row r="632" spans="2:4" x14ac:dyDescent="0.25">
      <c r="B632"/>
      <c r="D632" s="524"/>
    </row>
    <row r="633" spans="2:4" x14ac:dyDescent="0.25">
      <c r="B633"/>
      <c r="D633" s="524"/>
    </row>
    <row r="634" spans="2:4" x14ac:dyDescent="0.25">
      <c r="B634"/>
      <c r="D634" s="524"/>
    </row>
    <row r="635" spans="2:4" x14ac:dyDescent="0.25">
      <c r="B635"/>
      <c r="D635" s="524"/>
    </row>
    <row r="636" spans="2:4" x14ac:dyDescent="0.25">
      <c r="B636"/>
      <c r="D636" s="524"/>
    </row>
    <row r="637" spans="2:4" x14ac:dyDescent="0.25">
      <c r="B637"/>
      <c r="D637" s="524"/>
    </row>
    <row r="638" spans="2:4" x14ac:dyDescent="0.25">
      <c r="B638"/>
      <c r="D638" s="524"/>
    </row>
    <row r="639" spans="2:4" x14ac:dyDescent="0.25">
      <c r="B639"/>
      <c r="D639" s="524"/>
    </row>
    <row r="640" spans="2:4" x14ac:dyDescent="0.25">
      <c r="B640"/>
      <c r="D640" s="524"/>
    </row>
    <row r="641" spans="2:4" x14ac:dyDescent="0.25">
      <c r="B641"/>
      <c r="D641" s="524"/>
    </row>
    <row r="642" spans="2:4" x14ac:dyDescent="0.25">
      <c r="B642"/>
      <c r="D642" s="524"/>
    </row>
    <row r="643" spans="2:4" x14ac:dyDescent="0.25">
      <c r="B643"/>
      <c r="D643" s="524"/>
    </row>
    <row r="644" spans="2:4" x14ac:dyDescent="0.25">
      <c r="B644"/>
      <c r="D644" s="524"/>
    </row>
    <row r="645" spans="2:4" x14ac:dyDescent="0.25">
      <c r="B645"/>
      <c r="D645" s="524"/>
    </row>
    <row r="646" spans="2:4" x14ac:dyDescent="0.25">
      <c r="B646"/>
      <c r="D646" s="524"/>
    </row>
    <row r="647" spans="2:4" x14ac:dyDescent="0.25">
      <c r="B647"/>
      <c r="D647" s="524"/>
    </row>
    <row r="648" spans="2:4" x14ac:dyDescent="0.25">
      <c r="B648"/>
      <c r="D648" s="524"/>
    </row>
    <row r="649" spans="2:4" x14ac:dyDescent="0.25">
      <c r="B649"/>
      <c r="D649" s="524"/>
    </row>
    <row r="650" spans="2:4" x14ac:dyDescent="0.25">
      <c r="B650"/>
      <c r="D650" s="524"/>
    </row>
    <row r="651" spans="2:4" x14ac:dyDescent="0.25">
      <c r="B651"/>
      <c r="D651" s="524"/>
    </row>
    <row r="652" spans="2:4" x14ac:dyDescent="0.25">
      <c r="B652"/>
      <c r="D652" s="524"/>
    </row>
    <row r="653" spans="2:4" x14ac:dyDescent="0.25">
      <c r="B653"/>
      <c r="D653" s="524"/>
    </row>
    <row r="654" spans="2:4" x14ac:dyDescent="0.25">
      <c r="B654"/>
      <c r="D654" s="524"/>
    </row>
    <row r="655" spans="2:4" x14ac:dyDescent="0.25">
      <c r="B655"/>
      <c r="D655" s="524"/>
    </row>
    <row r="656" spans="2:4" x14ac:dyDescent="0.25">
      <c r="B656"/>
      <c r="D656" s="524"/>
    </row>
    <row r="657" spans="2:4" x14ac:dyDescent="0.25">
      <c r="B657"/>
      <c r="D657" s="524"/>
    </row>
    <row r="658" spans="2:4" x14ac:dyDescent="0.25">
      <c r="B658"/>
      <c r="D658" s="524"/>
    </row>
    <row r="659" spans="2:4" x14ac:dyDescent="0.25">
      <c r="B659"/>
      <c r="D659" s="524"/>
    </row>
    <row r="660" spans="2:4" x14ac:dyDescent="0.25">
      <c r="B660"/>
      <c r="D660" s="524"/>
    </row>
    <row r="661" spans="2:4" x14ac:dyDescent="0.25">
      <c r="B661"/>
      <c r="D661" s="524"/>
    </row>
    <row r="662" spans="2:4" x14ac:dyDescent="0.25">
      <c r="B662"/>
      <c r="D662" s="524"/>
    </row>
    <row r="663" spans="2:4" x14ac:dyDescent="0.25">
      <c r="B663"/>
      <c r="D663" s="524"/>
    </row>
    <row r="664" spans="2:4" x14ac:dyDescent="0.25">
      <c r="B664"/>
      <c r="D664" s="524"/>
    </row>
    <row r="665" spans="2:4" x14ac:dyDescent="0.25">
      <c r="B665"/>
      <c r="D665" s="524"/>
    </row>
    <row r="666" spans="2:4" x14ac:dyDescent="0.25">
      <c r="B666"/>
      <c r="D666" s="524"/>
    </row>
    <row r="667" spans="2:4" x14ac:dyDescent="0.25">
      <c r="B667"/>
      <c r="D667" s="524"/>
    </row>
    <row r="668" spans="2:4" x14ac:dyDescent="0.25">
      <c r="B668"/>
      <c r="D668" s="524"/>
    </row>
    <row r="669" spans="2:4" x14ac:dyDescent="0.25">
      <c r="B669"/>
      <c r="D669" s="524"/>
    </row>
    <row r="670" spans="2:4" x14ac:dyDescent="0.25">
      <c r="B670"/>
      <c r="D670" s="524"/>
    </row>
    <row r="671" spans="2:4" x14ac:dyDescent="0.25">
      <c r="B671"/>
      <c r="D671" s="524"/>
    </row>
    <row r="672" spans="2:4" x14ac:dyDescent="0.25">
      <c r="B672"/>
      <c r="D672" s="524"/>
    </row>
    <row r="673" spans="2:4" x14ac:dyDescent="0.25">
      <c r="B673"/>
      <c r="D673" s="524"/>
    </row>
    <row r="674" spans="2:4" x14ac:dyDescent="0.25">
      <c r="B674"/>
      <c r="D674" s="524"/>
    </row>
    <row r="675" spans="2:4" x14ac:dyDescent="0.25">
      <c r="B675"/>
      <c r="D675" s="524"/>
    </row>
    <row r="676" spans="2:4" x14ac:dyDescent="0.25">
      <c r="B676"/>
      <c r="D676" s="524"/>
    </row>
    <row r="677" spans="2:4" x14ac:dyDescent="0.25">
      <c r="B677"/>
      <c r="D677" s="524"/>
    </row>
    <row r="678" spans="2:4" x14ac:dyDescent="0.25">
      <c r="B678"/>
      <c r="D678" s="524"/>
    </row>
    <row r="679" spans="2:4" x14ac:dyDescent="0.25">
      <c r="B679"/>
      <c r="D679" s="524"/>
    </row>
    <row r="680" spans="2:4" x14ac:dyDescent="0.25">
      <c r="B680"/>
      <c r="D680" s="524"/>
    </row>
    <row r="681" spans="2:4" x14ac:dyDescent="0.25">
      <c r="B681"/>
      <c r="D681" s="524"/>
    </row>
    <row r="682" spans="2:4" x14ac:dyDescent="0.25">
      <c r="B682"/>
      <c r="D682" s="524"/>
    </row>
    <row r="683" spans="2:4" x14ac:dyDescent="0.25">
      <c r="B683"/>
      <c r="D683" s="524"/>
    </row>
    <row r="684" spans="2:4" x14ac:dyDescent="0.25">
      <c r="B684"/>
      <c r="D684" s="524"/>
    </row>
    <row r="685" spans="2:4" x14ac:dyDescent="0.25">
      <c r="B685"/>
      <c r="D685" s="524"/>
    </row>
    <row r="686" spans="2:4" x14ac:dyDescent="0.25">
      <c r="B686"/>
      <c r="D686" s="524"/>
    </row>
    <row r="687" spans="2:4" x14ac:dyDescent="0.25">
      <c r="B687"/>
      <c r="D687" s="524"/>
    </row>
    <row r="688" spans="2:4" x14ac:dyDescent="0.25">
      <c r="B688"/>
      <c r="D688" s="524"/>
    </row>
    <row r="689" spans="2:4" x14ac:dyDescent="0.25">
      <c r="B689"/>
      <c r="D689" s="524"/>
    </row>
    <row r="690" spans="2:4" x14ac:dyDescent="0.25">
      <c r="B690"/>
      <c r="D690" s="524"/>
    </row>
    <row r="691" spans="2:4" x14ac:dyDescent="0.25">
      <c r="B691"/>
      <c r="D691" s="524"/>
    </row>
    <row r="692" spans="2:4" x14ac:dyDescent="0.25">
      <c r="B692"/>
      <c r="D692" s="524"/>
    </row>
    <row r="693" spans="2:4" x14ac:dyDescent="0.25">
      <c r="B693"/>
      <c r="D693" s="524"/>
    </row>
    <row r="694" spans="2:4" x14ac:dyDescent="0.25">
      <c r="B694"/>
      <c r="D694" s="524"/>
    </row>
    <row r="695" spans="2:4" x14ac:dyDescent="0.25">
      <c r="B695"/>
      <c r="D695" s="524"/>
    </row>
    <row r="696" spans="2:4" x14ac:dyDescent="0.25">
      <c r="B696"/>
      <c r="D696" s="524"/>
    </row>
    <row r="697" spans="2:4" x14ac:dyDescent="0.25">
      <c r="B697"/>
      <c r="D697" s="524"/>
    </row>
    <row r="698" spans="2:4" x14ac:dyDescent="0.25">
      <c r="B698"/>
      <c r="D698" s="524"/>
    </row>
    <row r="699" spans="2:4" x14ac:dyDescent="0.25">
      <c r="B699"/>
      <c r="D699" s="524"/>
    </row>
    <row r="700" spans="2:4" x14ac:dyDescent="0.25">
      <c r="B700"/>
      <c r="D700" s="524"/>
    </row>
    <row r="701" spans="2:4" x14ac:dyDescent="0.25">
      <c r="B701"/>
      <c r="D701" s="524"/>
    </row>
    <row r="702" spans="2:4" x14ac:dyDescent="0.25">
      <c r="B702"/>
      <c r="D702" s="524"/>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6"/>
    </row>
    <row r="712" spans="2:4" x14ac:dyDescent="0.25">
      <c r="B712"/>
      <c r="D712" s="627"/>
    </row>
    <row r="713" spans="2:4" x14ac:dyDescent="0.25">
      <c r="B713"/>
      <c r="D713" s="627"/>
    </row>
    <row r="714" spans="2:4" x14ac:dyDescent="0.25">
      <c r="B714"/>
      <c r="D714" s="627"/>
    </row>
    <row r="715" spans="2:4" x14ac:dyDescent="0.25">
      <c r="B715"/>
      <c r="D715" s="627"/>
    </row>
    <row r="716" spans="2:4" x14ac:dyDescent="0.25">
      <c r="B716"/>
      <c r="D716" s="627"/>
    </row>
    <row r="717" spans="2:4" x14ac:dyDescent="0.25">
      <c r="B717"/>
      <c r="D717" s="627"/>
    </row>
    <row r="718" spans="2:4" x14ac:dyDescent="0.25">
      <c r="B718"/>
      <c r="D718" s="627"/>
    </row>
    <row r="719" spans="2:4" x14ac:dyDescent="0.25">
      <c r="B719"/>
      <c r="D719" s="627"/>
    </row>
    <row r="720" spans="2:4" x14ac:dyDescent="0.25">
      <c r="B720"/>
      <c r="D720" s="627"/>
    </row>
    <row r="721" spans="2:4" x14ac:dyDescent="0.25">
      <c r="B721"/>
      <c r="D721" s="627"/>
    </row>
    <row r="722" spans="2:4" x14ac:dyDescent="0.25">
      <c r="B722"/>
      <c r="D722" s="627"/>
    </row>
    <row r="723" spans="2:4" x14ac:dyDescent="0.25">
      <c r="B723"/>
      <c r="D723" s="627"/>
    </row>
    <row r="724" spans="2:4" x14ac:dyDescent="0.25">
      <c r="B724"/>
      <c r="D724" s="627"/>
    </row>
    <row r="725" spans="2:4" x14ac:dyDescent="0.25">
      <c r="B725"/>
      <c r="D725" s="627"/>
    </row>
    <row r="726" spans="2:4" x14ac:dyDescent="0.25">
      <c r="B726"/>
      <c r="D726" s="627"/>
    </row>
    <row r="727" spans="2:4" x14ac:dyDescent="0.25">
      <c r="B727"/>
      <c r="D727" s="627"/>
    </row>
    <row r="728" spans="2:4" x14ac:dyDescent="0.25">
      <c r="B728"/>
      <c r="D728" s="627"/>
    </row>
    <row r="729" spans="2:4" x14ac:dyDescent="0.25">
      <c r="B729"/>
      <c r="D729" s="627"/>
    </row>
    <row r="730" spans="2:4" x14ac:dyDescent="0.25">
      <c r="B730"/>
      <c r="D730" s="627"/>
    </row>
    <row r="731" spans="2:4" x14ac:dyDescent="0.25">
      <c r="B731"/>
      <c r="D731" s="627"/>
    </row>
    <row r="732" spans="2:4" x14ac:dyDescent="0.25">
      <c r="B732"/>
      <c r="D732" s="627"/>
    </row>
    <row r="733" spans="2:4" x14ac:dyDescent="0.25">
      <c r="B733"/>
      <c r="D733" s="627"/>
    </row>
    <row r="734" spans="2:4" x14ac:dyDescent="0.25">
      <c r="B734"/>
      <c r="D734" s="627"/>
    </row>
    <row r="735" spans="2:4" x14ac:dyDescent="0.25">
      <c r="B735"/>
      <c r="D735" s="627"/>
    </row>
    <row r="736" spans="2:4" x14ac:dyDescent="0.25">
      <c r="B736"/>
      <c r="D736" s="627"/>
    </row>
    <row r="737" spans="2:4" x14ac:dyDescent="0.25">
      <c r="B737"/>
      <c r="D737" s="627"/>
    </row>
    <row r="738" spans="2:4" x14ac:dyDescent="0.25">
      <c r="B738"/>
      <c r="D738" s="627"/>
    </row>
    <row r="739" spans="2:4" x14ac:dyDescent="0.25">
      <c r="B739"/>
      <c r="D739" s="627"/>
    </row>
    <row r="740" spans="2:4" x14ac:dyDescent="0.25">
      <c r="B740"/>
      <c r="D740" s="627"/>
    </row>
    <row r="741" spans="2:4" x14ac:dyDescent="0.25">
      <c r="B741"/>
      <c r="D741" s="627"/>
    </row>
    <row r="742" spans="2:4" x14ac:dyDescent="0.25">
      <c r="B742"/>
      <c r="D742" s="627"/>
    </row>
    <row r="743" spans="2:4" x14ac:dyDescent="0.25">
      <c r="B743"/>
      <c r="D743" s="627"/>
    </row>
    <row r="744" spans="2:4" x14ac:dyDescent="0.25">
      <c r="B744"/>
      <c r="D744" s="627"/>
    </row>
    <row r="745" spans="2:4" x14ac:dyDescent="0.25">
      <c r="B745"/>
      <c r="D745" s="627"/>
    </row>
    <row r="746" spans="2:4" x14ac:dyDescent="0.25">
      <c r="B746"/>
      <c r="D746" s="627"/>
    </row>
    <row r="747" spans="2:4" x14ac:dyDescent="0.25">
      <c r="B747"/>
      <c r="D747" s="627"/>
    </row>
    <row r="748" spans="2:4" x14ac:dyDescent="0.25">
      <c r="B748"/>
      <c r="D748" s="627"/>
    </row>
    <row r="749" spans="2:4" x14ac:dyDescent="0.25">
      <c r="B749"/>
      <c r="D749" s="627"/>
    </row>
    <row r="750" spans="2:4" x14ac:dyDescent="0.25">
      <c r="B750"/>
      <c r="D750" s="627"/>
    </row>
    <row r="751" spans="2:4" x14ac:dyDescent="0.25">
      <c r="B751"/>
      <c r="D751" s="627"/>
    </row>
    <row r="752" spans="2:4" x14ac:dyDescent="0.25">
      <c r="B752"/>
      <c r="D752" s="627"/>
    </row>
    <row r="753" spans="2:4" x14ac:dyDescent="0.25">
      <c r="B753"/>
      <c r="D753" s="627"/>
    </row>
    <row r="754" spans="2:4" x14ac:dyDescent="0.25">
      <c r="B754"/>
      <c r="D754" s="627"/>
    </row>
    <row r="755" spans="2:4" x14ac:dyDescent="0.25">
      <c r="B755"/>
      <c r="D755" s="627"/>
    </row>
    <row r="756" spans="2:4" x14ac:dyDescent="0.25">
      <c r="B756"/>
      <c r="D756" s="627"/>
    </row>
    <row r="757" spans="2:4" x14ac:dyDescent="0.25">
      <c r="B757"/>
      <c r="D757" s="627"/>
    </row>
    <row r="758" spans="2:4" x14ac:dyDescent="0.25">
      <c r="B758"/>
      <c r="D758" s="627"/>
    </row>
    <row r="759" spans="2:4" x14ac:dyDescent="0.25">
      <c r="B759"/>
      <c r="D759" s="627"/>
    </row>
    <row r="760" spans="2:4" x14ac:dyDescent="0.25">
      <c r="B760"/>
      <c r="D760" s="627"/>
    </row>
    <row r="761" spans="2:4" x14ac:dyDescent="0.25">
      <c r="B761"/>
      <c r="D761" s="627"/>
    </row>
    <row r="762" spans="2:4" x14ac:dyDescent="0.25">
      <c r="B762"/>
      <c r="D762" s="627"/>
    </row>
    <row r="763" spans="2:4" x14ac:dyDescent="0.25">
      <c r="B763"/>
      <c r="D763" s="627"/>
    </row>
    <row r="764" spans="2:4" x14ac:dyDescent="0.25">
      <c r="B764"/>
      <c r="D764" s="627"/>
    </row>
    <row r="765" spans="2:4" x14ac:dyDescent="0.25">
      <c r="B765"/>
      <c r="D765" s="627"/>
    </row>
    <row r="766" spans="2:4" x14ac:dyDescent="0.25">
      <c r="B766"/>
      <c r="D766" s="627"/>
    </row>
    <row r="767" spans="2:4" x14ac:dyDescent="0.25">
      <c r="B767"/>
      <c r="D767" s="627"/>
    </row>
    <row r="768" spans="2:4" x14ac:dyDescent="0.25">
      <c r="B768"/>
      <c r="D768" s="627"/>
    </row>
    <row r="769" spans="2:4" x14ac:dyDescent="0.25">
      <c r="B769"/>
      <c r="D769" s="627"/>
    </row>
    <row r="770" spans="2:4" x14ac:dyDescent="0.25">
      <c r="B770"/>
      <c r="D770" s="627"/>
    </row>
    <row r="771" spans="2:4" x14ac:dyDescent="0.25">
      <c r="B771"/>
      <c r="D771" s="627"/>
    </row>
    <row r="772" spans="2:4" x14ac:dyDescent="0.25">
      <c r="B772"/>
      <c r="D772" s="627"/>
    </row>
    <row r="773" spans="2:4" x14ac:dyDescent="0.25">
      <c r="B773"/>
      <c r="D773" s="627"/>
    </row>
    <row r="774" spans="2:4" x14ac:dyDescent="0.25">
      <c r="B774"/>
      <c r="D774" s="627"/>
    </row>
    <row r="775" spans="2:4" x14ac:dyDescent="0.25">
      <c r="B775"/>
      <c r="D775" s="627"/>
    </row>
    <row r="776" spans="2:4" x14ac:dyDescent="0.25">
      <c r="B776"/>
      <c r="D776" s="627"/>
    </row>
    <row r="777" spans="2:4" x14ac:dyDescent="0.25">
      <c r="B777"/>
      <c r="D777" s="627"/>
    </row>
    <row r="778" spans="2:4" x14ac:dyDescent="0.25">
      <c r="B778"/>
      <c r="D778" s="627"/>
    </row>
    <row r="779" spans="2:4" x14ac:dyDescent="0.25">
      <c r="B779"/>
      <c r="D779" s="627"/>
    </row>
    <row r="780" spans="2:4" x14ac:dyDescent="0.25">
      <c r="B780"/>
      <c r="D780" s="627"/>
    </row>
    <row r="781" spans="2:4" x14ac:dyDescent="0.25">
      <c r="B781"/>
      <c r="D781" s="627"/>
    </row>
    <row r="782" spans="2:4" x14ac:dyDescent="0.25">
      <c r="B782"/>
      <c r="D782" s="627"/>
    </row>
    <row r="783" spans="2:4" x14ac:dyDescent="0.25">
      <c r="B783"/>
      <c r="D783" s="627"/>
    </row>
    <row r="784" spans="2:4" x14ac:dyDescent="0.25">
      <c r="B784"/>
      <c r="D784" s="627"/>
    </row>
    <row r="785" spans="2:4" x14ac:dyDescent="0.25">
      <c r="B785"/>
      <c r="D785" s="627"/>
    </row>
    <row r="786" spans="2:4" x14ac:dyDescent="0.25">
      <c r="B786"/>
      <c r="D786" s="627"/>
    </row>
    <row r="787" spans="2:4" x14ac:dyDescent="0.25">
      <c r="B787"/>
      <c r="D787" s="627"/>
    </row>
    <row r="788" spans="2:4" x14ac:dyDescent="0.25">
      <c r="B788"/>
      <c r="D788" s="627"/>
    </row>
    <row r="789" spans="2:4" x14ac:dyDescent="0.25">
      <c r="B789"/>
      <c r="D789" s="627"/>
    </row>
    <row r="790" spans="2:4" x14ac:dyDescent="0.25">
      <c r="B790"/>
      <c r="D790" s="627"/>
    </row>
    <row r="791" spans="2:4" x14ac:dyDescent="0.25">
      <c r="B791"/>
      <c r="D791" s="627"/>
    </row>
    <row r="792" spans="2:4" x14ac:dyDescent="0.25">
      <c r="B792"/>
      <c r="D792" s="627"/>
    </row>
    <row r="793" spans="2:4" x14ac:dyDescent="0.25">
      <c r="B793"/>
      <c r="D793" s="627"/>
    </row>
    <row r="794" spans="2:4" x14ac:dyDescent="0.25">
      <c r="B794"/>
      <c r="D794" s="627"/>
    </row>
    <row r="795" spans="2:4" x14ac:dyDescent="0.25">
      <c r="B795"/>
      <c r="D795" s="627"/>
    </row>
    <row r="796" spans="2:4" x14ac:dyDescent="0.25">
      <c r="B796"/>
      <c r="D796" s="627"/>
    </row>
    <row r="797" spans="2:4" x14ac:dyDescent="0.25">
      <c r="B797"/>
      <c r="D797" s="627"/>
    </row>
    <row r="798" spans="2:4" x14ac:dyDescent="0.25">
      <c r="B798"/>
      <c r="D798" s="627"/>
    </row>
    <row r="799" spans="2:4" x14ac:dyDescent="0.25">
      <c r="B799"/>
      <c r="D799" s="627"/>
    </row>
    <row r="800" spans="2:4" x14ac:dyDescent="0.25">
      <c r="B800"/>
      <c r="D800" s="627"/>
    </row>
    <row r="801" spans="2:4" x14ac:dyDescent="0.25">
      <c r="B801"/>
      <c r="D801" s="627"/>
    </row>
    <row r="802" spans="2:4" x14ac:dyDescent="0.25">
      <c r="B802"/>
      <c r="D802" s="627"/>
    </row>
    <row r="803" spans="2:4" x14ac:dyDescent="0.25">
      <c r="B803"/>
      <c r="D803" s="627"/>
    </row>
    <row r="804" spans="2:4" x14ac:dyDescent="0.25">
      <c r="B804"/>
      <c r="D804" s="627"/>
    </row>
    <row r="805" spans="2:4" x14ac:dyDescent="0.25">
      <c r="B805"/>
      <c r="D805" s="627"/>
    </row>
    <row r="806" spans="2:4" x14ac:dyDescent="0.25">
      <c r="B806"/>
      <c r="D806" s="627"/>
    </row>
    <row r="807" spans="2:4" x14ac:dyDescent="0.25">
      <c r="B807"/>
      <c r="D807" s="627"/>
    </row>
    <row r="808" spans="2:4" x14ac:dyDescent="0.25">
      <c r="B808"/>
      <c r="D808" s="627"/>
    </row>
    <row r="809" spans="2:4" x14ac:dyDescent="0.25">
      <c r="B809"/>
      <c r="D809" s="627"/>
    </row>
    <row r="810" spans="2:4" x14ac:dyDescent="0.25">
      <c r="B810"/>
      <c r="D810" s="627"/>
    </row>
    <row r="811" spans="2:4" x14ac:dyDescent="0.25">
      <c r="B811"/>
      <c r="D811" s="627"/>
    </row>
    <row r="812" spans="2:4" x14ac:dyDescent="0.25">
      <c r="B812"/>
      <c r="D812" s="627"/>
    </row>
    <row r="813" spans="2:4" x14ac:dyDescent="0.25">
      <c r="B813"/>
      <c r="D813" s="627"/>
    </row>
    <row r="814" spans="2:4" x14ac:dyDescent="0.25">
      <c r="B814"/>
      <c r="D814" s="627"/>
    </row>
    <row r="815" spans="2:4" x14ac:dyDescent="0.25">
      <c r="B815"/>
      <c r="D815" s="627"/>
    </row>
    <row r="816" spans="2:4" x14ac:dyDescent="0.25">
      <c r="B816"/>
      <c r="D816" s="627"/>
    </row>
    <row r="817" spans="2:4" x14ac:dyDescent="0.25">
      <c r="B817"/>
      <c r="D817" s="627"/>
    </row>
    <row r="818" spans="2:4" x14ac:dyDescent="0.25">
      <c r="B818"/>
      <c r="D818" s="627"/>
    </row>
    <row r="819" spans="2:4" x14ac:dyDescent="0.25">
      <c r="B819"/>
      <c r="D819" s="627"/>
    </row>
    <row r="820" spans="2:4" x14ac:dyDescent="0.25">
      <c r="B820"/>
      <c r="D820" s="627"/>
    </row>
    <row r="821" spans="2:4" x14ac:dyDescent="0.25">
      <c r="B821"/>
      <c r="D821" s="627"/>
    </row>
    <row r="822" spans="2:4" x14ac:dyDescent="0.25">
      <c r="B822"/>
      <c r="D822" s="627"/>
    </row>
    <row r="823" spans="2:4" x14ac:dyDescent="0.25">
      <c r="B823"/>
      <c r="D823" s="627"/>
    </row>
    <row r="824" spans="2:4" x14ac:dyDescent="0.25">
      <c r="B824"/>
      <c r="D824" s="627"/>
    </row>
    <row r="825" spans="2:4" x14ac:dyDescent="0.25">
      <c r="B825"/>
      <c r="D825" s="627"/>
    </row>
    <row r="826" spans="2:4" x14ac:dyDescent="0.25">
      <c r="B826"/>
      <c r="D826" s="627"/>
    </row>
    <row r="827" spans="2:4" x14ac:dyDescent="0.25">
      <c r="B827"/>
      <c r="D827" s="627"/>
    </row>
    <row r="828" spans="2:4" x14ac:dyDescent="0.25">
      <c r="B828"/>
      <c r="D828" s="627"/>
    </row>
    <row r="829" spans="2:4" x14ac:dyDescent="0.25">
      <c r="B829"/>
      <c r="D829" s="627"/>
    </row>
    <row r="830" spans="2:4" x14ac:dyDescent="0.25">
      <c r="B830"/>
      <c r="D830" s="627"/>
    </row>
    <row r="831" spans="2:4" x14ac:dyDescent="0.25">
      <c r="B831"/>
      <c r="D831" s="627"/>
    </row>
    <row r="832" spans="2:4" x14ac:dyDescent="0.25">
      <c r="B832"/>
      <c r="D832" s="627"/>
    </row>
    <row r="833" spans="2:15" x14ac:dyDescent="0.25">
      <c r="B833"/>
      <c r="D833" s="627"/>
    </row>
    <row r="834" spans="2:15" x14ac:dyDescent="0.25">
      <c r="B834"/>
      <c r="D834" s="627"/>
    </row>
    <row r="835" spans="2:15" x14ac:dyDescent="0.25">
      <c r="B835"/>
      <c r="C835" s="195"/>
      <c r="D835" s="195"/>
      <c r="E835" s="195"/>
      <c r="F835" s="195"/>
      <c r="G835" s="195"/>
      <c r="H835" s="195"/>
      <c r="I835" s="195"/>
      <c r="J835" s="195"/>
      <c r="K835" s="195"/>
      <c r="L835" s="195"/>
      <c r="M835" s="608"/>
      <c r="N835" s="608"/>
    </row>
    <row r="836" spans="2:15" x14ac:dyDescent="0.25">
      <c r="B836"/>
      <c r="C836" s="195"/>
      <c r="D836" s="195"/>
      <c r="E836" s="195"/>
      <c r="F836" s="195"/>
      <c r="G836" s="195"/>
      <c r="H836" s="195"/>
      <c r="I836" s="195"/>
      <c r="J836" s="195"/>
      <c r="K836" s="195"/>
      <c r="L836" s="195"/>
      <c r="M836" s="608"/>
      <c r="N836" s="608"/>
    </row>
    <row r="837" spans="2:15" x14ac:dyDescent="0.25">
      <c r="B837"/>
      <c r="C837" s="195"/>
      <c r="D837" s="195"/>
      <c r="E837" s="195"/>
      <c r="F837" s="195"/>
      <c r="G837" s="195"/>
      <c r="H837" s="195"/>
      <c r="I837" s="195"/>
      <c r="J837" s="195"/>
      <c r="K837" s="195"/>
      <c r="L837" s="195"/>
      <c r="M837" s="608"/>
      <c r="N837" s="608"/>
    </row>
    <row r="838" spans="2:15" x14ac:dyDescent="0.25">
      <c r="B838"/>
      <c r="C838" s="195"/>
      <c r="D838" s="195"/>
      <c r="E838" s="195"/>
      <c r="F838" s="195"/>
      <c r="G838" s="195"/>
      <c r="H838" s="195"/>
      <c r="I838" s="195"/>
      <c r="J838" s="195"/>
      <c r="K838" s="195"/>
      <c r="L838" s="195"/>
      <c r="M838" s="608"/>
      <c r="N838" s="608"/>
    </row>
    <row r="839" spans="2:15" x14ac:dyDescent="0.25">
      <c r="B839"/>
      <c r="C839" s="195"/>
      <c r="D839" s="195"/>
      <c r="E839" s="195"/>
      <c r="F839" s="195"/>
      <c r="G839" s="195"/>
      <c r="H839" s="195"/>
      <c r="I839" s="195"/>
      <c r="J839" s="195"/>
      <c r="K839" s="195"/>
      <c r="L839" s="195"/>
      <c r="M839" s="608"/>
      <c r="N839" s="608"/>
    </row>
    <row r="840" spans="2:15" x14ac:dyDescent="0.25">
      <c r="B840"/>
      <c r="C840" s="195"/>
      <c r="D840" s="195"/>
      <c r="E840" s="195"/>
      <c r="F840" s="195"/>
      <c r="G840" s="195"/>
      <c r="H840" s="195"/>
      <c r="I840" s="195"/>
      <c r="J840" s="195"/>
      <c r="K840" s="195"/>
      <c r="L840" s="195"/>
      <c r="M840" s="608"/>
      <c r="N840" s="608"/>
    </row>
    <row r="841" spans="2:15" x14ac:dyDescent="0.25">
      <c r="B841"/>
      <c r="C841" s="195"/>
      <c r="D841" s="195"/>
      <c r="E841" s="195"/>
      <c r="F841" s="195"/>
      <c r="G841" s="195"/>
      <c r="H841" s="195"/>
      <c r="I841" s="195"/>
      <c r="J841" s="195"/>
      <c r="K841" s="195"/>
      <c r="L841" s="195"/>
      <c r="M841" s="608"/>
      <c r="N841" s="608"/>
    </row>
    <row r="842" spans="2:15" x14ac:dyDescent="0.25">
      <c r="B842"/>
      <c r="C842" s="195"/>
      <c r="D842" s="195"/>
      <c r="E842" s="195"/>
      <c r="F842" s="195"/>
      <c r="G842" s="195"/>
      <c r="H842" s="195"/>
      <c r="I842" s="195"/>
      <c r="J842" s="195"/>
      <c r="K842" s="195"/>
      <c r="L842" s="195"/>
      <c r="M842" s="608"/>
      <c r="N842" s="608"/>
    </row>
    <row r="843" spans="2:15" x14ac:dyDescent="0.25">
      <c r="B843"/>
      <c r="C843" s="195"/>
      <c r="D843" s="195"/>
      <c r="E843" s="195"/>
      <c r="F843" s="195"/>
      <c r="G843" s="195"/>
      <c r="H843" s="195"/>
      <c r="I843" s="195"/>
      <c r="J843" s="195"/>
      <c r="K843" s="195"/>
      <c r="L843" s="195"/>
      <c r="M843" s="608"/>
      <c r="N843" s="608"/>
    </row>
    <row r="844" spans="2:15" x14ac:dyDescent="0.25">
      <c r="B844"/>
      <c r="C844" s="195"/>
      <c r="D844" s="195"/>
      <c r="E844" s="195"/>
      <c r="F844" s="195"/>
      <c r="G844" s="195"/>
      <c r="H844" s="195"/>
      <c r="I844" s="195"/>
      <c r="J844" s="195"/>
      <c r="K844" s="195"/>
      <c r="L844" s="195"/>
      <c r="M844" s="608"/>
      <c r="N844" s="608"/>
    </row>
    <row r="845" spans="2:15" x14ac:dyDescent="0.25">
      <c r="B845"/>
      <c r="C845" s="195"/>
      <c r="D845" s="195"/>
      <c r="E845" s="195"/>
      <c r="F845" s="195"/>
      <c r="G845" s="195"/>
      <c r="H845" s="195"/>
      <c r="I845" s="195"/>
      <c r="J845" s="195"/>
      <c r="K845" s="195"/>
      <c r="L845" s="195"/>
      <c r="M845" s="608"/>
      <c r="N845" s="608"/>
    </row>
    <row r="846" spans="2:15" x14ac:dyDescent="0.25">
      <c r="B846"/>
      <c r="C846" s="195"/>
      <c r="D846" s="195"/>
      <c r="E846" s="195"/>
      <c r="F846" s="195"/>
      <c r="G846" s="195"/>
      <c r="H846" s="195"/>
      <c r="I846" s="195"/>
      <c r="J846" s="195"/>
      <c r="K846" s="195"/>
      <c r="L846" s="195"/>
      <c r="M846" s="608"/>
      <c r="N846" s="608"/>
    </row>
    <row r="847" spans="2:15" x14ac:dyDescent="0.25">
      <c r="B847"/>
      <c r="C847" s="195"/>
      <c r="D847" s="195"/>
      <c r="E847" s="195"/>
      <c r="F847" s="195"/>
      <c r="G847" s="195"/>
      <c r="H847" s="195"/>
      <c r="I847" s="195"/>
      <c r="J847" s="195"/>
      <c r="K847" s="195"/>
      <c r="L847" s="195"/>
      <c r="M847" s="608"/>
      <c r="N847" s="608"/>
    </row>
    <row r="848" spans="2:15" x14ac:dyDescent="0.25">
      <c r="B848"/>
      <c r="C848" s="195"/>
      <c r="D848" s="195"/>
      <c r="E848" s="195"/>
      <c r="F848" s="195"/>
      <c r="G848" s="195"/>
      <c r="H848" s="195"/>
      <c r="I848" s="195"/>
      <c r="J848" s="195"/>
      <c r="K848" s="195"/>
      <c r="L848" s="195"/>
      <c r="M848" s="608"/>
      <c r="N848" s="608"/>
      <c r="O848" s="608"/>
    </row>
    <row r="849" spans="2:15" x14ac:dyDescent="0.25">
      <c r="B849"/>
      <c r="C849" s="195"/>
      <c r="D849" s="195"/>
      <c r="E849" s="195"/>
      <c r="F849" s="195"/>
      <c r="G849" s="195"/>
      <c r="H849" s="195"/>
      <c r="I849" s="195"/>
      <c r="J849" s="195"/>
      <c r="K849" s="195"/>
      <c r="L849" s="195"/>
      <c r="M849" s="608"/>
      <c r="N849" s="608"/>
      <c r="O849" s="608"/>
    </row>
    <row r="850" spans="2:15" x14ac:dyDescent="0.25">
      <c r="B850"/>
      <c r="C850" s="195"/>
      <c r="D850" s="195"/>
      <c r="E850" s="195"/>
      <c r="F850" s="195"/>
      <c r="G850" s="195"/>
      <c r="H850" s="195"/>
      <c r="I850" s="195"/>
      <c r="J850" s="195"/>
      <c r="K850" s="195"/>
      <c r="L850" s="195"/>
      <c r="M850" s="608"/>
      <c r="N850" s="608"/>
      <c r="O850" s="608"/>
    </row>
    <row r="851" spans="2:15" x14ac:dyDescent="0.25">
      <c r="B851"/>
      <c r="C851" s="195"/>
      <c r="D851" s="195"/>
      <c r="E851" s="195"/>
      <c r="F851" s="195"/>
      <c r="G851" s="195"/>
      <c r="H851" s="195"/>
      <c r="I851" s="195"/>
      <c r="J851" s="195"/>
      <c r="K851" s="195"/>
      <c r="L851" s="195"/>
      <c r="M851" s="608"/>
      <c r="N851" s="608"/>
      <c r="O851" s="608"/>
    </row>
    <row r="852" spans="2:15" x14ac:dyDescent="0.25">
      <c r="B852"/>
      <c r="C852" s="195"/>
      <c r="D852" s="195"/>
      <c r="E852" s="195"/>
      <c r="F852" s="195"/>
      <c r="G852" s="195"/>
      <c r="H852" s="195"/>
      <c r="I852" s="195"/>
      <c r="J852" s="195"/>
      <c r="K852" s="195"/>
      <c r="L852" s="195"/>
      <c r="M852" s="608"/>
      <c r="N852" s="608"/>
      <c r="O852" s="608"/>
    </row>
    <row r="853" spans="2:15" x14ac:dyDescent="0.25">
      <c r="B853"/>
      <c r="C853" s="195"/>
      <c r="D853" s="195"/>
      <c r="E853" s="195"/>
      <c r="F853" s="195"/>
      <c r="G853" s="195"/>
      <c r="H853" s="195"/>
      <c r="I853" s="195"/>
      <c r="J853" s="195"/>
      <c r="K853" s="195"/>
      <c r="L853" s="195"/>
      <c r="M853" s="608"/>
      <c r="N853" s="608"/>
      <c r="O853" s="608"/>
    </row>
    <row r="854" spans="2:15" x14ac:dyDescent="0.25">
      <c r="B854"/>
      <c r="C854" s="195"/>
      <c r="D854" s="195"/>
      <c r="E854" s="195"/>
      <c r="F854" s="195"/>
      <c r="G854" s="195"/>
      <c r="H854" s="195"/>
      <c r="I854" s="195"/>
      <c r="J854" s="195"/>
      <c r="K854" s="195"/>
      <c r="L854" s="195"/>
      <c r="M854" s="608"/>
      <c r="N854" s="608"/>
      <c r="O854" s="608"/>
    </row>
    <row r="855" spans="2:15" x14ac:dyDescent="0.25">
      <c r="B855"/>
      <c r="C855" s="195"/>
      <c r="D855" s="195"/>
      <c r="E855" s="195"/>
      <c r="F855" s="195"/>
      <c r="G855" s="195"/>
      <c r="H855" s="195"/>
      <c r="I855" s="195"/>
      <c r="J855" s="195"/>
      <c r="K855" s="195"/>
      <c r="L855" s="195"/>
      <c r="M855" s="608"/>
      <c r="N855" s="608"/>
      <c r="O855" s="608"/>
    </row>
    <row r="856" spans="2:15" x14ac:dyDescent="0.25">
      <c r="B856"/>
      <c r="C856" s="195"/>
      <c r="D856" s="195"/>
      <c r="E856" s="195"/>
      <c r="F856" s="195"/>
      <c r="G856" s="195"/>
      <c r="H856" s="195"/>
      <c r="I856" s="195"/>
      <c r="J856" s="195"/>
      <c r="K856" s="195"/>
      <c r="L856" s="195"/>
      <c r="M856" s="608"/>
      <c r="N856" s="608"/>
      <c r="O856" s="608"/>
    </row>
    <row r="857" spans="2:15" x14ac:dyDescent="0.25">
      <c r="B857"/>
      <c r="C857" s="195"/>
      <c r="D857" s="195"/>
      <c r="E857" s="195"/>
      <c r="F857" s="195"/>
      <c r="G857" s="195"/>
      <c r="H857" s="195"/>
      <c r="I857" s="195"/>
      <c r="J857" s="195"/>
      <c r="K857" s="195"/>
      <c r="L857" s="195"/>
      <c r="M857" s="608"/>
      <c r="N857" s="608"/>
      <c r="O857" s="608"/>
    </row>
    <row r="858" spans="2:15" x14ac:dyDescent="0.25">
      <c r="B858"/>
      <c r="C858" s="195"/>
      <c r="D858" s="195"/>
      <c r="E858" s="195"/>
      <c r="F858" s="195"/>
      <c r="G858" s="195"/>
      <c r="H858" s="195"/>
      <c r="I858" s="195"/>
      <c r="J858" s="195"/>
      <c r="K858" s="195"/>
      <c r="L858" s="195"/>
      <c r="M858" s="608"/>
      <c r="N858" s="608"/>
      <c r="O858" s="608"/>
    </row>
    <row r="859" spans="2:15" x14ac:dyDescent="0.25">
      <c r="B859"/>
      <c r="C859" s="195"/>
      <c r="D859" s="195"/>
      <c r="E859" s="195"/>
      <c r="F859" s="195"/>
      <c r="G859" s="195"/>
      <c r="H859" s="195"/>
      <c r="I859" s="195"/>
      <c r="J859" s="195"/>
      <c r="K859" s="195"/>
      <c r="L859" s="195"/>
      <c r="M859" s="608"/>
      <c r="N859" s="608"/>
      <c r="O859" s="608"/>
    </row>
    <row r="860" spans="2:15" x14ac:dyDescent="0.25">
      <c r="B860"/>
      <c r="C860" s="195"/>
      <c r="D860" s="195"/>
      <c r="E860" s="195"/>
      <c r="F860" s="195"/>
      <c r="G860" s="195"/>
      <c r="H860" s="195"/>
      <c r="I860" s="195"/>
      <c r="J860" s="195"/>
      <c r="K860" s="195"/>
      <c r="L860" s="195"/>
      <c r="M860" s="608"/>
      <c r="N860" s="608"/>
      <c r="O860" s="608"/>
    </row>
    <row r="861" spans="2:15" x14ac:dyDescent="0.25">
      <c r="B861"/>
      <c r="C861" s="195"/>
      <c r="D861" s="195"/>
      <c r="E861" s="195"/>
      <c r="F861" s="195"/>
      <c r="G861" s="195"/>
      <c r="H861" s="195"/>
      <c r="I861" s="195"/>
      <c r="J861" s="195"/>
      <c r="K861" s="195"/>
      <c r="L861" s="195"/>
      <c r="M861" s="608"/>
      <c r="N861" s="608"/>
      <c r="O861" s="608"/>
    </row>
    <row r="862" spans="2:15" x14ac:dyDescent="0.25">
      <c r="B862"/>
      <c r="C862" s="195"/>
      <c r="D862" s="195"/>
      <c r="E862" s="195"/>
      <c r="F862" s="195"/>
      <c r="G862" s="195"/>
      <c r="H862" s="195"/>
      <c r="I862" s="195"/>
      <c r="J862" s="195"/>
      <c r="K862" s="195"/>
      <c r="L862" s="195"/>
      <c r="M862" s="608"/>
      <c r="N862" s="608"/>
      <c r="O862" s="608"/>
    </row>
    <row r="863" spans="2:15" x14ac:dyDescent="0.25">
      <c r="B863"/>
      <c r="C863" s="195"/>
      <c r="D863" s="195"/>
      <c r="E863" s="195"/>
      <c r="F863" s="195"/>
      <c r="G863" s="195"/>
      <c r="H863" s="195"/>
      <c r="I863" s="195"/>
      <c r="J863" s="195"/>
      <c r="K863" s="195"/>
      <c r="L863" s="195"/>
      <c r="M863" s="608"/>
      <c r="N863" s="608"/>
      <c r="O863" s="608"/>
    </row>
    <row r="864" spans="2:15" x14ac:dyDescent="0.25">
      <c r="B864"/>
      <c r="C864" s="195"/>
      <c r="D864" s="195"/>
      <c r="E864" s="195"/>
      <c r="F864" s="195"/>
      <c r="G864" s="195"/>
      <c r="H864" s="195"/>
      <c r="I864" s="195"/>
      <c r="J864" s="195"/>
      <c r="K864" s="195"/>
      <c r="L864" s="195"/>
      <c r="M864" s="608"/>
      <c r="N864" s="608"/>
      <c r="O864" s="608"/>
    </row>
    <row r="865" spans="2:15" x14ac:dyDescent="0.25">
      <c r="B865"/>
      <c r="C865" s="195"/>
      <c r="D865" s="195"/>
      <c r="E865" s="195"/>
      <c r="F865" s="195"/>
      <c r="G865" s="195"/>
      <c r="H865" s="195"/>
      <c r="I865" s="195"/>
      <c r="J865" s="195"/>
      <c r="K865" s="195"/>
      <c r="L865" s="195"/>
      <c r="M865" s="608"/>
      <c r="N865" s="608"/>
      <c r="O865" s="608"/>
    </row>
    <row r="866" spans="2:15" x14ac:dyDescent="0.25">
      <c r="B866"/>
      <c r="C866" s="195"/>
      <c r="D866" s="195"/>
      <c r="E866" s="195"/>
      <c r="F866" s="195"/>
      <c r="G866" s="195"/>
      <c r="H866" s="195"/>
      <c r="I866" s="195"/>
      <c r="J866" s="195"/>
      <c r="K866" s="195"/>
      <c r="L866" s="195"/>
      <c r="M866" s="608"/>
      <c r="N866" s="608"/>
      <c r="O866" s="608"/>
    </row>
    <row r="867" spans="2:15" x14ac:dyDescent="0.25">
      <c r="B867"/>
      <c r="C867" s="195"/>
      <c r="D867" s="195"/>
      <c r="E867" s="195"/>
      <c r="F867" s="195"/>
      <c r="G867" s="195"/>
      <c r="H867" s="195"/>
      <c r="I867" s="195"/>
      <c r="J867" s="195"/>
      <c r="K867" s="195"/>
      <c r="L867" s="195"/>
      <c r="M867" s="608"/>
      <c r="N867" s="608"/>
      <c r="O867" s="608"/>
    </row>
    <row r="868" spans="2:15" x14ac:dyDescent="0.25">
      <c r="B868"/>
      <c r="C868" s="195"/>
      <c r="D868" s="195"/>
      <c r="E868" s="195"/>
      <c r="F868" s="195"/>
      <c r="G868" s="195"/>
      <c r="H868" s="195"/>
      <c r="I868" s="195"/>
      <c r="J868" s="195"/>
      <c r="K868" s="195"/>
      <c r="L868" s="195"/>
      <c r="M868" s="608"/>
      <c r="N868" s="608"/>
      <c r="O868" s="608"/>
    </row>
    <row r="869" spans="2:15" x14ac:dyDescent="0.25">
      <c r="B869"/>
      <c r="C869" s="195"/>
      <c r="D869" s="195"/>
      <c r="E869" s="195"/>
      <c r="F869" s="195"/>
      <c r="G869" s="195"/>
      <c r="H869" s="195"/>
      <c r="I869" s="195"/>
      <c r="J869" s="195"/>
      <c r="K869" s="195"/>
      <c r="L869" s="195"/>
      <c r="M869" s="608"/>
      <c r="N869" s="608"/>
      <c r="O869" s="608"/>
    </row>
    <row r="870" spans="2:15" x14ac:dyDescent="0.25">
      <c r="B870"/>
      <c r="C870" s="195"/>
      <c r="D870" s="195"/>
      <c r="E870" s="195"/>
      <c r="F870" s="195"/>
      <c r="G870" s="195"/>
      <c r="H870" s="195"/>
      <c r="I870" s="195"/>
      <c r="J870" s="195"/>
      <c r="K870" s="195"/>
      <c r="L870" s="195"/>
      <c r="M870" s="608"/>
      <c r="N870" s="608"/>
      <c r="O870" s="608"/>
    </row>
    <row r="871" spans="2:15" x14ac:dyDescent="0.25">
      <c r="B871"/>
      <c r="C871" s="195"/>
      <c r="D871" s="195"/>
      <c r="E871" s="195"/>
      <c r="F871" s="195"/>
      <c r="G871" s="195"/>
      <c r="H871" s="195"/>
      <c r="I871" s="195"/>
      <c r="J871" s="195"/>
      <c r="K871" s="195"/>
      <c r="L871" s="195"/>
      <c r="M871" s="608"/>
      <c r="N871" s="608"/>
      <c r="O871" s="608"/>
    </row>
    <row r="872" spans="2:15" x14ac:dyDescent="0.25">
      <c r="B872"/>
      <c r="C872" s="195"/>
      <c r="D872" s="195"/>
      <c r="E872" s="195"/>
      <c r="F872" s="195"/>
      <c r="G872" s="195"/>
      <c r="H872" s="195"/>
      <c r="I872" s="195"/>
      <c r="J872" s="195"/>
      <c r="K872" s="195"/>
      <c r="L872" s="195"/>
      <c r="M872" s="608"/>
      <c r="N872" s="608"/>
      <c r="O872" s="608"/>
    </row>
    <row r="873" spans="2:15" x14ac:dyDescent="0.25">
      <c r="B873"/>
      <c r="C873" s="195"/>
      <c r="D873" s="195"/>
      <c r="E873" s="195"/>
      <c r="F873" s="195"/>
      <c r="G873" s="195"/>
      <c r="H873" s="195"/>
      <c r="I873" s="195"/>
      <c r="J873" s="195"/>
      <c r="K873" s="195"/>
      <c r="L873" s="195"/>
      <c r="M873" s="608"/>
      <c r="N873" s="608"/>
      <c r="O873" s="608"/>
    </row>
    <row r="874" spans="2:15" x14ac:dyDescent="0.25">
      <c r="B874"/>
      <c r="C874" s="195"/>
      <c r="D874" s="195"/>
      <c r="E874" s="195"/>
      <c r="F874" s="195"/>
      <c r="G874" s="195"/>
      <c r="H874" s="195"/>
      <c r="I874" s="195"/>
      <c r="J874" s="195"/>
      <c r="K874" s="195"/>
      <c r="L874" s="195"/>
      <c r="M874" s="608"/>
      <c r="N874" s="608"/>
      <c r="O874" s="608"/>
    </row>
    <row r="875" spans="2:15" x14ac:dyDescent="0.25">
      <c r="B875"/>
      <c r="C875" s="195"/>
      <c r="D875" s="195"/>
      <c r="E875" s="195"/>
      <c r="F875" s="195"/>
      <c r="G875" s="195"/>
      <c r="H875" s="195"/>
      <c r="I875" s="195"/>
      <c r="J875" s="195"/>
      <c r="K875" s="195"/>
      <c r="L875" s="195"/>
      <c r="M875" s="608"/>
      <c r="N875" s="608"/>
      <c r="O875" s="608"/>
    </row>
    <row r="876" spans="2:15" x14ac:dyDescent="0.25">
      <c r="B876"/>
      <c r="C876" s="195"/>
      <c r="D876" s="195"/>
      <c r="E876" s="195"/>
      <c r="F876" s="195"/>
      <c r="G876" s="195"/>
      <c r="H876" s="195"/>
      <c r="I876" s="195"/>
      <c r="J876" s="195"/>
      <c r="K876" s="195"/>
      <c r="L876" s="195"/>
      <c r="M876" s="608"/>
      <c r="N876" s="608"/>
      <c r="O876" s="608"/>
    </row>
    <row r="877" spans="2:15" x14ac:dyDescent="0.25">
      <c r="B877"/>
      <c r="C877" s="195"/>
      <c r="D877" s="195"/>
      <c r="E877" s="195"/>
      <c r="F877" s="195"/>
      <c r="G877" s="195"/>
      <c r="H877" s="195"/>
      <c r="I877" s="195"/>
      <c r="J877" s="195"/>
      <c r="K877" s="195"/>
      <c r="L877" s="195"/>
      <c r="M877" s="608"/>
      <c r="N877" s="608"/>
      <c r="O877" s="608"/>
    </row>
    <row r="878" spans="2:15" x14ac:dyDescent="0.25">
      <c r="B878"/>
      <c r="C878" s="195"/>
      <c r="D878" s="195"/>
      <c r="E878" s="195"/>
      <c r="F878" s="195"/>
      <c r="G878" s="195"/>
      <c r="H878" s="195"/>
      <c r="I878" s="195"/>
      <c r="J878" s="195"/>
      <c r="K878" s="195"/>
      <c r="L878" s="195"/>
      <c r="M878" s="608"/>
      <c r="N878" s="608"/>
      <c r="O878" s="608"/>
    </row>
    <row r="879" spans="2:15" x14ac:dyDescent="0.25">
      <c r="B879"/>
      <c r="C879" s="195"/>
      <c r="D879" s="195"/>
      <c r="E879" s="195"/>
      <c r="F879" s="195"/>
      <c r="G879" s="195"/>
      <c r="H879" s="195"/>
      <c r="I879" s="195"/>
      <c r="J879" s="195"/>
      <c r="K879" s="195"/>
      <c r="L879" s="195"/>
      <c r="M879" s="608"/>
      <c r="N879" s="608"/>
      <c r="O879" s="608"/>
    </row>
    <row r="880" spans="2:15" x14ac:dyDescent="0.25">
      <c r="B880"/>
      <c r="C880" s="195"/>
      <c r="D880" s="195"/>
      <c r="E880" s="195"/>
      <c r="F880" s="195"/>
      <c r="G880" s="195"/>
      <c r="H880" s="195"/>
      <c r="I880" s="195"/>
      <c r="J880" s="195"/>
      <c r="K880" s="195"/>
      <c r="L880" s="195"/>
      <c r="M880" s="608"/>
      <c r="N880" s="608"/>
      <c r="O880" s="608"/>
    </row>
    <row r="881" spans="2:15" x14ac:dyDescent="0.25">
      <c r="B881"/>
      <c r="C881" s="195"/>
      <c r="D881" s="195"/>
      <c r="E881" s="195"/>
      <c r="F881" s="195"/>
      <c r="G881" s="195"/>
      <c r="H881" s="195"/>
      <c r="I881" s="195"/>
      <c r="J881" s="195"/>
      <c r="K881" s="195"/>
      <c r="L881" s="195"/>
      <c r="M881" s="608"/>
      <c r="N881" s="608"/>
      <c r="O881" s="608"/>
    </row>
    <row r="882" spans="2:15" x14ac:dyDescent="0.25">
      <c r="B882"/>
      <c r="C882" s="195"/>
      <c r="D882" s="195"/>
      <c r="E882" s="195"/>
      <c r="F882" s="195"/>
      <c r="G882" s="195"/>
      <c r="H882" s="195"/>
      <c r="I882" s="195"/>
      <c r="J882" s="195"/>
      <c r="K882" s="195"/>
      <c r="L882" s="195"/>
      <c r="M882" s="608"/>
      <c r="N882" s="608"/>
      <c r="O882" s="608"/>
    </row>
    <row r="883" spans="2:15" x14ac:dyDescent="0.25">
      <c r="B883"/>
      <c r="C883" s="195"/>
      <c r="D883" s="195"/>
      <c r="E883" s="195"/>
      <c r="F883" s="195"/>
      <c r="G883" s="195"/>
      <c r="H883" s="195"/>
      <c r="I883" s="195"/>
      <c r="J883" s="195"/>
      <c r="K883" s="195"/>
      <c r="L883" s="195"/>
      <c r="M883" s="608"/>
      <c r="N883" s="608"/>
      <c r="O883" s="608"/>
    </row>
    <row r="884" spans="2:15" x14ac:dyDescent="0.25">
      <c r="B884"/>
      <c r="C884" s="195"/>
      <c r="D884" s="195"/>
      <c r="E884" s="195"/>
      <c r="F884" s="195"/>
      <c r="G884" s="195"/>
      <c r="H884" s="195"/>
      <c r="I884" s="195"/>
      <c r="J884" s="195"/>
      <c r="K884" s="195"/>
      <c r="L884" s="195"/>
      <c r="M884" s="608"/>
      <c r="N884" s="608"/>
      <c r="O884" s="608"/>
    </row>
    <row r="885" spans="2:15" x14ac:dyDescent="0.25">
      <c r="B885"/>
      <c r="C885" s="195"/>
      <c r="D885" s="195"/>
      <c r="E885" s="195"/>
      <c r="F885" s="195"/>
      <c r="G885" s="195"/>
      <c r="H885" s="195"/>
      <c r="I885" s="195"/>
      <c r="J885" s="195"/>
      <c r="K885" s="195"/>
      <c r="L885" s="195"/>
      <c r="M885" s="608"/>
      <c r="N885" s="608"/>
      <c r="O885" s="608"/>
    </row>
    <row r="886" spans="2:15" x14ac:dyDescent="0.25">
      <c r="B886"/>
      <c r="C886" s="195"/>
      <c r="D886" s="195"/>
      <c r="E886" s="195"/>
      <c r="F886" s="195"/>
      <c r="G886" s="195"/>
      <c r="H886" s="195"/>
      <c r="I886" s="195"/>
      <c r="J886" s="195"/>
      <c r="K886" s="195"/>
      <c r="L886" s="195"/>
      <c r="M886" s="608"/>
      <c r="N886" s="608"/>
      <c r="O886" s="608"/>
    </row>
    <row r="887" spans="2:15" x14ac:dyDescent="0.25">
      <c r="B887"/>
      <c r="C887" s="195"/>
      <c r="D887" s="195"/>
      <c r="E887" s="195"/>
      <c r="F887" s="195"/>
      <c r="G887" s="195"/>
      <c r="H887" s="195"/>
      <c r="I887" s="195"/>
      <c r="J887" s="195"/>
      <c r="K887" s="195"/>
      <c r="L887" s="195"/>
      <c r="M887" s="608"/>
      <c r="N887" s="608"/>
      <c r="O887" s="608"/>
    </row>
    <row r="888" spans="2:15" x14ac:dyDescent="0.25">
      <c r="B888"/>
      <c r="C888" s="195"/>
      <c r="D888" s="195"/>
      <c r="E888" s="195"/>
      <c r="F888" s="195"/>
      <c r="G888" s="195"/>
      <c r="H888" s="195"/>
      <c r="I888" s="195"/>
      <c r="J888" s="195"/>
      <c r="K888" s="195"/>
      <c r="L888" s="195"/>
      <c r="M888" s="608"/>
      <c r="N888" s="608"/>
      <c r="O888" s="608"/>
    </row>
    <row r="889" spans="2:15" x14ac:dyDescent="0.25">
      <c r="B889"/>
      <c r="C889" s="195"/>
      <c r="D889" s="195"/>
      <c r="E889" s="195"/>
      <c r="F889" s="195"/>
      <c r="G889" s="195"/>
      <c r="H889" s="195"/>
      <c r="I889" s="195"/>
      <c r="J889" s="195"/>
      <c r="K889" s="195"/>
      <c r="L889" s="195"/>
      <c r="M889" s="608"/>
      <c r="N889" s="608"/>
      <c r="O889" s="608"/>
    </row>
    <row r="890" spans="2:15" x14ac:dyDescent="0.25">
      <c r="B890"/>
      <c r="C890" s="195"/>
      <c r="D890" s="195"/>
      <c r="E890" s="195"/>
      <c r="F890" s="195"/>
      <c r="G890" s="195"/>
      <c r="H890" s="195"/>
      <c r="I890" s="195"/>
      <c r="J890" s="195"/>
      <c r="K890" s="195"/>
      <c r="L890" s="195"/>
      <c r="M890" s="608"/>
      <c r="N890" s="608"/>
      <c r="O890" s="608"/>
    </row>
    <row r="891" spans="2:15" x14ac:dyDescent="0.25">
      <c r="B891"/>
      <c r="C891" s="195"/>
      <c r="D891" s="195"/>
      <c r="E891" s="195"/>
      <c r="F891" s="195"/>
      <c r="G891" s="195"/>
      <c r="H891" s="195"/>
      <c r="I891" s="195"/>
      <c r="J891" s="195"/>
      <c r="K891" s="195"/>
      <c r="L891" s="195"/>
      <c r="M891" s="608"/>
      <c r="N891" s="608"/>
      <c r="O891" s="608"/>
    </row>
    <row r="892" spans="2:15" x14ac:dyDescent="0.25">
      <c r="B892"/>
      <c r="C892" s="195"/>
      <c r="D892" s="195"/>
      <c r="E892" s="195"/>
      <c r="F892" s="195"/>
      <c r="G892" s="195"/>
      <c r="H892" s="195"/>
      <c r="I892" s="195"/>
      <c r="J892" s="195"/>
      <c r="K892" s="195"/>
      <c r="L892" s="195"/>
      <c r="M892" s="608"/>
      <c r="N892" s="608"/>
      <c r="O892" s="608"/>
    </row>
    <row r="893" spans="2:15" x14ac:dyDescent="0.25">
      <c r="B893"/>
      <c r="C893" s="195"/>
      <c r="D893" s="195"/>
      <c r="E893" s="195"/>
      <c r="F893" s="195"/>
      <c r="G893" s="195"/>
      <c r="H893" s="195"/>
      <c r="I893" s="195"/>
      <c r="J893" s="195"/>
      <c r="K893" s="195"/>
      <c r="L893" s="195"/>
      <c r="M893" s="608"/>
      <c r="N893" s="608"/>
      <c r="O893" s="608"/>
    </row>
    <row r="894" spans="2:15" x14ac:dyDescent="0.25">
      <c r="B894"/>
      <c r="C894" s="195"/>
      <c r="D894" s="195"/>
      <c r="E894" s="195"/>
      <c r="F894" s="195"/>
      <c r="G894" s="195"/>
      <c r="H894" s="195"/>
      <c r="I894" s="195"/>
      <c r="J894" s="195"/>
      <c r="K894" s="195"/>
      <c r="L894" s="195"/>
      <c r="M894" s="608"/>
      <c r="N894" s="608"/>
      <c r="O894" s="608"/>
    </row>
    <row r="895" spans="2:15" x14ac:dyDescent="0.25">
      <c r="B895"/>
      <c r="C895" s="195"/>
      <c r="D895" s="195"/>
      <c r="E895" s="195"/>
      <c r="F895" s="195"/>
      <c r="G895" s="195"/>
      <c r="H895" s="195"/>
      <c r="I895" s="195"/>
      <c r="J895" s="195"/>
      <c r="K895" s="195"/>
      <c r="L895" s="195"/>
      <c r="M895" s="608"/>
      <c r="N895" s="608"/>
      <c r="O895" s="608"/>
    </row>
    <row r="896" spans="2:15" x14ac:dyDescent="0.25">
      <c r="B896"/>
      <c r="C896" s="195"/>
      <c r="D896" s="195"/>
      <c r="E896" s="195"/>
      <c r="F896" s="195"/>
      <c r="G896" s="195"/>
      <c r="H896" s="195"/>
      <c r="I896" s="195"/>
      <c r="J896" s="195"/>
      <c r="K896" s="195"/>
      <c r="L896" s="195"/>
      <c r="M896" s="608"/>
      <c r="N896" s="608"/>
      <c r="O896" s="608"/>
    </row>
    <row r="897" spans="2:15" x14ac:dyDescent="0.25">
      <c r="B897"/>
      <c r="C897" s="195"/>
      <c r="D897" s="195"/>
      <c r="E897" s="195"/>
      <c r="F897" s="195"/>
      <c r="G897" s="195"/>
      <c r="H897" s="195"/>
      <c r="I897" s="195"/>
      <c r="J897" s="195"/>
      <c r="K897" s="195"/>
      <c r="L897" s="195"/>
      <c r="M897" s="608"/>
      <c r="N897" s="608"/>
      <c r="O897" s="608"/>
    </row>
    <row r="898" spans="2:15" x14ac:dyDescent="0.25">
      <c r="B898"/>
      <c r="C898" s="195"/>
      <c r="D898" s="195"/>
      <c r="E898" s="195"/>
      <c r="F898" s="195"/>
      <c r="G898" s="195"/>
      <c r="H898" s="195"/>
      <c r="I898" s="195"/>
      <c r="J898" s="195"/>
      <c r="K898" s="195"/>
      <c r="L898" s="195"/>
      <c r="M898" s="608"/>
      <c r="N898" s="608"/>
      <c r="O898" s="608"/>
    </row>
    <row r="899" spans="2:15" x14ac:dyDescent="0.25">
      <c r="B899"/>
      <c r="C899" s="195"/>
      <c r="D899" s="195"/>
      <c r="E899" s="195"/>
      <c r="F899" s="195"/>
      <c r="G899" s="195"/>
      <c r="H899" s="195"/>
      <c r="I899" s="195"/>
      <c r="J899" s="195"/>
      <c r="K899" s="195"/>
      <c r="L899" s="195"/>
      <c r="M899" s="608"/>
      <c r="N899" s="608"/>
      <c r="O899" s="608"/>
    </row>
    <row r="900" spans="2:15" x14ac:dyDescent="0.25">
      <c r="B900"/>
      <c r="C900" s="195"/>
      <c r="D900" s="195"/>
      <c r="E900" s="195"/>
      <c r="F900" s="195"/>
      <c r="G900" s="195"/>
      <c r="H900" s="195"/>
      <c r="I900" s="195"/>
      <c r="J900" s="195"/>
      <c r="K900" s="195"/>
      <c r="L900" s="195"/>
      <c r="M900" s="608"/>
      <c r="N900" s="608"/>
      <c r="O900" s="608"/>
    </row>
    <row r="901" spans="2:15" x14ac:dyDescent="0.25">
      <c r="B901"/>
      <c r="C901" s="195"/>
      <c r="D901" s="195"/>
      <c r="E901" s="195"/>
      <c r="F901" s="195"/>
      <c r="G901" s="195"/>
      <c r="H901" s="195"/>
      <c r="I901" s="195"/>
      <c r="J901" s="195"/>
      <c r="K901" s="195"/>
      <c r="L901" s="195"/>
      <c r="M901" s="608"/>
      <c r="N901" s="608"/>
      <c r="O901" s="608"/>
    </row>
    <row r="902" spans="2:15" x14ac:dyDescent="0.25">
      <c r="B902"/>
      <c r="C902" s="195"/>
      <c r="D902" s="195"/>
      <c r="E902" s="195"/>
      <c r="F902" s="195"/>
      <c r="G902" s="195"/>
      <c r="H902" s="195"/>
      <c r="I902" s="195"/>
      <c r="J902" s="195"/>
      <c r="K902" s="195"/>
      <c r="L902" s="195"/>
      <c r="M902" s="608"/>
      <c r="N902" s="608"/>
      <c r="O902" s="608"/>
    </row>
    <row r="903" spans="2:15" x14ac:dyDescent="0.25">
      <c r="B903"/>
      <c r="C903" s="195"/>
      <c r="D903" s="195"/>
      <c r="E903" s="195"/>
      <c r="F903" s="195"/>
      <c r="G903" s="195"/>
      <c r="H903" s="195"/>
      <c r="I903" s="195"/>
      <c r="J903" s="195"/>
      <c r="K903" s="195"/>
      <c r="L903" s="195"/>
      <c r="M903" s="608"/>
      <c r="N903" s="608"/>
      <c r="O903" s="608"/>
    </row>
    <row r="904" spans="2:15" x14ac:dyDescent="0.25">
      <c r="B904"/>
      <c r="C904" s="195"/>
      <c r="D904" s="195"/>
      <c r="E904" s="195"/>
      <c r="F904" s="195"/>
      <c r="G904" s="195"/>
      <c r="H904" s="195"/>
      <c r="I904" s="195"/>
      <c r="J904" s="195"/>
      <c r="K904" s="195"/>
      <c r="L904" s="195"/>
      <c r="M904" s="608"/>
      <c r="N904" s="608"/>
      <c r="O904" s="608"/>
    </row>
    <row r="905" spans="2:15" x14ac:dyDescent="0.25">
      <c r="B905"/>
      <c r="C905" s="195"/>
      <c r="D905" s="195"/>
      <c r="E905" s="195"/>
      <c r="F905" s="195"/>
      <c r="G905" s="195"/>
      <c r="H905" s="195"/>
      <c r="I905" s="195"/>
      <c r="J905" s="195"/>
      <c r="K905" s="195"/>
      <c r="L905" s="195"/>
      <c r="M905" s="608"/>
      <c r="N905" s="608"/>
      <c r="O905" s="608"/>
    </row>
    <row r="906" spans="2:15" x14ac:dyDescent="0.25">
      <c r="B906"/>
      <c r="C906" s="195"/>
      <c r="D906" s="195"/>
      <c r="E906" s="195"/>
      <c r="F906" s="195"/>
      <c r="G906" s="195"/>
      <c r="H906" s="195"/>
      <c r="I906" s="195"/>
      <c r="J906" s="195"/>
      <c r="K906" s="195"/>
      <c r="L906" s="195"/>
      <c r="M906" s="608"/>
      <c r="N906" s="608"/>
      <c r="O906" s="608"/>
    </row>
    <row r="907" spans="2:15" x14ac:dyDescent="0.25">
      <c r="B907"/>
      <c r="C907" s="195"/>
      <c r="D907" s="195"/>
      <c r="E907" s="195"/>
      <c r="F907" s="195"/>
      <c r="G907" s="195"/>
      <c r="H907" s="195"/>
      <c r="I907" s="195"/>
      <c r="J907" s="195"/>
      <c r="K907" s="195"/>
      <c r="L907" s="195"/>
      <c r="M907" s="608"/>
      <c r="N907" s="608"/>
      <c r="O907" s="608"/>
    </row>
    <row r="908" spans="2:15" x14ac:dyDescent="0.25">
      <c r="B908"/>
      <c r="C908" s="195"/>
      <c r="D908" s="195"/>
      <c r="E908" s="195"/>
      <c r="F908" s="195"/>
      <c r="G908" s="195"/>
      <c r="H908" s="195"/>
      <c r="I908" s="195"/>
      <c r="J908" s="195"/>
      <c r="K908" s="195"/>
      <c r="L908" s="195"/>
      <c r="M908" s="608"/>
      <c r="N908" s="608"/>
      <c r="O908" s="608"/>
    </row>
    <row r="909" spans="2:15" x14ac:dyDescent="0.25">
      <c r="B909"/>
      <c r="C909" s="195"/>
      <c r="D909" s="195"/>
      <c r="E909" s="195"/>
      <c r="F909" s="195"/>
      <c r="G909" s="195"/>
      <c r="H909" s="195"/>
      <c r="I909" s="195"/>
      <c r="J909" s="195"/>
      <c r="K909" s="195"/>
      <c r="L909" s="195"/>
      <c r="M909" s="608"/>
      <c r="N909" s="608"/>
      <c r="O909" s="608"/>
    </row>
    <row r="910" spans="2:15" x14ac:dyDescent="0.25">
      <c r="B910"/>
      <c r="C910" s="195"/>
      <c r="D910" s="195"/>
      <c r="E910" s="195"/>
      <c r="F910" s="195"/>
      <c r="G910" s="195"/>
      <c r="H910" s="195"/>
      <c r="I910" s="195"/>
      <c r="J910" s="195"/>
      <c r="K910" s="195"/>
      <c r="L910" s="195"/>
      <c r="M910" s="608"/>
      <c r="N910" s="608"/>
      <c r="O910" s="608"/>
    </row>
    <row r="911" spans="2:15" x14ac:dyDescent="0.25">
      <c r="B911"/>
      <c r="C911" s="195"/>
      <c r="D911" s="195"/>
      <c r="E911" s="195"/>
      <c r="F911" s="195"/>
      <c r="G911" s="195"/>
      <c r="H911" s="195"/>
      <c r="I911" s="195"/>
      <c r="J911" s="195"/>
      <c r="K911" s="195"/>
      <c r="L911" s="195"/>
      <c r="M911" s="608"/>
      <c r="N911" s="608"/>
      <c r="O911" s="608"/>
    </row>
    <row r="912" spans="2:15" x14ac:dyDescent="0.25">
      <c r="B912"/>
      <c r="C912" s="195"/>
      <c r="D912" s="195"/>
      <c r="E912" s="195"/>
      <c r="F912" s="195"/>
      <c r="G912" s="195"/>
      <c r="H912" s="195"/>
      <c r="I912" s="195"/>
      <c r="J912" s="195"/>
      <c r="K912" s="195"/>
      <c r="L912" s="195"/>
      <c r="M912" s="608"/>
      <c r="N912" s="608"/>
      <c r="O912" s="608"/>
    </row>
    <row r="913" spans="2:15" x14ac:dyDescent="0.25">
      <c r="B913"/>
      <c r="C913" s="195"/>
      <c r="D913" s="195"/>
      <c r="E913" s="195"/>
      <c r="F913" s="195"/>
      <c r="G913" s="195"/>
      <c r="H913" s="195"/>
      <c r="I913" s="195"/>
      <c r="J913" s="195"/>
      <c r="K913" s="195"/>
      <c r="L913" s="195"/>
      <c r="M913" s="608"/>
      <c r="N913" s="608"/>
      <c r="O913" s="608"/>
    </row>
    <row r="914" spans="2:15" x14ac:dyDescent="0.25">
      <c r="B914"/>
      <c r="C914" s="195"/>
      <c r="D914" s="195"/>
      <c r="E914" s="195"/>
      <c r="F914" s="195"/>
      <c r="G914" s="195"/>
      <c r="H914" s="195"/>
      <c r="I914" s="195"/>
      <c r="J914" s="195"/>
      <c r="K914" s="195"/>
      <c r="L914" s="195"/>
      <c r="M914" s="608"/>
      <c r="N914" s="608"/>
      <c r="O914" s="608"/>
    </row>
    <row r="915" spans="2:15" x14ac:dyDescent="0.25">
      <c r="B915"/>
      <c r="C915" s="195"/>
      <c r="D915" s="195"/>
      <c r="E915" s="195"/>
      <c r="F915" s="195"/>
      <c r="G915" s="195"/>
      <c r="H915" s="195"/>
      <c r="I915" s="195"/>
      <c r="J915" s="195"/>
      <c r="K915" s="195"/>
      <c r="L915" s="195"/>
      <c r="M915" s="608"/>
      <c r="N915" s="608"/>
      <c r="O915" s="608"/>
    </row>
    <row r="916" spans="2:15" x14ac:dyDescent="0.25">
      <c r="B916"/>
      <c r="C916" s="195"/>
      <c r="D916" s="195"/>
      <c r="E916" s="195"/>
      <c r="F916" s="195"/>
      <c r="G916" s="195"/>
      <c r="H916" s="195"/>
      <c r="I916" s="195"/>
      <c r="J916" s="195"/>
      <c r="K916" s="195"/>
      <c r="L916" s="195"/>
      <c r="M916" s="608"/>
      <c r="N916" s="608"/>
      <c r="O916" s="608"/>
    </row>
    <row r="917" spans="2:15" x14ac:dyDescent="0.25">
      <c r="B917"/>
      <c r="C917" s="195"/>
      <c r="D917" s="195"/>
      <c r="E917" s="195"/>
      <c r="F917" s="195"/>
      <c r="G917" s="195"/>
      <c r="H917" s="195"/>
      <c r="I917" s="195"/>
      <c r="J917" s="195"/>
      <c r="K917" s="195"/>
      <c r="L917" s="195"/>
      <c r="M917" s="608"/>
      <c r="N917" s="608"/>
      <c r="O917" s="608"/>
    </row>
    <row r="918" spans="2:15" x14ac:dyDescent="0.25">
      <c r="B918"/>
      <c r="C918" s="195"/>
      <c r="D918" s="195"/>
      <c r="E918" s="195"/>
      <c r="F918" s="195"/>
      <c r="G918" s="195"/>
      <c r="H918" s="195"/>
      <c r="I918" s="195"/>
      <c r="J918" s="195"/>
      <c r="K918" s="195"/>
      <c r="L918" s="195"/>
      <c r="M918" s="608"/>
      <c r="N918" s="608"/>
      <c r="O918" s="608"/>
    </row>
    <row r="919" spans="2:15" x14ac:dyDescent="0.25">
      <c r="B919"/>
      <c r="C919" s="195"/>
      <c r="D919" s="195"/>
      <c r="E919" s="195"/>
      <c r="F919" s="195"/>
      <c r="G919" s="195"/>
      <c r="H919" s="195"/>
      <c r="I919" s="195"/>
      <c r="J919" s="195"/>
      <c r="K919" s="195"/>
      <c r="L919" s="195"/>
      <c r="M919" s="608"/>
      <c r="N919" s="608"/>
      <c r="O919" s="608"/>
    </row>
    <row r="920" spans="2:15" x14ac:dyDescent="0.25">
      <c r="B920"/>
      <c r="C920" s="195"/>
      <c r="D920" s="195"/>
      <c r="E920" s="195"/>
      <c r="F920" s="195"/>
      <c r="G920" s="195"/>
      <c r="H920" s="195"/>
      <c r="I920" s="195"/>
      <c r="J920" s="195"/>
      <c r="K920" s="195"/>
      <c r="L920" s="195"/>
      <c r="M920" s="608"/>
      <c r="N920" s="608"/>
      <c r="O920" s="608"/>
    </row>
    <row r="921" spans="2:15" x14ac:dyDescent="0.25">
      <c r="B921"/>
      <c r="C921" s="195"/>
      <c r="D921" s="195"/>
      <c r="E921" s="195"/>
      <c r="F921" s="195"/>
      <c r="G921" s="195"/>
      <c r="H921" s="195"/>
      <c r="I921" s="195"/>
      <c r="J921" s="195"/>
      <c r="K921" s="195"/>
      <c r="L921" s="195"/>
      <c r="M921" s="608"/>
      <c r="N921" s="608"/>
      <c r="O921" s="608"/>
    </row>
    <row r="922" spans="2:15" x14ac:dyDescent="0.25">
      <c r="B922"/>
      <c r="C922" s="195"/>
      <c r="D922" s="195"/>
      <c r="E922" s="195"/>
      <c r="F922" s="195"/>
      <c r="G922" s="195"/>
      <c r="H922" s="195"/>
      <c r="I922" s="195"/>
      <c r="J922" s="195"/>
      <c r="K922" s="195"/>
      <c r="L922" s="195"/>
      <c r="M922" s="608"/>
      <c r="N922" s="608"/>
      <c r="O922" s="608"/>
    </row>
    <row r="923" spans="2:15" x14ac:dyDescent="0.25">
      <c r="B923"/>
      <c r="C923" s="195"/>
      <c r="D923" s="195"/>
      <c r="E923" s="195"/>
      <c r="F923" s="195"/>
      <c r="G923" s="195"/>
      <c r="H923" s="195"/>
      <c r="I923" s="195"/>
      <c r="J923" s="195"/>
      <c r="K923" s="195"/>
      <c r="L923" s="195"/>
      <c r="M923" s="608"/>
      <c r="N923" s="608"/>
      <c r="O923" s="608"/>
    </row>
    <row r="924" spans="2:15" x14ac:dyDescent="0.25">
      <c r="B924"/>
      <c r="C924" s="195"/>
      <c r="D924" s="195"/>
      <c r="E924" s="195"/>
      <c r="F924" s="195"/>
      <c r="G924" s="195"/>
      <c r="H924" s="195"/>
      <c r="I924" s="195"/>
      <c r="J924" s="195"/>
      <c r="K924" s="195"/>
      <c r="L924" s="195"/>
      <c r="M924" s="608"/>
      <c r="N924" s="608"/>
      <c r="O924" s="608"/>
    </row>
    <row r="925" spans="2:15" x14ac:dyDescent="0.25">
      <c r="B925"/>
      <c r="C925" s="195"/>
      <c r="D925" s="195"/>
      <c r="E925" s="195"/>
      <c r="F925" s="195"/>
      <c r="G925" s="195"/>
      <c r="H925" s="195"/>
      <c r="I925" s="195"/>
      <c r="J925" s="195"/>
      <c r="K925" s="195"/>
      <c r="L925" s="195"/>
      <c r="M925" s="608"/>
      <c r="N925" s="608"/>
      <c r="O925" s="608"/>
    </row>
    <row r="926" spans="2:15" x14ac:dyDescent="0.25">
      <c r="B926"/>
      <c r="C926" s="195"/>
      <c r="D926" s="195"/>
      <c r="E926" s="195"/>
      <c r="F926" s="195"/>
      <c r="G926" s="195"/>
      <c r="H926" s="195"/>
      <c r="I926" s="195"/>
      <c r="J926" s="195"/>
      <c r="K926" s="195"/>
      <c r="L926" s="195"/>
      <c r="M926" s="608"/>
      <c r="N926" s="608"/>
      <c r="O926" s="608"/>
    </row>
    <row r="927" spans="2:15" x14ac:dyDescent="0.25">
      <c r="B927"/>
      <c r="C927" s="195"/>
      <c r="D927" s="195"/>
      <c r="E927" s="195"/>
      <c r="F927" s="195"/>
      <c r="G927" s="195"/>
      <c r="H927" s="195"/>
      <c r="I927" s="195"/>
      <c r="J927" s="195"/>
      <c r="K927" s="195"/>
      <c r="L927" s="195"/>
      <c r="M927" s="608"/>
      <c r="N927" s="608"/>
      <c r="O927" s="608"/>
    </row>
    <row r="928" spans="2:15" x14ac:dyDescent="0.25">
      <c r="B928"/>
      <c r="C928" s="195"/>
      <c r="D928" s="195"/>
      <c r="E928" s="195"/>
      <c r="F928" s="195"/>
      <c r="G928" s="195"/>
      <c r="H928" s="195"/>
      <c r="I928" s="195"/>
      <c r="J928" s="195"/>
      <c r="K928" s="195"/>
      <c r="L928" s="195"/>
      <c r="M928" s="608"/>
      <c r="N928" s="608"/>
      <c r="O928" s="608"/>
    </row>
    <row r="929" spans="2:15" x14ac:dyDescent="0.25">
      <c r="B929"/>
      <c r="C929" s="195"/>
      <c r="D929" s="195"/>
      <c r="E929" s="195"/>
      <c r="F929" s="195"/>
      <c r="G929" s="195"/>
      <c r="H929" s="195"/>
      <c r="I929" s="195"/>
      <c r="J929" s="195"/>
      <c r="K929" s="195"/>
      <c r="L929" s="195"/>
      <c r="M929" s="608"/>
      <c r="N929" s="608"/>
      <c r="O929" s="608"/>
    </row>
    <row r="930" spans="2:15" x14ac:dyDescent="0.25">
      <c r="B930"/>
      <c r="C930" s="195"/>
      <c r="D930" s="195"/>
      <c r="E930" s="195"/>
      <c r="F930" s="195"/>
      <c r="G930" s="195"/>
      <c r="H930" s="195"/>
      <c r="I930" s="195"/>
      <c r="J930" s="195"/>
      <c r="K930" s="195"/>
      <c r="L930" s="195"/>
      <c r="M930" s="608"/>
      <c r="N930" s="608"/>
      <c r="O930" s="608"/>
    </row>
    <row r="931" spans="2:15" x14ac:dyDescent="0.25">
      <c r="B931"/>
      <c r="C931" s="195"/>
      <c r="D931" s="195"/>
      <c r="E931" s="195"/>
      <c r="F931" s="195"/>
      <c r="G931" s="195"/>
      <c r="H931" s="195"/>
      <c r="I931" s="195"/>
      <c r="J931" s="195"/>
      <c r="K931" s="195"/>
      <c r="L931" s="195"/>
      <c r="M931" s="608"/>
      <c r="N931" s="608"/>
      <c r="O931" s="608"/>
    </row>
    <row r="932" spans="2:15" x14ac:dyDescent="0.25">
      <c r="B932"/>
      <c r="C932" s="195"/>
      <c r="D932" s="195"/>
      <c r="E932" s="195"/>
      <c r="F932" s="195"/>
      <c r="G932" s="195"/>
      <c r="H932" s="195"/>
      <c r="I932" s="195"/>
      <c r="J932" s="195"/>
      <c r="K932" s="195"/>
      <c r="L932" s="195"/>
      <c r="M932" s="608"/>
      <c r="N932" s="608"/>
      <c r="O932" s="608"/>
    </row>
    <row r="933" spans="2:15" x14ac:dyDescent="0.25">
      <c r="B933"/>
      <c r="C933" s="195"/>
      <c r="D933" s="195"/>
      <c r="E933" s="195"/>
      <c r="F933" s="195"/>
      <c r="G933" s="195"/>
      <c r="H933" s="195"/>
      <c r="I933" s="195"/>
      <c r="J933" s="195"/>
      <c r="K933" s="195"/>
      <c r="L933" s="195"/>
      <c r="M933" s="608"/>
      <c r="N933" s="608"/>
      <c r="O933" s="608"/>
    </row>
    <row r="934" spans="2:15" x14ac:dyDescent="0.25">
      <c r="B934"/>
      <c r="C934" s="195"/>
      <c r="D934" s="195"/>
      <c r="E934" s="195"/>
      <c r="F934" s="195"/>
      <c r="G934" s="195"/>
      <c r="H934" s="195"/>
      <c r="I934" s="195"/>
      <c r="J934" s="195"/>
      <c r="K934" s="195"/>
      <c r="L934" s="195"/>
      <c r="M934" s="608"/>
      <c r="N934" s="608"/>
      <c r="O934" s="608"/>
    </row>
    <row r="935" spans="2:15" x14ac:dyDescent="0.25">
      <c r="B935"/>
      <c r="C935" s="195"/>
      <c r="D935" s="195"/>
      <c r="E935" s="195"/>
      <c r="F935" s="195"/>
      <c r="G935" s="195"/>
      <c r="H935" s="195"/>
      <c r="I935" s="195"/>
      <c r="J935" s="195"/>
      <c r="K935" s="195"/>
      <c r="L935" s="195"/>
      <c r="M935" s="608"/>
      <c r="N935" s="608"/>
      <c r="O935" s="608"/>
    </row>
    <row r="936" spans="2:15" x14ac:dyDescent="0.25">
      <c r="B936"/>
      <c r="C936" s="195"/>
      <c r="D936" s="195"/>
      <c r="E936" s="195"/>
      <c r="F936" s="195"/>
      <c r="G936" s="195"/>
      <c r="H936" s="195"/>
      <c r="I936" s="195"/>
      <c r="J936" s="195"/>
      <c r="K936" s="195"/>
      <c r="L936" s="195"/>
      <c r="M936" s="608"/>
      <c r="N936" s="608"/>
      <c r="O936" s="608"/>
    </row>
    <row r="937" spans="2:15" x14ac:dyDescent="0.25">
      <c r="B937"/>
      <c r="C937" s="195"/>
      <c r="D937" s="195"/>
      <c r="E937" s="195"/>
      <c r="F937" s="195"/>
      <c r="G937" s="195"/>
      <c r="H937" s="195"/>
      <c r="I937" s="195"/>
      <c r="J937" s="195"/>
      <c r="K937" s="195"/>
      <c r="L937" s="195"/>
      <c r="M937" s="608"/>
      <c r="N937" s="608"/>
      <c r="O937" s="608"/>
    </row>
    <row r="938" spans="2:15" x14ac:dyDescent="0.25">
      <c r="B938"/>
      <c r="C938" s="195"/>
      <c r="D938" s="195"/>
      <c r="E938" s="195"/>
      <c r="F938" s="195"/>
      <c r="G938" s="195"/>
      <c r="H938" s="195"/>
      <c r="I938" s="195"/>
      <c r="J938" s="195"/>
      <c r="K938" s="195"/>
      <c r="L938" s="195"/>
      <c r="M938" s="608"/>
      <c r="N938" s="608"/>
      <c r="O938" s="608"/>
    </row>
    <row r="939" spans="2:15" x14ac:dyDescent="0.25">
      <c r="B939"/>
      <c r="C939" s="195"/>
      <c r="D939" s="195"/>
      <c r="E939" s="195"/>
      <c r="F939" s="195"/>
      <c r="G939" s="195"/>
      <c r="H939" s="195"/>
      <c r="I939" s="195"/>
      <c r="J939" s="195"/>
      <c r="K939" s="195"/>
      <c r="L939" s="195"/>
      <c r="M939" s="608"/>
      <c r="N939" s="608"/>
      <c r="O939" s="608"/>
    </row>
    <row r="940" spans="2:15" x14ac:dyDescent="0.25">
      <c r="B940"/>
      <c r="C940" s="195"/>
      <c r="D940" s="195"/>
      <c r="E940" s="195"/>
      <c r="F940" s="195"/>
      <c r="G940" s="195"/>
      <c r="H940" s="195"/>
      <c r="I940" s="195"/>
      <c r="J940" s="195"/>
      <c r="K940" s="195"/>
      <c r="L940" s="195"/>
      <c r="M940" s="608"/>
      <c r="N940" s="608"/>
      <c r="O940" s="608"/>
    </row>
    <row r="941" spans="2:15" x14ac:dyDescent="0.25">
      <c r="B941"/>
      <c r="C941" s="195"/>
      <c r="D941" s="195"/>
      <c r="E941" s="195"/>
      <c r="F941" s="195"/>
      <c r="G941" s="195"/>
      <c r="H941" s="195"/>
      <c r="I941" s="195"/>
      <c r="J941" s="195"/>
      <c r="K941" s="195"/>
      <c r="L941" s="195"/>
      <c r="M941" s="608"/>
      <c r="N941" s="608"/>
      <c r="O941" s="608"/>
    </row>
    <row r="942" spans="2:15" x14ac:dyDescent="0.25">
      <c r="B942"/>
      <c r="C942" s="195"/>
      <c r="D942" s="195"/>
      <c r="E942" s="195"/>
      <c r="F942" s="195"/>
      <c r="G942" s="195"/>
      <c r="H942" s="195"/>
      <c r="I942" s="195"/>
      <c r="J942" s="195"/>
      <c r="K942" s="195"/>
      <c r="L942" s="195"/>
      <c r="M942" s="608"/>
      <c r="N942" s="608"/>
      <c r="O942" s="608"/>
    </row>
    <row r="943" spans="2:15" x14ac:dyDescent="0.25">
      <c r="B943"/>
      <c r="C943" s="195"/>
      <c r="D943" s="195"/>
      <c r="E943" s="195"/>
      <c r="F943" s="195"/>
      <c r="G943" s="195"/>
      <c r="H943" s="195"/>
      <c r="I943" s="195"/>
      <c r="J943" s="195"/>
      <c r="K943" s="195"/>
      <c r="L943" s="195"/>
      <c r="M943" s="608"/>
      <c r="N943" s="608"/>
      <c r="O943" s="608"/>
    </row>
    <row r="944" spans="2:15" x14ac:dyDescent="0.25">
      <c r="B944"/>
      <c r="C944" s="195"/>
      <c r="D944" s="195"/>
      <c r="E944" s="195"/>
      <c r="F944" s="195"/>
      <c r="G944" s="195"/>
      <c r="H944" s="195"/>
      <c r="I944" s="195"/>
      <c r="J944" s="195"/>
      <c r="K944" s="195"/>
      <c r="L944" s="195"/>
      <c r="M944" s="608"/>
      <c r="N944" s="608"/>
      <c r="O944" s="608"/>
    </row>
    <row r="945" spans="2:15" x14ac:dyDescent="0.25">
      <c r="B945"/>
      <c r="C945" s="195"/>
      <c r="D945" s="195"/>
      <c r="E945" s="195"/>
      <c r="F945" s="195"/>
      <c r="G945" s="195"/>
      <c r="H945" s="195"/>
      <c r="I945" s="195"/>
      <c r="J945" s="195"/>
      <c r="K945" s="195"/>
      <c r="L945" s="195"/>
      <c r="M945" s="608"/>
      <c r="N945" s="608"/>
      <c r="O945" s="608"/>
    </row>
    <row r="946" spans="2:15" x14ac:dyDescent="0.25">
      <c r="B946"/>
      <c r="C946" s="195"/>
      <c r="D946" s="195"/>
      <c r="E946" s="195"/>
      <c r="F946" s="195"/>
      <c r="G946" s="195"/>
      <c r="H946" s="195"/>
      <c r="I946" s="195"/>
      <c r="J946" s="195"/>
      <c r="K946" s="195"/>
      <c r="L946" s="195"/>
      <c r="M946" s="608"/>
      <c r="N946" s="608"/>
      <c r="O946" s="608"/>
    </row>
    <row r="947" spans="2:15" x14ac:dyDescent="0.25">
      <c r="B947"/>
      <c r="C947" s="195"/>
      <c r="D947" s="195"/>
      <c r="E947" s="195"/>
      <c r="F947" s="195"/>
      <c r="G947" s="195"/>
      <c r="H947" s="195"/>
      <c r="I947" s="195"/>
      <c r="J947" s="195"/>
      <c r="K947" s="195"/>
      <c r="L947" s="195"/>
      <c r="M947" s="608"/>
      <c r="N947" s="608"/>
      <c r="O947" s="608"/>
    </row>
    <row r="948" spans="2:15" x14ac:dyDescent="0.25">
      <c r="B948"/>
      <c r="C948" s="195"/>
      <c r="D948" s="195"/>
      <c r="E948" s="195"/>
      <c r="F948" s="195"/>
      <c r="G948" s="195"/>
      <c r="H948" s="195"/>
      <c r="I948" s="195"/>
      <c r="J948" s="195"/>
      <c r="K948" s="195"/>
      <c r="L948" s="195"/>
      <c r="M948" s="608"/>
      <c r="N948" s="608"/>
      <c r="O948" s="608"/>
    </row>
    <row r="949" spans="2:15" x14ac:dyDescent="0.25">
      <c r="B949"/>
      <c r="C949" s="195"/>
      <c r="D949" s="195"/>
      <c r="E949" s="195"/>
      <c r="F949" s="195"/>
      <c r="G949" s="195"/>
      <c r="H949" s="195"/>
      <c r="I949" s="195"/>
      <c r="J949" s="195"/>
      <c r="K949" s="195"/>
      <c r="L949" s="195"/>
      <c r="M949" s="608"/>
      <c r="N949" s="608"/>
      <c r="O949" s="608"/>
    </row>
    <row r="950" spans="2:15" x14ac:dyDescent="0.25">
      <c r="B950"/>
      <c r="C950" s="195"/>
      <c r="D950" s="195"/>
      <c r="E950" s="195"/>
      <c r="F950" s="195"/>
      <c r="G950" s="195"/>
      <c r="H950" s="195"/>
      <c r="I950" s="195"/>
      <c r="J950" s="195"/>
      <c r="K950" s="195"/>
      <c r="L950" s="195"/>
      <c r="M950" s="608"/>
      <c r="N950" s="608"/>
      <c r="O950" s="608"/>
    </row>
    <row r="951" spans="2:15" x14ac:dyDescent="0.25">
      <c r="B951"/>
      <c r="C951" s="195"/>
      <c r="D951" s="195"/>
      <c r="E951" s="195"/>
      <c r="F951" s="195"/>
      <c r="G951" s="195"/>
      <c r="H951" s="195"/>
      <c r="I951" s="195"/>
      <c r="J951" s="195"/>
      <c r="K951" s="195"/>
      <c r="L951" s="195"/>
      <c r="M951" s="608"/>
      <c r="N951" s="608"/>
      <c r="O951" s="608"/>
    </row>
    <row r="952" spans="2:15" x14ac:dyDescent="0.25">
      <c r="B952"/>
      <c r="C952" s="195"/>
      <c r="D952" s="195"/>
      <c r="E952" s="195"/>
      <c r="F952" s="195"/>
      <c r="G952" s="195"/>
      <c r="H952" s="195"/>
      <c r="I952" s="195"/>
      <c r="J952" s="195"/>
      <c r="K952" s="195"/>
      <c r="L952" s="195"/>
      <c r="M952" s="608"/>
      <c r="N952" s="608"/>
      <c r="O952" s="608"/>
    </row>
    <row r="953" spans="2:15" x14ac:dyDescent="0.25">
      <c r="B953"/>
      <c r="C953" s="195"/>
      <c r="D953" s="195"/>
      <c r="E953" s="195"/>
      <c r="F953" s="195"/>
      <c r="G953" s="195"/>
      <c r="H953" s="195"/>
      <c r="I953" s="195"/>
      <c r="J953" s="195"/>
      <c r="K953" s="195"/>
      <c r="L953" s="195"/>
      <c r="M953" s="608"/>
      <c r="N953" s="608"/>
      <c r="O953" s="608"/>
    </row>
    <row r="954" spans="2:15" x14ac:dyDescent="0.25">
      <c r="B954"/>
      <c r="C954" s="195"/>
      <c r="D954" s="195"/>
      <c r="E954" s="195"/>
      <c r="F954" s="195"/>
      <c r="G954" s="195"/>
      <c r="H954" s="195"/>
      <c r="I954" s="195"/>
      <c r="J954" s="195"/>
      <c r="K954" s="195"/>
      <c r="L954" s="195"/>
      <c r="M954" s="608"/>
      <c r="N954" s="608"/>
      <c r="O954" s="608"/>
    </row>
    <row r="955" spans="2:15" x14ac:dyDescent="0.25">
      <c r="B955"/>
      <c r="C955" s="195"/>
      <c r="D955" s="195"/>
      <c r="E955" s="195"/>
      <c r="F955" s="195"/>
      <c r="G955" s="195"/>
      <c r="H955" s="195"/>
      <c r="I955" s="195"/>
      <c r="J955" s="195"/>
      <c r="K955" s="195"/>
      <c r="L955" s="195"/>
      <c r="M955" s="608"/>
      <c r="N955" s="608"/>
      <c r="O955" s="608"/>
    </row>
    <row r="956" spans="2:15" x14ac:dyDescent="0.25">
      <c r="B956"/>
      <c r="C956" s="195"/>
      <c r="D956" s="195"/>
      <c r="E956" s="195"/>
      <c r="F956" s="195"/>
      <c r="G956" s="195"/>
      <c r="H956" s="195"/>
      <c r="I956" s="195"/>
      <c r="J956" s="195"/>
      <c r="K956" s="195"/>
      <c r="L956" s="195"/>
      <c r="M956" s="608"/>
      <c r="N956" s="608"/>
      <c r="O956" s="608"/>
    </row>
    <row r="957" spans="2:15" x14ac:dyDescent="0.25">
      <c r="B957"/>
      <c r="C957" s="195"/>
      <c r="D957" s="195"/>
      <c r="E957" s="195"/>
      <c r="F957" s="195"/>
      <c r="G957" s="195"/>
      <c r="H957" s="195"/>
      <c r="I957" s="195"/>
      <c r="J957" s="195"/>
      <c r="K957" s="195"/>
      <c r="L957" s="195"/>
      <c r="M957" s="608"/>
      <c r="N957" s="608"/>
      <c r="O957" s="608"/>
    </row>
    <row r="958" spans="2:15" x14ac:dyDescent="0.25">
      <c r="B958"/>
      <c r="C958" s="195"/>
      <c r="D958" s="195"/>
      <c r="E958" s="195"/>
      <c r="F958" s="195"/>
      <c r="G958" s="195"/>
      <c r="H958" s="195"/>
      <c r="I958" s="195"/>
      <c r="J958" s="195"/>
      <c r="K958" s="195"/>
      <c r="L958" s="195"/>
      <c r="M958" s="608"/>
      <c r="N958" s="608"/>
      <c r="O958" s="608"/>
    </row>
    <row r="959" spans="2:15" x14ac:dyDescent="0.25">
      <c r="B959"/>
      <c r="C959" s="195"/>
      <c r="D959" s="195"/>
      <c r="E959" s="195"/>
      <c r="F959" s="195"/>
      <c r="G959" s="195"/>
      <c r="H959" s="195"/>
      <c r="I959" s="195"/>
      <c r="J959" s="195"/>
      <c r="K959" s="195"/>
      <c r="L959" s="195"/>
      <c r="M959" s="608"/>
      <c r="N959" s="608"/>
      <c r="O959" s="608"/>
    </row>
    <row r="960" spans="2:15" x14ac:dyDescent="0.25">
      <c r="B960"/>
      <c r="C960" s="195"/>
      <c r="D960" s="195"/>
      <c r="E960" s="195"/>
      <c r="F960" s="195"/>
      <c r="G960" s="195"/>
      <c r="H960" s="195"/>
      <c r="I960" s="195"/>
      <c r="J960" s="195"/>
      <c r="K960" s="195"/>
      <c r="L960" s="195"/>
      <c r="M960" s="608"/>
      <c r="N960" s="608"/>
      <c r="O960" s="608"/>
    </row>
    <row r="961" spans="2:15" x14ac:dyDescent="0.25">
      <c r="B961"/>
      <c r="C961" s="195"/>
      <c r="D961" s="195"/>
      <c r="E961" s="195"/>
      <c r="F961" s="195"/>
      <c r="G961" s="195"/>
      <c r="H961" s="195"/>
      <c r="I961" s="195"/>
      <c r="J961" s="195"/>
      <c r="K961" s="195"/>
      <c r="L961" s="195"/>
      <c r="M961" s="608"/>
      <c r="N961" s="608"/>
      <c r="O961" s="608"/>
    </row>
    <row r="962" spans="2:15" x14ac:dyDescent="0.25">
      <c r="B962"/>
      <c r="C962" s="195"/>
      <c r="D962" s="195"/>
      <c r="E962" s="195"/>
      <c r="F962" s="195"/>
      <c r="G962" s="195"/>
      <c r="H962" s="195"/>
      <c r="I962" s="195"/>
      <c r="J962" s="195"/>
      <c r="K962" s="195"/>
      <c r="L962" s="195"/>
      <c r="M962" s="608"/>
      <c r="N962" s="608"/>
      <c r="O962" s="608"/>
    </row>
    <row r="963" spans="2:15" x14ac:dyDescent="0.25">
      <c r="B963"/>
      <c r="C963" s="195"/>
      <c r="D963" s="195"/>
      <c r="E963" s="195"/>
      <c r="F963" s="195"/>
      <c r="G963" s="195"/>
      <c r="H963" s="195"/>
      <c r="I963" s="195"/>
      <c r="J963" s="195"/>
      <c r="K963" s="195"/>
      <c r="L963" s="195"/>
      <c r="M963" s="608"/>
      <c r="N963" s="608"/>
      <c r="O963" s="608"/>
    </row>
    <row r="964" spans="2:15" x14ac:dyDescent="0.25">
      <c r="B964"/>
      <c r="C964" s="195"/>
      <c r="D964" s="195"/>
      <c r="E964" s="195"/>
      <c r="F964" s="195"/>
      <c r="G964" s="195"/>
      <c r="H964" s="195"/>
      <c r="I964" s="195"/>
      <c r="J964" s="195"/>
      <c r="K964" s="195"/>
      <c r="L964" s="195"/>
      <c r="M964" s="608"/>
      <c r="N964" s="608"/>
      <c r="O964" s="608"/>
    </row>
    <row r="965" spans="2:15" x14ac:dyDescent="0.25">
      <c r="B965"/>
      <c r="C965" s="195"/>
      <c r="D965" s="195"/>
      <c r="E965" s="195"/>
      <c r="F965" s="195"/>
      <c r="G965" s="195"/>
      <c r="H965" s="195"/>
      <c r="I965" s="195"/>
      <c r="J965" s="195"/>
      <c r="K965" s="195"/>
      <c r="L965" s="195"/>
      <c r="M965" s="608"/>
      <c r="N965" s="608"/>
      <c r="O965" s="608"/>
    </row>
    <row r="966" spans="2:15" x14ac:dyDescent="0.25">
      <c r="B966"/>
      <c r="C966" s="195"/>
      <c r="D966" s="195"/>
      <c r="E966" s="195"/>
      <c r="F966" s="195"/>
      <c r="G966" s="195"/>
      <c r="H966" s="195"/>
      <c r="I966" s="195"/>
      <c r="J966" s="195"/>
      <c r="K966" s="195"/>
      <c r="L966" s="195"/>
      <c r="M966" s="608"/>
      <c r="N966" s="608"/>
      <c r="O966" s="608"/>
    </row>
    <row r="967" spans="2:15" x14ac:dyDescent="0.25">
      <c r="B967"/>
      <c r="C967" s="195"/>
      <c r="D967" s="195"/>
      <c r="E967" s="195"/>
      <c r="F967" s="195"/>
      <c r="G967" s="195"/>
      <c r="H967" s="195"/>
      <c r="I967" s="195"/>
      <c r="J967" s="195"/>
      <c r="K967" s="195"/>
      <c r="L967" s="195"/>
      <c r="M967" s="608"/>
      <c r="N967" s="608"/>
      <c r="O967" s="608"/>
    </row>
    <row r="968" spans="2:15" x14ac:dyDescent="0.25">
      <c r="B968"/>
      <c r="C968" s="195"/>
      <c r="D968" s="195"/>
      <c r="E968" s="195"/>
      <c r="F968" s="195"/>
      <c r="G968" s="195"/>
      <c r="H968" s="195"/>
      <c r="I968" s="195"/>
      <c r="J968" s="195"/>
      <c r="K968" s="195"/>
      <c r="L968" s="195"/>
      <c r="M968" s="608"/>
      <c r="N968" s="608"/>
      <c r="O968" s="608"/>
    </row>
    <row r="969" spans="2:15" x14ac:dyDescent="0.25">
      <c r="B969"/>
      <c r="C969" s="195"/>
      <c r="D969" s="195"/>
      <c r="E969" s="195"/>
      <c r="F969" s="195"/>
      <c r="G969" s="195"/>
      <c r="H969" s="195"/>
      <c r="I969" s="195"/>
      <c r="J969" s="195"/>
      <c r="K969" s="195"/>
      <c r="L969" s="195"/>
      <c r="M969" s="608"/>
      <c r="N969" s="608"/>
      <c r="O969" s="608"/>
    </row>
    <row r="970" spans="2:15" x14ac:dyDescent="0.25">
      <c r="B970"/>
      <c r="C970" s="195"/>
      <c r="D970" s="195"/>
      <c r="E970" s="195"/>
      <c r="F970" s="195"/>
      <c r="G970" s="195"/>
      <c r="H970" s="195"/>
      <c r="I970" s="195"/>
      <c r="J970" s="195"/>
      <c r="K970" s="195"/>
      <c r="L970" s="195"/>
      <c r="M970" s="608"/>
      <c r="N970" s="608"/>
      <c r="O970" s="608"/>
    </row>
    <row r="971" spans="2:15" x14ac:dyDescent="0.25">
      <c r="B971"/>
      <c r="C971" s="195"/>
      <c r="D971" s="195"/>
      <c r="E971" s="195"/>
      <c r="F971" s="195"/>
      <c r="G971" s="195"/>
      <c r="H971" s="195"/>
      <c r="I971" s="195"/>
      <c r="J971" s="195"/>
      <c r="K971" s="195"/>
      <c r="L971" s="195"/>
      <c r="M971" s="608"/>
      <c r="N971" s="608"/>
      <c r="O971" s="608"/>
    </row>
    <row r="972" spans="2:15" x14ac:dyDescent="0.25">
      <c r="B972"/>
      <c r="C972" s="195"/>
      <c r="D972" s="195"/>
      <c r="E972" s="195"/>
      <c r="F972" s="195"/>
      <c r="G972" s="195"/>
      <c r="H972" s="195"/>
      <c r="I972" s="195"/>
      <c r="J972" s="195"/>
      <c r="K972" s="195"/>
      <c r="L972" s="195"/>
      <c r="M972" s="608"/>
      <c r="N972" s="608"/>
      <c r="O972" s="608"/>
    </row>
    <row r="973" spans="2:15" x14ac:dyDescent="0.25">
      <c r="B973"/>
      <c r="C973" s="195"/>
      <c r="D973" s="195"/>
      <c r="E973" s="195"/>
      <c r="F973" s="195"/>
      <c r="G973" s="195"/>
      <c r="H973" s="195"/>
      <c r="I973" s="195"/>
      <c r="J973" s="195"/>
      <c r="K973" s="195"/>
      <c r="L973" s="195"/>
      <c r="M973" s="608"/>
      <c r="N973" s="608"/>
      <c r="O973" s="608"/>
    </row>
    <row r="974" spans="2:15" x14ac:dyDescent="0.25">
      <c r="B974"/>
      <c r="C974" s="195"/>
      <c r="D974" s="195"/>
      <c r="E974" s="195"/>
      <c r="F974" s="195"/>
      <c r="G974" s="195"/>
      <c r="H974" s="195"/>
      <c r="I974" s="195"/>
      <c r="J974" s="195"/>
      <c r="K974" s="195"/>
      <c r="L974" s="195"/>
      <c r="M974" s="608"/>
      <c r="N974" s="608"/>
      <c r="O974" s="608"/>
    </row>
    <row r="975" spans="2:15" x14ac:dyDescent="0.25">
      <c r="B975"/>
      <c r="C975" s="195"/>
      <c r="D975" s="195"/>
      <c r="E975" s="195"/>
      <c r="F975" s="195"/>
      <c r="G975" s="195"/>
      <c r="H975" s="195"/>
      <c r="I975" s="195"/>
      <c r="J975" s="195"/>
      <c r="K975" s="195"/>
      <c r="L975" s="195"/>
      <c r="M975" s="608"/>
      <c r="N975" s="608"/>
      <c r="O975" s="608"/>
    </row>
    <row r="976" spans="2:15" x14ac:dyDescent="0.25">
      <c r="B976"/>
      <c r="C976" s="195"/>
      <c r="D976" s="195"/>
      <c r="E976" s="195"/>
      <c r="F976" s="195"/>
      <c r="G976" s="195"/>
      <c r="H976" s="195"/>
      <c r="I976" s="195"/>
      <c r="J976" s="195"/>
      <c r="K976" s="195"/>
      <c r="L976" s="195"/>
      <c r="M976" s="608"/>
      <c r="N976" s="608"/>
      <c r="O976" s="608"/>
    </row>
    <row r="977" spans="2:15" x14ac:dyDescent="0.25">
      <c r="B977"/>
      <c r="C977" s="195"/>
      <c r="D977" s="195"/>
      <c r="E977" s="195"/>
      <c r="F977" s="195"/>
      <c r="G977" s="195"/>
      <c r="H977" s="195"/>
      <c r="I977" s="195"/>
      <c r="J977" s="195"/>
      <c r="K977" s="195"/>
      <c r="L977" s="195"/>
      <c r="M977" s="608"/>
      <c r="N977" s="608"/>
      <c r="O977" s="608"/>
    </row>
    <row r="978" spans="2:15" x14ac:dyDescent="0.25">
      <c r="B978"/>
      <c r="C978" s="195"/>
      <c r="D978" s="195"/>
      <c r="E978" s="195"/>
      <c r="F978" s="195"/>
      <c r="G978" s="195"/>
      <c r="H978" s="195"/>
      <c r="I978" s="195"/>
      <c r="J978" s="195"/>
      <c r="K978" s="195"/>
      <c r="L978" s="195"/>
      <c r="M978" s="608"/>
      <c r="N978" s="608"/>
      <c r="O978" s="608"/>
    </row>
    <row r="979" spans="2:15" x14ac:dyDescent="0.25">
      <c r="B979"/>
      <c r="C979" s="195"/>
      <c r="D979" s="195"/>
      <c r="E979" s="195"/>
      <c r="F979" s="195"/>
      <c r="G979" s="195"/>
      <c r="H979" s="195"/>
      <c r="I979" s="195"/>
      <c r="J979" s="195"/>
      <c r="K979" s="195"/>
      <c r="L979" s="195"/>
      <c r="M979" s="608"/>
      <c r="N979" s="608"/>
      <c r="O979" s="608"/>
    </row>
    <row r="980" spans="2:15" x14ac:dyDescent="0.25">
      <c r="B980"/>
      <c r="C980" s="195"/>
      <c r="D980" s="195"/>
      <c r="E980" s="195"/>
      <c r="F980" s="195"/>
      <c r="G980" s="195"/>
      <c r="H980" s="195"/>
      <c r="I980" s="195"/>
      <c r="J980" s="195"/>
      <c r="K980" s="195"/>
      <c r="L980" s="195"/>
      <c r="M980" s="608"/>
      <c r="N980" s="608"/>
      <c r="O980" s="608"/>
    </row>
    <row r="981" spans="2:15" x14ac:dyDescent="0.25">
      <c r="B981"/>
      <c r="C981" s="195"/>
      <c r="D981" s="195"/>
      <c r="E981" s="195"/>
      <c r="F981" s="195"/>
      <c r="G981" s="195"/>
      <c r="H981" s="195"/>
      <c r="I981" s="195"/>
      <c r="J981" s="195"/>
      <c r="K981" s="195"/>
      <c r="L981" s="195"/>
      <c r="M981" s="608"/>
      <c r="N981" s="608"/>
      <c r="O981" s="608"/>
    </row>
    <row r="982" spans="2:15" x14ac:dyDescent="0.25">
      <c r="B982"/>
      <c r="C982" s="195"/>
      <c r="D982" s="195"/>
      <c r="E982" s="195"/>
      <c r="F982" s="195"/>
      <c r="G982" s="195"/>
      <c r="H982" s="195"/>
      <c r="I982" s="195"/>
      <c r="J982" s="195"/>
      <c r="K982" s="195"/>
      <c r="L982" s="195"/>
      <c r="M982" s="608"/>
      <c r="N982" s="608"/>
      <c r="O982" s="608"/>
    </row>
    <row r="983" spans="2:15" x14ac:dyDescent="0.25">
      <c r="B983"/>
      <c r="C983" s="195"/>
      <c r="D983" s="195"/>
      <c r="E983" s="195"/>
      <c r="F983" s="195"/>
      <c r="G983" s="195"/>
      <c r="H983" s="195"/>
      <c r="I983" s="195"/>
      <c r="J983" s="195"/>
      <c r="K983" s="195"/>
      <c r="L983" s="195"/>
      <c r="M983" s="608"/>
      <c r="N983" s="608"/>
      <c r="O983" s="608"/>
    </row>
    <row r="984" spans="2:15" x14ac:dyDescent="0.25">
      <c r="B984"/>
      <c r="C984" s="195"/>
      <c r="D984" s="195"/>
      <c r="E984" s="195"/>
      <c r="F984" s="195"/>
      <c r="G984" s="195"/>
      <c r="H984" s="195"/>
      <c r="I984" s="195"/>
      <c r="J984" s="195"/>
      <c r="K984" s="195"/>
      <c r="L984" s="195"/>
      <c r="M984" s="608"/>
      <c r="N984" s="608"/>
      <c r="O984" s="608"/>
    </row>
    <row r="985" spans="2:15" x14ac:dyDescent="0.25">
      <c r="B985"/>
      <c r="C985" s="195"/>
      <c r="D985" s="195"/>
      <c r="E985" s="195"/>
      <c r="F985" s="195"/>
      <c r="G985" s="195"/>
      <c r="H985" s="195"/>
      <c r="I985" s="195"/>
      <c r="J985" s="195"/>
      <c r="K985" s="195"/>
      <c r="L985" s="195"/>
      <c r="M985" s="608"/>
      <c r="N985" s="608"/>
      <c r="O985" s="608"/>
    </row>
    <row r="986" spans="2:15" x14ac:dyDescent="0.25">
      <c r="B986"/>
      <c r="C986" s="195"/>
      <c r="D986" s="195"/>
      <c r="E986" s="195"/>
      <c r="F986" s="195"/>
      <c r="G986" s="195"/>
      <c r="H986" s="195"/>
      <c r="I986" s="195"/>
      <c r="J986" s="195"/>
      <c r="K986" s="195"/>
      <c r="L986" s="195"/>
      <c r="M986" s="608"/>
      <c r="N986" s="608"/>
      <c r="O986" s="608"/>
    </row>
    <row r="987" spans="2:15" x14ac:dyDescent="0.25">
      <c r="B987"/>
      <c r="C987" s="195"/>
      <c r="D987" s="195"/>
      <c r="E987" s="195"/>
      <c r="F987" s="195"/>
      <c r="G987" s="195"/>
      <c r="H987" s="195"/>
      <c r="I987" s="195"/>
      <c r="J987" s="195"/>
      <c r="K987" s="195"/>
      <c r="L987" s="195"/>
      <c r="M987" s="608"/>
      <c r="N987" s="608"/>
      <c r="O987" s="608"/>
    </row>
    <row r="988" spans="2:15" x14ac:dyDescent="0.25">
      <c r="B988"/>
      <c r="C988" s="195"/>
      <c r="D988" s="195"/>
      <c r="E988" s="195"/>
      <c r="F988" s="195"/>
      <c r="G988" s="195"/>
      <c r="H988" s="195"/>
      <c r="I988" s="195"/>
      <c r="J988" s="195"/>
      <c r="K988" s="195"/>
      <c r="L988" s="195"/>
      <c r="M988" s="608"/>
      <c r="N988" s="608"/>
      <c r="O988" s="608"/>
    </row>
    <row r="989" spans="2:15" x14ac:dyDescent="0.25">
      <c r="B989"/>
      <c r="C989" s="195"/>
      <c r="D989" s="195"/>
      <c r="E989" s="195"/>
      <c r="F989" s="195"/>
      <c r="G989" s="195"/>
      <c r="H989" s="195"/>
      <c r="I989" s="195"/>
      <c r="J989" s="195"/>
      <c r="K989" s="195"/>
      <c r="L989" s="195"/>
      <c r="M989" s="608"/>
      <c r="N989" s="608"/>
      <c r="O989" s="608"/>
    </row>
    <row r="990" spans="2:15" x14ac:dyDescent="0.25">
      <c r="B990"/>
      <c r="C990" s="195"/>
      <c r="D990" s="195"/>
      <c r="E990" s="195"/>
      <c r="F990" s="195"/>
      <c r="G990" s="195"/>
      <c r="H990" s="195"/>
      <c r="I990" s="195"/>
      <c r="J990" s="195"/>
      <c r="K990" s="195"/>
      <c r="L990" s="195"/>
      <c r="M990" s="608"/>
      <c r="N990" s="608"/>
      <c r="O990" s="608"/>
    </row>
    <row r="991" spans="2:15" x14ac:dyDescent="0.25">
      <c r="B991"/>
      <c r="C991" s="195"/>
      <c r="D991" s="195"/>
      <c r="E991" s="195"/>
      <c r="F991" s="195"/>
      <c r="G991" s="195"/>
      <c r="H991" s="195"/>
      <c r="I991" s="195"/>
      <c r="J991" s="195"/>
      <c r="K991" s="195"/>
      <c r="L991" s="195"/>
      <c r="M991" s="608"/>
      <c r="N991" s="608"/>
      <c r="O991" s="608"/>
    </row>
    <row r="992" spans="2:15" x14ac:dyDescent="0.25">
      <c r="B992"/>
      <c r="C992" s="195"/>
      <c r="D992" s="195"/>
      <c r="E992" s="195"/>
      <c r="F992" s="195"/>
      <c r="G992" s="195"/>
      <c r="H992" s="195"/>
      <c r="I992" s="195"/>
      <c r="J992" s="195"/>
      <c r="K992" s="195"/>
      <c r="L992" s="195"/>
      <c r="M992" s="608"/>
      <c r="N992" s="608"/>
      <c r="O992" s="608"/>
    </row>
    <row r="993" spans="2:15" x14ac:dyDescent="0.25">
      <c r="B993"/>
      <c r="C993" s="195"/>
      <c r="D993" s="195"/>
      <c r="E993" s="195"/>
      <c r="F993" s="195"/>
      <c r="G993" s="195"/>
      <c r="H993" s="195"/>
      <c r="I993" s="195"/>
      <c r="J993" s="195"/>
      <c r="K993" s="195"/>
      <c r="L993" s="195"/>
      <c r="M993" s="608"/>
      <c r="N993" s="608"/>
      <c r="O993" s="608"/>
    </row>
    <row r="994" spans="2:15" x14ac:dyDescent="0.25">
      <c r="B994"/>
      <c r="C994" s="195"/>
      <c r="D994" s="195"/>
      <c r="E994" s="195"/>
      <c r="F994" s="195"/>
      <c r="G994" s="195"/>
      <c r="H994" s="195"/>
      <c r="I994" s="195"/>
      <c r="J994" s="195"/>
      <c r="K994" s="195"/>
      <c r="L994" s="195"/>
      <c r="M994" s="608"/>
      <c r="N994" s="608"/>
      <c r="O994" s="608"/>
    </row>
    <row r="995" spans="2:15" x14ac:dyDescent="0.25">
      <c r="B995"/>
      <c r="C995" s="195"/>
      <c r="D995" s="195"/>
      <c r="E995" s="195"/>
      <c r="F995" s="195"/>
      <c r="G995" s="195"/>
      <c r="H995" s="195"/>
      <c r="I995" s="195"/>
      <c r="J995" s="195"/>
      <c r="K995" s="195"/>
      <c r="L995" s="195"/>
      <c r="M995" s="608"/>
      <c r="N995" s="608"/>
      <c r="O995" s="608"/>
    </row>
    <row r="996" spans="2:15" x14ac:dyDescent="0.25">
      <c r="B996"/>
      <c r="C996" s="195"/>
      <c r="D996" s="195"/>
      <c r="E996" s="195"/>
      <c r="F996" s="195"/>
      <c r="G996" s="195"/>
      <c r="H996" s="195"/>
      <c r="I996" s="195"/>
      <c r="J996" s="195"/>
      <c r="K996" s="195"/>
      <c r="L996" s="195"/>
      <c r="M996" s="608"/>
      <c r="N996" s="608"/>
      <c r="O996" s="608"/>
    </row>
    <row r="997" spans="2:15" x14ac:dyDescent="0.25">
      <c r="B997"/>
      <c r="C997" s="195"/>
      <c r="D997" s="195"/>
      <c r="E997" s="195"/>
      <c r="F997" s="195"/>
      <c r="G997" s="195"/>
      <c r="H997" s="195"/>
      <c r="I997" s="195"/>
      <c r="J997" s="195"/>
      <c r="K997" s="195"/>
      <c r="L997" s="195"/>
      <c r="M997" s="608"/>
      <c r="N997" s="608"/>
      <c r="O997" s="608"/>
    </row>
    <row r="998" spans="2:15" x14ac:dyDescent="0.25">
      <c r="B998"/>
      <c r="C998" s="195"/>
      <c r="D998" s="195"/>
      <c r="E998" s="195"/>
      <c r="F998" s="195"/>
      <c r="G998" s="195"/>
      <c r="H998" s="195"/>
      <c r="I998" s="195"/>
      <c r="J998" s="195"/>
      <c r="K998" s="195"/>
      <c r="L998" s="195"/>
      <c r="M998" s="608"/>
      <c r="N998" s="608"/>
      <c r="O998" s="608"/>
    </row>
    <row r="999" spans="2:15" x14ac:dyDescent="0.25">
      <c r="B999"/>
      <c r="C999" s="195"/>
      <c r="D999" s="195"/>
      <c r="E999" s="195"/>
      <c r="F999" s="195"/>
      <c r="G999" s="195"/>
      <c r="H999" s="195"/>
      <c r="I999" s="195"/>
      <c r="J999" s="195"/>
      <c r="K999" s="195"/>
      <c r="L999" s="195"/>
      <c r="M999" s="608"/>
      <c r="N999" s="608"/>
      <c r="O999" s="608"/>
    </row>
    <row r="1000" spans="2:15" x14ac:dyDescent="0.25">
      <c r="B1000"/>
      <c r="C1000" s="195"/>
      <c r="D1000" s="195"/>
      <c r="E1000" s="195"/>
      <c r="F1000" s="195"/>
      <c r="G1000" s="195"/>
      <c r="H1000" s="195"/>
      <c r="I1000" s="195"/>
      <c r="J1000" s="195"/>
      <c r="K1000" s="195"/>
      <c r="L1000" s="195"/>
      <c r="M1000" s="608"/>
      <c r="N1000" s="608"/>
      <c r="O1000" s="608"/>
    </row>
    <row r="1001" spans="2:15" x14ac:dyDescent="0.25">
      <c r="B1001"/>
      <c r="C1001" s="195"/>
      <c r="D1001" s="195"/>
      <c r="E1001" s="195"/>
      <c r="F1001" s="195"/>
      <c r="G1001" s="195"/>
      <c r="H1001" s="195"/>
      <c r="I1001" s="195"/>
      <c r="J1001" s="195"/>
      <c r="K1001" s="195"/>
      <c r="L1001" s="195"/>
      <c r="M1001" s="608"/>
      <c r="N1001" s="608"/>
      <c r="O1001" s="608"/>
    </row>
    <row r="1002" spans="2:15" x14ac:dyDescent="0.25">
      <c r="B1002"/>
      <c r="C1002" s="195"/>
      <c r="D1002" s="195"/>
      <c r="E1002" s="195"/>
      <c r="F1002" s="195"/>
      <c r="G1002" s="195"/>
      <c r="H1002" s="195"/>
      <c r="I1002" s="195"/>
      <c r="J1002" s="195"/>
      <c r="K1002" s="195"/>
      <c r="L1002" s="195"/>
      <c r="M1002" s="608"/>
      <c r="N1002" s="608"/>
      <c r="O1002" s="608"/>
    </row>
    <row r="1003" spans="2:15" x14ac:dyDescent="0.25">
      <c r="B1003"/>
      <c r="C1003" s="195"/>
      <c r="D1003" s="195"/>
      <c r="E1003" s="195"/>
      <c r="F1003" s="195"/>
      <c r="G1003" s="195"/>
      <c r="H1003" s="195"/>
      <c r="I1003" s="195"/>
      <c r="J1003" s="195"/>
      <c r="K1003" s="195"/>
      <c r="L1003" s="195"/>
      <c r="M1003" s="608"/>
      <c r="N1003" s="608"/>
      <c r="O1003" s="608"/>
    </row>
    <row r="1004" spans="2:15" x14ac:dyDescent="0.25">
      <c r="B1004"/>
      <c r="C1004" s="195"/>
      <c r="D1004" s="195"/>
      <c r="E1004" s="195"/>
      <c r="F1004" s="195"/>
      <c r="G1004" s="195"/>
      <c r="H1004" s="195"/>
      <c r="I1004" s="195"/>
      <c r="J1004" s="195"/>
      <c r="K1004" s="195"/>
      <c r="L1004" s="195"/>
      <c r="M1004" s="608"/>
      <c r="N1004" s="608"/>
      <c r="O1004" s="608"/>
    </row>
    <row r="1005" spans="2:15" x14ac:dyDescent="0.25">
      <c r="B1005"/>
      <c r="C1005" s="195"/>
      <c r="D1005" s="195"/>
      <c r="E1005" s="195"/>
      <c r="F1005" s="195"/>
      <c r="G1005" s="195"/>
      <c r="H1005" s="195"/>
      <c r="I1005" s="195"/>
      <c r="J1005" s="195"/>
      <c r="K1005" s="195"/>
      <c r="L1005" s="195"/>
      <c r="M1005" s="608"/>
      <c r="N1005" s="608"/>
      <c r="O1005" s="608"/>
    </row>
    <row r="1006" spans="2:15" x14ac:dyDescent="0.25">
      <c r="B1006"/>
      <c r="C1006" s="195"/>
      <c r="D1006" s="195"/>
      <c r="E1006" s="195"/>
      <c r="F1006" s="195"/>
      <c r="G1006" s="195"/>
      <c r="H1006" s="195"/>
      <c r="I1006" s="195"/>
      <c r="J1006" s="195"/>
      <c r="K1006" s="195"/>
      <c r="L1006" s="195"/>
      <c r="M1006" s="608"/>
      <c r="N1006" s="608"/>
      <c r="O1006" s="608"/>
    </row>
    <row r="1007" spans="2:15" x14ac:dyDescent="0.25">
      <c r="B1007"/>
      <c r="C1007" s="195"/>
      <c r="D1007" s="195"/>
      <c r="E1007" s="195"/>
      <c r="F1007" s="195"/>
      <c r="G1007" s="195"/>
      <c r="H1007" s="195"/>
      <c r="I1007" s="195"/>
      <c r="J1007" s="195"/>
      <c r="K1007" s="195"/>
      <c r="L1007" s="195"/>
      <c r="M1007" s="608"/>
      <c r="N1007" s="608"/>
      <c r="O1007" s="608"/>
    </row>
    <row r="1008" spans="2:15" x14ac:dyDescent="0.25">
      <c r="B1008"/>
      <c r="C1008" s="195"/>
      <c r="D1008" s="195"/>
      <c r="E1008" s="195"/>
      <c r="F1008" s="195"/>
      <c r="G1008" s="195"/>
      <c r="H1008" s="195"/>
      <c r="I1008" s="195"/>
      <c r="J1008" s="195"/>
      <c r="K1008" s="195"/>
      <c r="L1008" s="195"/>
      <c r="M1008" s="608"/>
      <c r="N1008" s="608"/>
      <c r="O1008" s="608"/>
    </row>
    <row r="1009" spans="2:15" x14ac:dyDescent="0.25">
      <c r="B1009"/>
      <c r="C1009" s="195"/>
      <c r="D1009" s="195"/>
      <c r="E1009" s="195"/>
      <c r="F1009" s="195"/>
      <c r="G1009" s="195"/>
      <c r="H1009" s="195"/>
      <c r="I1009" s="195"/>
      <c r="J1009" s="195"/>
      <c r="K1009" s="195"/>
      <c r="L1009" s="195"/>
      <c r="M1009" s="608"/>
      <c r="N1009" s="608"/>
      <c r="O1009" s="608"/>
    </row>
    <row r="1010" spans="2:15" x14ac:dyDescent="0.25">
      <c r="B1010"/>
      <c r="C1010" s="195"/>
      <c r="D1010" s="195"/>
      <c r="E1010" s="195"/>
      <c r="F1010" s="195"/>
      <c r="G1010" s="195"/>
      <c r="H1010" s="195"/>
      <c r="I1010" s="195"/>
      <c r="J1010" s="195"/>
      <c r="K1010" s="195"/>
      <c r="L1010" s="195"/>
      <c r="M1010" s="608"/>
      <c r="N1010" s="608"/>
      <c r="O1010" s="608"/>
    </row>
    <row r="1011" spans="2:15" x14ac:dyDescent="0.25">
      <c r="B1011"/>
      <c r="C1011" s="195"/>
      <c r="D1011" s="195"/>
      <c r="E1011" s="195"/>
      <c r="F1011" s="195"/>
      <c r="G1011" s="195"/>
      <c r="H1011" s="195"/>
      <c r="I1011" s="195"/>
      <c r="J1011" s="195"/>
      <c r="K1011" s="195"/>
      <c r="L1011" s="195"/>
      <c r="M1011" s="608"/>
      <c r="N1011" s="608"/>
      <c r="O1011" s="608"/>
    </row>
    <row r="1012" spans="2:15" x14ac:dyDescent="0.25">
      <c r="B1012"/>
      <c r="C1012" s="195"/>
      <c r="D1012" s="195"/>
      <c r="E1012" s="195"/>
      <c r="F1012" s="195"/>
      <c r="G1012" s="195"/>
      <c r="H1012" s="195"/>
      <c r="I1012" s="195"/>
      <c r="J1012" s="195"/>
      <c r="K1012" s="195"/>
      <c r="L1012" s="195"/>
      <c r="M1012" s="608"/>
      <c r="N1012" s="608"/>
      <c r="O1012" s="608"/>
    </row>
    <row r="1013" spans="2:15" x14ac:dyDescent="0.25">
      <c r="B1013"/>
      <c r="C1013" s="195"/>
      <c r="D1013" s="195"/>
      <c r="E1013" s="195"/>
      <c r="F1013" s="195"/>
      <c r="G1013" s="195"/>
      <c r="H1013" s="195"/>
      <c r="I1013" s="195"/>
      <c r="J1013" s="195"/>
      <c r="K1013" s="195"/>
      <c r="L1013" s="195"/>
      <c r="M1013" s="608"/>
      <c r="N1013" s="608"/>
      <c r="O1013" s="608"/>
    </row>
    <row r="1014" spans="2:15" x14ac:dyDescent="0.25">
      <c r="B1014"/>
      <c r="C1014" s="195"/>
      <c r="D1014" s="195"/>
      <c r="E1014" s="195"/>
      <c r="F1014" s="195"/>
      <c r="G1014" s="195"/>
      <c r="H1014" s="195"/>
      <c r="I1014" s="195"/>
      <c r="J1014" s="195"/>
      <c r="K1014" s="195"/>
      <c r="L1014" s="195"/>
      <c r="M1014" s="608"/>
      <c r="N1014" s="608"/>
      <c r="O1014" s="608"/>
    </row>
    <row r="1015" spans="2:15" x14ac:dyDescent="0.25">
      <c r="B1015"/>
      <c r="C1015" s="195"/>
      <c r="D1015" s="195"/>
      <c r="E1015" s="195"/>
      <c r="F1015" s="195"/>
      <c r="G1015" s="195"/>
      <c r="H1015" s="195"/>
      <c r="I1015" s="195"/>
      <c r="J1015" s="195"/>
      <c r="K1015" s="195"/>
      <c r="L1015" s="195"/>
      <c r="M1015" s="608"/>
      <c r="N1015" s="608"/>
      <c r="O1015" s="608"/>
    </row>
    <row r="1016" spans="2:15" x14ac:dyDescent="0.25">
      <c r="B1016"/>
      <c r="C1016" s="195"/>
      <c r="D1016" s="195"/>
      <c r="E1016" s="195"/>
      <c r="F1016" s="195"/>
      <c r="G1016" s="195"/>
      <c r="H1016" s="195"/>
      <c r="I1016" s="195"/>
      <c r="J1016" s="195"/>
      <c r="K1016" s="195"/>
      <c r="L1016" s="195"/>
      <c r="M1016" s="608"/>
      <c r="N1016" s="608"/>
      <c r="O1016" s="608"/>
    </row>
    <row r="1017" spans="2:15" x14ac:dyDescent="0.25">
      <c r="B1017"/>
      <c r="C1017" s="195"/>
      <c r="D1017" s="195"/>
      <c r="E1017" s="195"/>
      <c r="F1017" s="195"/>
      <c r="G1017" s="195"/>
      <c r="H1017" s="195"/>
      <c r="I1017" s="195"/>
      <c r="J1017" s="195"/>
      <c r="K1017" s="195"/>
      <c r="L1017" s="195"/>
      <c r="M1017" s="608"/>
      <c r="N1017" s="608"/>
      <c r="O1017" s="608"/>
    </row>
    <row r="1018" spans="2:15" x14ac:dyDescent="0.25">
      <c r="B1018"/>
      <c r="C1018" s="195"/>
      <c r="D1018" s="195"/>
      <c r="E1018" s="195"/>
      <c r="F1018" s="195"/>
      <c r="G1018" s="195"/>
      <c r="H1018" s="195"/>
      <c r="I1018" s="195"/>
      <c r="J1018" s="195"/>
      <c r="K1018" s="195"/>
      <c r="L1018" s="195"/>
      <c r="M1018" s="608"/>
      <c r="N1018" s="608"/>
      <c r="O1018" s="608"/>
    </row>
    <row r="1019" spans="2:15" x14ac:dyDescent="0.25">
      <c r="B1019"/>
      <c r="C1019" s="195"/>
      <c r="D1019" s="195"/>
      <c r="E1019" s="195"/>
      <c r="F1019" s="195"/>
      <c r="G1019" s="195"/>
      <c r="H1019" s="195"/>
      <c r="I1019" s="195"/>
      <c r="J1019" s="195"/>
      <c r="K1019" s="195"/>
      <c r="L1019" s="195"/>
      <c r="M1019" s="608"/>
      <c r="N1019" s="608"/>
      <c r="O1019" s="608"/>
    </row>
    <row r="1020" spans="2:15" x14ac:dyDescent="0.25">
      <c r="B1020"/>
      <c r="C1020" s="195"/>
      <c r="D1020" s="195"/>
      <c r="E1020" s="195"/>
      <c r="F1020" s="195"/>
      <c r="G1020" s="195"/>
      <c r="H1020" s="195"/>
      <c r="I1020" s="195"/>
      <c r="J1020" s="195"/>
      <c r="K1020" s="195"/>
      <c r="L1020" s="195"/>
      <c r="M1020" s="608"/>
      <c r="N1020" s="608"/>
      <c r="O1020" s="608"/>
    </row>
    <row r="1021" spans="2:15" x14ac:dyDescent="0.25">
      <c r="B1021"/>
      <c r="C1021" s="195"/>
      <c r="D1021" s="195"/>
      <c r="E1021" s="195"/>
      <c r="F1021" s="195"/>
      <c r="G1021" s="195"/>
      <c r="H1021" s="195"/>
      <c r="I1021" s="195"/>
      <c r="J1021" s="195"/>
      <c r="K1021" s="195"/>
      <c r="L1021" s="195"/>
      <c r="M1021" s="608"/>
      <c r="N1021" s="608"/>
      <c r="O1021" s="608"/>
    </row>
    <row r="1022" spans="2:15" x14ac:dyDescent="0.25">
      <c r="B1022"/>
      <c r="C1022" s="195"/>
      <c r="D1022" s="195"/>
      <c r="E1022" s="195"/>
      <c r="F1022" s="195"/>
      <c r="G1022" s="195"/>
      <c r="H1022" s="195"/>
      <c r="I1022" s="195"/>
      <c r="J1022" s="195"/>
      <c r="K1022" s="195"/>
      <c r="L1022" s="195"/>
      <c r="M1022" s="608"/>
      <c r="N1022" s="608"/>
      <c r="O1022" s="608"/>
    </row>
    <row r="1023" spans="2:15" x14ac:dyDescent="0.25">
      <c r="B1023"/>
      <c r="C1023" s="195"/>
      <c r="D1023" s="195"/>
      <c r="E1023" s="195"/>
      <c r="F1023" s="195"/>
      <c r="G1023" s="195"/>
      <c r="H1023" s="195"/>
      <c r="I1023" s="195"/>
      <c r="J1023" s="195"/>
      <c r="K1023" s="195"/>
      <c r="L1023" s="195"/>
      <c r="M1023" s="608"/>
      <c r="N1023" s="608"/>
      <c r="O1023" s="608"/>
    </row>
    <row r="1024" spans="2:15" x14ac:dyDescent="0.25">
      <c r="B1024"/>
      <c r="C1024" s="195"/>
      <c r="D1024" s="195"/>
      <c r="E1024" s="195"/>
      <c r="F1024" s="195"/>
      <c r="G1024" s="195"/>
      <c r="H1024" s="195"/>
      <c r="I1024" s="195"/>
      <c r="J1024" s="195"/>
      <c r="K1024" s="195"/>
      <c r="L1024" s="195"/>
      <c r="M1024" s="608"/>
      <c r="N1024" s="608"/>
      <c r="O1024" s="608"/>
    </row>
    <row r="1025" spans="2:15" x14ac:dyDescent="0.25">
      <c r="B1025"/>
      <c r="C1025" s="195"/>
      <c r="D1025" s="195"/>
      <c r="E1025" s="195"/>
      <c r="F1025" s="195"/>
      <c r="G1025" s="195"/>
      <c r="H1025" s="195"/>
      <c r="I1025" s="195"/>
      <c r="J1025" s="195"/>
      <c r="K1025" s="195"/>
      <c r="L1025" s="195"/>
      <c r="M1025" s="608"/>
      <c r="N1025" s="608"/>
      <c r="O1025" s="608"/>
    </row>
    <row r="1026" spans="2:15" x14ac:dyDescent="0.25">
      <c r="B1026"/>
      <c r="C1026" s="195"/>
      <c r="D1026" s="195"/>
      <c r="E1026" s="195"/>
      <c r="F1026" s="195"/>
      <c r="G1026" s="195"/>
      <c r="H1026" s="195"/>
      <c r="I1026" s="195"/>
      <c r="J1026" s="195"/>
      <c r="K1026" s="195"/>
      <c r="L1026" s="195"/>
      <c r="M1026" s="608"/>
      <c r="N1026" s="608"/>
      <c r="O1026" s="608"/>
    </row>
    <row r="1027" spans="2:15" x14ac:dyDescent="0.25">
      <c r="B1027"/>
      <c r="C1027" s="195"/>
      <c r="D1027" s="195"/>
      <c r="E1027" s="195"/>
      <c r="F1027" s="195"/>
      <c r="G1027" s="195"/>
      <c r="H1027" s="195"/>
      <c r="I1027" s="195"/>
      <c r="J1027" s="195"/>
      <c r="K1027" s="195"/>
      <c r="L1027" s="195"/>
      <c r="M1027" s="608"/>
      <c r="N1027" s="608"/>
      <c r="O1027" s="608"/>
    </row>
    <row r="1028" spans="2:15" x14ac:dyDescent="0.25">
      <c r="B1028"/>
      <c r="C1028" s="195"/>
      <c r="D1028" s="195"/>
      <c r="E1028" s="195"/>
      <c r="F1028" s="195"/>
      <c r="G1028" s="195"/>
      <c r="H1028" s="195"/>
      <c r="I1028" s="195"/>
      <c r="J1028" s="195"/>
      <c r="K1028" s="195"/>
      <c r="L1028" s="195"/>
      <c r="M1028" s="608"/>
      <c r="N1028" s="608"/>
      <c r="O1028" s="608"/>
    </row>
    <row r="1029" spans="2:15" x14ac:dyDescent="0.25">
      <c r="B1029"/>
      <c r="C1029" s="195"/>
      <c r="D1029" s="195"/>
      <c r="E1029" s="195"/>
      <c r="F1029" s="195"/>
      <c r="G1029" s="195"/>
      <c r="H1029" s="195"/>
      <c r="I1029" s="195"/>
      <c r="J1029" s="195"/>
      <c r="K1029" s="195"/>
      <c r="L1029" s="195"/>
      <c r="M1029" s="608"/>
      <c r="N1029" s="608"/>
      <c r="O1029" s="608"/>
    </row>
    <row r="1030" spans="2:15" x14ac:dyDescent="0.25">
      <c r="B1030"/>
      <c r="C1030" s="195"/>
      <c r="D1030" s="195"/>
      <c r="E1030" s="195"/>
      <c r="F1030" s="195"/>
      <c r="G1030" s="195"/>
      <c r="H1030" s="195"/>
      <c r="I1030" s="195"/>
      <c r="J1030" s="195"/>
      <c r="K1030" s="195"/>
      <c r="L1030" s="195"/>
      <c r="M1030" s="608"/>
      <c r="N1030" s="608"/>
      <c r="O1030" s="608"/>
    </row>
    <row r="1031" spans="2:15" x14ac:dyDescent="0.25">
      <c r="B1031"/>
      <c r="C1031" s="195"/>
      <c r="D1031" s="195"/>
      <c r="E1031" s="195"/>
      <c r="F1031" s="195"/>
      <c r="G1031" s="195"/>
      <c r="H1031" s="195"/>
      <c r="I1031" s="195"/>
      <c r="J1031" s="195"/>
      <c r="K1031" s="195"/>
      <c r="L1031" s="195"/>
      <c r="M1031" s="608"/>
      <c r="N1031" s="608"/>
      <c r="O1031" s="608"/>
    </row>
    <row r="1032" spans="2:15" x14ac:dyDescent="0.25">
      <c r="B1032"/>
      <c r="C1032" s="195"/>
      <c r="D1032" s="195"/>
      <c r="E1032" s="195"/>
      <c r="F1032" s="195"/>
      <c r="G1032" s="195"/>
      <c r="H1032" s="195"/>
      <c r="I1032" s="195"/>
      <c r="J1032" s="195"/>
      <c r="K1032" s="195"/>
      <c r="L1032" s="195"/>
      <c r="M1032" s="608"/>
      <c r="N1032" s="608"/>
      <c r="O1032" s="608"/>
    </row>
    <row r="1033" spans="2:15" x14ac:dyDescent="0.25">
      <c r="B1033"/>
      <c r="C1033" s="195"/>
      <c r="D1033" s="195"/>
      <c r="E1033" s="195"/>
      <c r="F1033" s="195"/>
      <c r="G1033" s="195"/>
      <c r="H1033" s="195"/>
      <c r="I1033" s="195"/>
      <c r="J1033" s="195"/>
      <c r="K1033" s="195"/>
      <c r="L1033" s="195"/>
      <c r="M1033" s="608"/>
      <c r="N1033" s="608"/>
      <c r="O1033" s="608"/>
    </row>
    <row r="1034" spans="2:15" x14ac:dyDescent="0.25">
      <c r="B1034"/>
      <c r="C1034" s="195"/>
      <c r="D1034" s="195"/>
      <c r="E1034" s="195"/>
      <c r="F1034" s="195"/>
      <c r="G1034" s="195"/>
      <c r="H1034" s="195"/>
      <c r="I1034" s="195"/>
      <c r="J1034" s="195"/>
      <c r="K1034" s="195"/>
      <c r="L1034" s="195"/>
      <c r="M1034" s="608"/>
      <c r="N1034" s="608"/>
      <c r="O1034" s="608"/>
    </row>
    <row r="1035" spans="2:15" x14ac:dyDescent="0.25">
      <c r="B1035"/>
      <c r="C1035" s="195"/>
      <c r="D1035" s="195"/>
      <c r="E1035" s="195"/>
      <c r="F1035" s="195"/>
      <c r="G1035" s="195"/>
      <c r="H1035" s="195"/>
      <c r="I1035" s="195"/>
      <c r="J1035" s="195"/>
      <c r="K1035" s="195"/>
      <c r="L1035" s="195"/>
      <c r="M1035" s="608"/>
      <c r="N1035" s="608"/>
      <c r="O1035" s="608"/>
    </row>
    <row r="1036" spans="2:15" x14ac:dyDescent="0.25">
      <c r="B1036"/>
      <c r="C1036" s="195"/>
      <c r="D1036" s="195"/>
      <c r="E1036" s="195"/>
      <c r="F1036" s="195"/>
      <c r="G1036" s="195"/>
      <c r="H1036" s="195"/>
      <c r="I1036" s="195"/>
      <c r="J1036" s="195"/>
      <c r="K1036" s="195"/>
      <c r="L1036" s="195"/>
      <c r="M1036" s="608"/>
      <c r="N1036" s="608"/>
      <c r="O1036" s="608"/>
    </row>
    <row r="1037" spans="2:15" x14ac:dyDescent="0.25">
      <c r="B1037"/>
      <c r="C1037" s="195"/>
      <c r="D1037" s="195"/>
      <c r="E1037" s="195"/>
      <c r="F1037" s="195"/>
      <c r="G1037" s="195"/>
      <c r="H1037" s="195"/>
      <c r="I1037" s="195"/>
      <c r="J1037" s="195"/>
      <c r="K1037" s="195"/>
      <c r="L1037" s="195"/>
      <c r="M1037" s="608"/>
      <c r="N1037" s="608"/>
      <c r="O1037" s="608"/>
    </row>
    <row r="1038" spans="2:15" x14ac:dyDescent="0.25">
      <c r="B1038"/>
      <c r="C1038" s="195"/>
      <c r="D1038" s="195"/>
      <c r="E1038" s="195"/>
      <c r="F1038" s="195"/>
      <c r="G1038" s="195"/>
      <c r="H1038" s="195"/>
      <c r="I1038" s="195"/>
      <c r="J1038" s="195"/>
      <c r="K1038" s="195"/>
      <c r="L1038" s="195"/>
      <c r="M1038" s="608"/>
      <c r="N1038" s="608"/>
      <c r="O1038" s="608"/>
    </row>
    <row r="1039" spans="2:15" x14ac:dyDescent="0.25">
      <c r="B1039"/>
      <c r="C1039" s="195"/>
      <c r="D1039" s="195"/>
      <c r="E1039" s="195"/>
      <c r="F1039" s="195"/>
      <c r="G1039" s="195"/>
      <c r="H1039" s="195"/>
      <c r="I1039" s="195"/>
      <c r="J1039" s="195"/>
      <c r="K1039" s="195"/>
      <c r="L1039" s="195"/>
      <c r="M1039" s="608"/>
      <c r="N1039" s="608"/>
      <c r="O1039" s="608"/>
    </row>
    <row r="1040" spans="2:15" x14ac:dyDescent="0.25">
      <c r="B1040"/>
      <c r="C1040" s="195"/>
      <c r="D1040" s="195"/>
      <c r="E1040" s="195"/>
      <c r="F1040" s="195"/>
      <c r="G1040" s="195"/>
      <c r="H1040" s="195"/>
      <c r="I1040" s="195"/>
      <c r="J1040" s="195"/>
      <c r="K1040" s="195"/>
      <c r="L1040" s="195"/>
      <c r="M1040" s="608"/>
      <c r="N1040" s="608"/>
      <c r="O1040" s="608"/>
    </row>
    <row r="1041" spans="4:4" x14ac:dyDescent="0.25">
      <c r="D1041" s="444"/>
    </row>
    <row r="1042" spans="4:4" x14ac:dyDescent="0.25">
      <c r="D1042" s="444"/>
    </row>
    <row r="1043" spans="4:4" x14ac:dyDescent="0.25">
      <c r="D1043" s="444"/>
    </row>
    <row r="1044" spans="4:4" x14ac:dyDescent="0.25">
      <c r="D1044" s="444"/>
    </row>
    <row r="1045" spans="4:4" x14ac:dyDescent="0.25">
      <c r="D1045" s="444"/>
    </row>
    <row r="1046" spans="4:4" x14ac:dyDescent="0.25">
      <c r="D1046" s="444"/>
    </row>
    <row r="1047" spans="4:4" x14ac:dyDescent="0.25">
      <c r="D1047" s="444"/>
    </row>
    <row r="1048" spans="4:4" x14ac:dyDescent="0.25">
      <c r="D1048" s="444"/>
    </row>
    <row r="1049" spans="4:4" x14ac:dyDescent="0.25">
      <c r="D1049" s="444"/>
    </row>
    <row r="1050" spans="4:4" x14ac:dyDescent="0.25">
      <c r="D1050" s="444"/>
    </row>
  </sheetData>
  <mergeCells count="2">
    <mergeCell ref="A1:A2"/>
    <mergeCell ref="M1:N1"/>
  </mergeCells>
  <phoneticPr fontId="36" type="noConversion"/>
  <conditionalFormatting sqref="B602:N711 B591:L601 B548:L550 C712:N834 B541:O542 B551:N590 M549:N549 B543:N547 B211:B216 B217:O218 B13:P210">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31:P341 B329:N330 P329:P330 B13:P328">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$B545="PENDIENTE"</formula>
    </cfRule>
    <cfRule type="expression" dxfId="931" priority="979">
      <formula>$B545="REEMBOLSO"</formula>
    </cfRule>
    <cfRule type="expression" dxfId="930" priority="980">
      <formula>$B545="TRASLADO"</formula>
    </cfRule>
    <cfRule type="expression" dxfId="929" priority="981">
      <formula>$B545="PROCESO"</formula>
    </cfRule>
    <cfRule type="expression" dxfId="928" priority="982">
      <formula>$B545="DEBE"</formula>
    </cfRule>
    <cfRule type="expression" dxfId="927" priority="983">
      <formula>$B545="TERMINADO"</formula>
    </cfRule>
    <cfRule type="expression" dxfId="926" priority="984">
      <formula>$B545="EJECUCION"</formula>
    </cfRule>
  </conditionalFormatting>
  <conditionalFormatting sqref="O244:O282 O294:O328 O331:O347 O349:O526 O239">
    <cfRule type="expression" dxfId="925" priority="992">
      <formula>$B547="PENDIENTE"</formula>
    </cfRule>
    <cfRule type="expression" dxfId="924" priority="993">
      <formula>$B547="REEMBOLSO"</formula>
    </cfRule>
    <cfRule type="expression" dxfId="923" priority="994">
      <formula>$B547="TRASLADO"</formula>
    </cfRule>
    <cfRule type="expression" dxfId="922" priority="995">
      <formula>$B547="PROCESO"</formula>
    </cfRule>
    <cfRule type="expression" dxfId="921" priority="996">
      <formula>$B547="DEBE"</formula>
    </cfRule>
    <cfRule type="expression" dxfId="920" priority="997">
      <formula>$B547="TERMINADO"</formula>
    </cfRule>
    <cfRule type="expression" dxfId="919" priority="998">
      <formula>$B547="EJECUCION"</formula>
    </cfRule>
  </conditionalFormatting>
  <conditionalFormatting sqref="O241:O243">
    <cfRule type="expression" dxfId="918" priority="1040">
      <formula>$B548="PENDIENTE"</formula>
    </cfRule>
    <cfRule type="expression" dxfId="917" priority="1041">
      <formula>$B548="REEMBOLSO"</formula>
    </cfRule>
    <cfRule type="expression" dxfId="916" priority="1042">
      <formula>$B548="TRASLADO"</formula>
    </cfRule>
    <cfRule type="expression" dxfId="915" priority="1043">
      <formula>$B548="PROCESO"</formula>
    </cfRule>
    <cfRule type="expression" dxfId="914" priority="1044">
      <formula>$B548="DEBE"</formula>
    </cfRule>
    <cfRule type="expression" dxfId="913" priority="1045">
      <formula>$B548="TERMINADO"</formula>
    </cfRule>
    <cfRule type="expression" dxfId="912" priority="1046">
      <formula>$B548="EJECUCION"</formula>
    </cfRule>
  </conditionalFormatting>
  <conditionalFormatting sqref="O240">
    <cfRule type="expression" dxfId="911" priority="1317">
      <formula>$B546="PENDIENTE"</formula>
    </cfRule>
    <cfRule type="expression" dxfId="910" priority="1318">
      <formula>$B546="REEMBOLSO"</formula>
    </cfRule>
    <cfRule type="expression" dxfId="909" priority="1319">
      <formula>$B546="TRASLADO"</formula>
    </cfRule>
    <cfRule type="expression" dxfId="908" priority="1320">
      <formula>$B546="PROCESO"</formula>
    </cfRule>
    <cfRule type="expression" dxfId="907" priority="1321">
      <formula>$B546="DEBE"</formula>
    </cfRule>
    <cfRule type="expression" dxfId="906" priority="1322">
      <formula>$B546="TERMINADO"</formula>
    </cfRule>
    <cfRule type="expression" dxfId="905" priority="1323">
      <formula>$B546="EJECUCION"</formula>
    </cfRule>
  </conditionalFormatting>
  <conditionalFormatting sqref="O215:O218">
    <cfRule type="expression" dxfId="904" priority="1358">
      <formula>$B544="PENDIENTE"</formula>
    </cfRule>
    <cfRule type="expression" dxfId="903" priority="1359">
      <formula>$B544="REEMBOLSO"</formula>
    </cfRule>
    <cfRule type="expression" dxfId="902" priority="1360">
      <formula>$B544="TRASLADO"</formula>
    </cfRule>
    <cfRule type="expression" dxfId="901" priority="1361">
      <formula>$B544="PROCESO"</formula>
    </cfRule>
    <cfRule type="expression" dxfId="900" priority="1362">
      <formula>$B544="DEBE"</formula>
    </cfRule>
    <cfRule type="expression" dxfId="899" priority="1363">
      <formula>$B544="TERMINADO"</formula>
    </cfRule>
    <cfRule type="expression" dxfId="898" priority="1364">
      <formula>$B544="EJECUCION"</formula>
    </cfRule>
  </conditionalFormatting>
  <conditionalFormatting sqref="B348:P348">
    <cfRule type="expression" dxfId="897" priority="87">
      <formula>$B348="PENDIENTE"</formula>
    </cfRule>
    <cfRule type="expression" dxfId="896" priority="88">
      <formula>$B348="REEMBOLSO"</formula>
    </cfRule>
    <cfRule type="expression" dxfId="895" priority="89">
      <formula>$B348="TRASLADO"</formula>
    </cfRule>
    <cfRule type="expression" dxfId="894" priority="90">
      <formula>$B348="PROCESO"</formula>
    </cfRule>
    <cfRule type="expression" dxfId="893" priority="91">
      <formula>$B348="DEBE"</formula>
    </cfRule>
    <cfRule type="expression" dxfId="892" priority="92">
      <formula>$B348="TERMINADO"</formula>
    </cfRule>
    <cfRule type="expression" dxfId="891" priority="93">
      <formula>$B348="EJECUCION"</formula>
    </cfRule>
  </conditionalFormatting>
  <conditionalFormatting sqref="B348:P348">
    <cfRule type="expression" dxfId="890" priority="70">
      <formula>$B348="AHORRADO"</formula>
    </cfRule>
    <cfRule type="expression" dxfId="889" priority="71">
      <formula>$B348="ABANDONO"</formula>
    </cfRule>
    <cfRule type="expression" dxfId="888" priority="72">
      <formula>$B348="PENDIENTE"</formula>
    </cfRule>
    <cfRule type="expression" dxfId="887" priority="73">
      <formula>$B348="REEMBOLSO"</formula>
    </cfRule>
    <cfRule type="expression" dxfId="886" priority="74">
      <formula>$B348="TRASLADO"</formula>
    </cfRule>
    <cfRule type="expression" dxfId="885" priority="75">
      <formula>$B348="PROCESO"</formula>
    </cfRule>
    <cfRule type="expression" dxfId="884" priority="76">
      <formula>$B348="DEBE"</formula>
    </cfRule>
    <cfRule type="expression" dxfId="883" priority="77">
      <formula>$B348="TERMINADO"</formula>
    </cfRule>
    <cfRule type="expression" dxfId="882" priority="78">
      <formula>$B348="EJECUCION"</formula>
    </cfRule>
    <cfRule type="expression" dxfId="881" priority="79">
      <formula>$B348="PENDIENTE"</formula>
    </cfRule>
    <cfRule type="expression" dxfId="880" priority="80">
      <formula>$B348="REEMBOLSO"</formula>
    </cfRule>
    <cfRule type="expression" dxfId="879" priority="81">
      <formula>$B348="TRASLADO"</formula>
    </cfRule>
    <cfRule type="expression" dxfId="878" priority="82">
      <formula>$B348="PROCESO"</formula>
    </cfRule>
    <cfRule type="expression" dxfId="877" priority="83">
      <formula>$B348="DEBE"</formula>
    </cfRule>
    <cfRule type="expression" dxfId="876" priority="84">
      <formula>$B348="TERMINADO"</formula>
    </cfRule>
    <cfRule type="expression" dxfId="875" priority="85">
      <formula>$B348="EJECUCION"</formula>
    </cfRule>
    <cfRule type="expression" dxfId="874" priority="86">
      <formula>$B348="ARCHIVADO"</formula>
    </cfRule>
  </conditionalFormatting>
  <conditionalFormatting sqref="B216:O216">
    <cfRule type="expression" dxfId="873" priority="39">
      <formula>$B216="PENDIENTE"</formula>
    </cfRule>
    <cfRule type="expression" dxfId="872" priority="40">
      <formula>$B216="REEMBOLSO"</formula>
    </cfRule>
    <cfRule type="expression" dxfId="871" priority="41">
      <formula>$B216="TRASLADO"</formula>
    </cfRule>
    <cfRule type="expression" dxfId="870" priority="42">
      <formula>$B216="PROCESO"</formula>
    </cfRule>
    <cfRule type="expression" dxfId="869" priority="43">
      <formula>$B216="DEBE"</formula>
    </cfRule>
    <cfRule type="expression" dxfId="868" priority="44">
      <formula>$B216="TERMINADO"</formula>
    </cfRule>
    <cfRule type="expression" dxfId="867" priority="45">
      <formula>$B216="EJECUCION"</formula>
    </cfRule>
  </conditionalFormatting>
  <conditionalFormatting sqref="O214:O215">
    <cfRule type="expression" dxfId="866" priority="1406">
      <formula>$B547="PENDIENTE"</formula>
    </cfRule>
    <cfRule type="expression" dxfId="865" priority="1407">
      <formula>$B547="REEMBOLSO"</formula>
    </cfRule>
    <cfRule type="expression" dxfId="864" priority="1408">
      <formula>$B547="TRASLADO"</formula>
    </cfRule>
    <cfRule type="expression" dxfId="863" priority="1409">
      <formula>$B547="PROCESO"</formula>
    </cfRule>
    <cfRule type="expression" dxfId="862" priority="1410">
      <formula>$B547="DEBE"</formula>
    </cfRule>
    <cfRule type="expression" dxfId="861" priority="1411">
      <formula>$B547="TERMINADO"</formula>
    </cfRule>
    <cfRule type="expression" dxfId="860" priority="1412">
      <formula>$B547="EJECUCION"</formula>
    </cfRule>
  </conditionalFormatting>
  <conditionalFormatting sqref="O211:O213">
    <cfRule type="expression" dxfId="859" priority="1454">
      <formula>$B543="PENDIENTE"</formula>
    </cfRule>
    <cfRule type="expression" dxfId="858" priority="1455">
      <formula>$B543="REEMBOLSO"</formula>
    </cfRule>
    <cfRule type="expression" dxfId="857" priority="1456">
      <formula>$B543="TRASLADO"</formula>
    </cfRule>
    <cfRule type="expression" dxfId="856" priority="1457">
      <formula>$B543="PROCESO"</formula>
    </cfRule>
    <cfRule type="expression" dxfId="855" priority="1458">
      <formula>$B543="DEBE"</formula>
    </cfRule>
    <cfRule type="expression" dxfId="854" priority="1459">
      <formula>$B543="TERMINADO"</formula>
    </cfRule>
    <cfRule type="expression" dxfId="853" priority="1460">
      <formula>$B543="EJECUCION"</formula>
    </cfRule>
  </conditionalFormatting>
  <conditionalFormatting sqref="I215:O215">
    <cfRule type="expression" dxfId="852" priority="8">
      <formula>$B215="PENDIENTE"</formula>
    </cfRule>
    <cfRule type="expression" dxfId="851" priority="9">
      <formula>$B215="REEMBOLSO"</formula>
    </cfRule>
    <cfRule type="expression" dxfId="850" priority="10">
      <formula>$B215="TRASLADO"</formula>
    </cfRule>
    <cfRule type="expression" dxfId="849" priority="11">
      <formula>$B215="PROCESO"</formula>
    </cfRule>
    <cfRule type="expression" dxfId="848" priority="12">
      <formula>$B215="DEBE"</formula>
    </cfRule>
    <cfRule type="expression" dxfId="847" priority="13">
      <formula>$B215="TERMINADO"</formula>
    </cfRule>
    <cfRule type="expression" dxfId="846" priority="14">
      <formula>$B215="EJECUCION"</formula>
    </cfRule>
  </conditionalFormatting>
  <conditionalFormatting sqref="B217:O217">
    <cfRule type="expression" dxfId="845" priority="1">
      <formula>$B217="PENDIENTE"</formula>
    </cfRule>
    <cfRule type="expression" dxfId="844" priority="2">
      <formula>$B217="REEMBOLSO"</formula>
    </cfRule>
    <cfRule type="expression" dxfId="843" priority="3">
      <formula>$B217="TRASLADO"</formula>
    </cfRule>
    <cfRule type="expression" dxfId="842" priority="4">
      <formula>$B217="PROCESO"</formula>
    </cfRule>
    <cfRule type="expression" dxfId="841" priority="5">
      <formula>$B217="DEBE"</formula>
    </cfRule>
    <cfRule type="expression" dxfId="840" priority="6">
      <formula>$B217="TERMINADO"</formula>
    </cfRule>
    <cfRule type="expression" dxfId="839" priority="7">
      <formula>$B217="EJECUCION"</formula>
    </cfRule>
  </conditionalFormatting>
  <conditionalFormatting sqref="O221">
    <cfRule type="expression" dxfId="838" priority="1495">
      <formula>$B546="PENDIENTE"</formula>
    </cfRule>
    <cfRule type="expression" dxfId="837" priority="1496">
      <formula>$B546="REEMBOLSO"</formula>
    </cfRule>
    <cfRule type="expression" dxfId="836" priority="1497">
      <formula>$B546="TRASLADO"</formula>
    </cfRule>
    <cfRule type="expression" dxfId="835" priority="1498">
      <formula>$B546="PROCESO"</formula>
    </cfRule>
    <cfRule type="expression" dxfId="834" priority="1499">
      <formula>$B546="DEBE"</formula>
    </cfRule>
    <cfRule type="expression" dxfId="833" priority="1500">
      <formula>$B546="TERMINADO"</formula>
    </cfRule>
    <cfRule type="expression" dxfId="832" priority="1501">
      <formula>$B546="EJECUCION"</formula>
    </cfRule>
  </conditionalFormatting>
  <conditionalFormatting sqref="O219:O220">
    <cfRule type="expression" dxfId="831" priority="1536">
      <formula>$B545="PENDIENTE"</formula>
    </cfRule>
    <cfRule type="expression" dxfId="830" priority="1537">
      <formula>$B545="REEMBOLSO"</formula>
    </cfRule>
    <cfRule type="expression" dxfId="829" priority="1538">
      <formula>$B545="TRASLADO"</formula>
    </cfRule>
    <cfRule type="expression" dxfId="828" priority="1539">
      <formula>$B545="PROCESO"</formula>
    </cfRule>
    <cfRule type="expression" dxfId="827" priority="1540">
      <formula>$B545="DEBE"</formula>
    </cfRule>
    <cfRule type="expression" dxfId="826" priority="1541">
      <formula>$B545="TERMINADO"</formula>
    </cfRule>
    <cfRule type="expression" dxfId="825" priority="1542">
      <formula>$B545="EJECUCION"</formula>
    </cfRule>
  </conditionalFormatting>
  <conditionalFormatting sqref="O222">
    <cfRule type="expression" dxfId="824" priority="1577">
      <formula>$B546="PENDIENTE"</formula>
    </cfRule>
    <cfRule type="expression" dxfId="823" priority="1578">
      <formula>$B546="REEMBOLSO"</formula>
    </cfRule>
    <cfRule type="expression" dxfId="822" priority="1579">
      <formula>$B546="TRASLADO"</formula>
    </cfRule>
    <cfRule type="expression" dxfId="821" priority="1580">
      <formula>$B546="PROCESO"</formula>
    </cfRule>
    <cfRule type="expression" dxfId="820" priority="1581">
      <formula>$B546="DEBE"</formula>
    </cfRule>
    <cfRule type="expression" dxfId="819" priority="1582">
      <formula>$B546="TERMINADO"</formula>
    </cfRule>
    <cfRule type="expression" dxfId="818" priority="1583">
      <formula>$B546="EJECUCION"</formula>
    </cfRule>
  </conditionalFormatting>
  <conditionalFormatting sqref="O238">
    <cfRule type="expression" dxfId="817" priority="1618">
      <formula>$B547="PENDIENTE"</formula>
    </cfRule>
    <cfRule type="expression" dxfId="816" priority="1619">
      <formula>$B547="REEMBOLSO"</formula>
    </cfRule>
    <cfRule type="expression" dxfId="815" priority="1620">
      <formula>$B547="TRASLADO"</formula>
    </cfRule>
    <cfRule type="expression" dxfId="814" priority="1621">
      <formula>$B547="PROCESO"</formula>
    </cfRule>
    <cfRule type="expression" dxfId="813" priority="1622">
      <formula>$B547="DEBE"</formula>
    </cfRule>
    <cfRule type="expression" dxfId="812" priority="1623">
      <formula>$B547="TERMINADO"</formula>
    </cfRule>
    <cfRule type="expression" dxfId="811" priority="1624">
      <formula>$B547="EJECUCION"</formula>
    </cfRule>
  </conditionalFormatting>
  <conditionalFormatting sqref="O237">
    <cfRule type="expression" dxfId="810" priority="1659">
      <formula>$B547="PENDIENTE"</formula>
    </cfRule>
    <cfRule type="expression" dxfId="809" priority="1660">
      <formula>$B547="REEMBOLSO"</formula>
    </cfRule>
    <cfRule type="expression" dxfId="808" priority="1661">
      <formula>$B547="TRASLADO"</formula>
    </cfRule>
    <cfRule type="expression" dxfId="807" priority="1662">
      <formula>$B547="PROCESO"</formula>
    </cfRule>
    <cfRule type="expression" dxfId="806" priority="1663">
      <formula>$B547="DEBE"</formula>
    </cfRule>
    <cfRule type="expression" dxfId="805" priority="1664">
      <formula>$B547="TERMINADO"</formula>
    </cfRule>
    <cfRule type="expression" dxfId="804" priority="1665">
      <formula>$B547="EJECUCION"</formula>
    </cfRule>
  </conditionalFormatting>
  <conditionalFormatting sqref="O236">
    <cfRule type="expression" dxfId="803" priority="1700">
      <formula>$B547="PENDIENTE"</formula>
    </cfRule>
    <cfRule type="expression" dxfId="802" priority="1701">
      <formula>$B547="REEMBOLSO"</formula>
    </cfRule>
    <cfRule type="expression" dxfId="801" priority="1702">
      <formula>$B547="TRASLADO"</formula>
    </cfRule>
    <cfRule type="expression" dxfId="800" priority="1703">
      <formula>$B547="PROCESO"</formula>
    </cfRule>
    <cfRule type="expression" dxfId="799" priority="1704">
      <formula>$B547="DEBE"</formula>
    </cfRule>
    <cfRule type="expression" dxfId="798" priority="1705">
      <formula>$B547="TERMINADO"</formula>
    </cfRule>
    <cfRule type="expression" dxfId="797" priority="1706">
      <formula>$B547="EJECUCION"</formula>
    </cfRule>
  </conditionalFormatting>
  <conditionalFormatting sqref="O235">
    <cfRule type="expression" dxfId="796" priority="1741">
      <formula>$B547="PENDIENTE"</formula>
    </cfRule>
    <cfRule type="expression" dxfId="795" priority="1742">
      <formula>$B547="REEMBOLSO"</formula>
    </cfRule>
    <cfRule type="expression" dxfId="794" priority="1743">
      <formula>$B547="TRASLADO"</formula>
    </cfRule>
    <cfRule type="expression" dxfId="793" priority="1744">
      <formula>$B547="PROCESO"</formula>
    </cfRule>
    <cfRule type="expression" dxfId="792" priority="1745">
      <formula>$B547="DEBE"</formula>
    </cfRule>
    <cfRule type="expression" dxfId="791" priority="1746">
      <formula>$B547="TERMINADO"</formula>
    </cfRule>
    <cfRule type="expression" dxfId="790" priority="1747">
      <formula>$B547="EJECUCION"</formula>
    </cfRule>
  </conditionalFormatting>
  <conditionalFormatting sqref="O234">
    <cfRule type="expression" dxfId="789" priority="1782">
      <formula>$B547="PENDIENTE"</formula>
    </cfRule>
    <cfRule type="expression" dxfId="788" priority="1783">
      <formula>$B547="REEMBOLSO"</formula>
    </cfRule>
    <cfRule type="expression" dxfId="787" priority="1784">
      <formula>$B547="TRASLADO"</formula>
    </cfRule>
    <cfRule type="expression" dxfId="786" priority="1785">
      <formula>$B547="PROCESO"</formula>
    </cfRule>
    <cfRule type="expression" dxfId="785" priority="1786">
      <formula>$B547="DEBE"</formula>
    </cfRule>
    <cfRule type="expression" dxfId="784" priority="1787">
      <formula>$B547="TERMINADO"</formula>
    </cfRule>
    <cfRule type="expression" dxfId="783" priority="1788">
      <formula>$B547="EJECUCION"</formula>
    </cfRule>
  </conditionalFormatting>
  <conditionalFormatting sqref="O233">
    <cfRule type="expression" dxfId="782" priority="1823">
      <formula>$B547="PENDIENTE"</formula>
    </cfRule>
    <cfRule type="expression" dxfId="781" priority="1824">
      <formula>$B547="REEMBOLSO"</formula>
    </cfRule>
    <cfRule type="expression" dxfId="780" priority="1825">
      <formula>$B547="TRASLADO"</formula>
    </cfRule>
    <cfRule type="expression" dxfId="779" priority="1826">
      <formula>$B547="PROCESO"</formula>
    </cfRule>
    <cfRule type="expression" dxfId="778" priority="1827">
      <formula>$B547="DEBE"</formula>
    </cfRule>
    <cfRule type="expression" dxfId="777" priority="1828">
      <formula>$B547="TERMINADO"</formula>
    </cfRule>
    <cfRule type="expression" dxfId="776" priority="1829">
      <formula>$B547="EJECUCION"</formula>
    </cfRule>
  </conditionalFormatting>
  <conditionalFormatting sqref="O232">
    <cfRule type="expression" dxfId="775" priority="1864">
      <formula>$B547="PENDIENTE"</formula>
    </cfRule>
    <cfRule type="expression" dxfId="774" priority="1865">
      <formula>$B547="REEMBOLSO"</formula>
    </cfRule>
    <cfRule type="expression" dxfId="773" priority="1866">
      <formula>$B547="TRASLADO"</formula>
    </cfRule>
    <cfRule type="expression" dxfId="772" priority="1867">
      <formula>$B547="PROCESO"</formula>
    </cfRule>
    <cfRule type="expression" dxfId="771" priority="1868">
      <formula>$B547="DEBE"</formula>
    </cfRule>
    <cfRule type="expression" dxfId="770" priority="1869">
      <formula>$B547="TERMINADO"</formula>
    </cfRule>
    <cfRule type="expression" dxfId="769" priority="1870">
      <formula>$B547="EJECUCION"</formula>
    </cfRule>
  </conditionalFormatting>
  <conditionalFormatting sqref="O231">
    <cfRule type="expression" dxfId="768" priority="1905">
      <formula>$B547="PENDIENTE"</formula>
    </cfRule>
    <cfRule type="expression" dxfId="767" priority="1906">
      <formula>$B547="REEMBOLSO"</formula>
    </cfRule>
    <cfRule type="expression" dxfId="766" priority="1907">
      <formula>$B547="TRASLADO"</formula>
    </cfRule>
    <cfRule type="expression" dxfId="765" priority="1908">
      <formula>$B547="PROCESO"</formula>
    </cfRule>
    <cfRule type="expression" dxfId="764" priority="1909">
      <formula>$B547="DEBE"</formula>
    </cfRule>
    <cfRule type="expression" dxfId="763" priority="1910">
      <formula>$B547="TERMINADO"</formula>
    </cfRule>
    <cfRule type="expression" dxfId="762" priority="1911">
      <formula>$B547="EJECUCION"</formula>
    </cfRule>
  </conditionalFormatting>
  <conditionalFormatting sqref="O230">
    <cfRule type="expression" dxfId="761" priority="1946">
      <formula>$B547="PENDIENTE"</formula>
    </cfRule>
    <cfRule type="expression" dxfId="760" priority="1947">
      <formula>$B547="REEMBOLSO"</formula>
    </cfRule>
    <cfRule type="expression" dxfId="759" priority="1948">
      <formula>$B547="TRASLADO"</formula>
    </cfRule>
    <cfRule type="expression" dxfId="758" priority="1949">
      <formula>$B547="PROCESO"</formula>
    </cfRule>
    <cfRule type="expression" dxfId="757" priority="1950">
      <formula>$B547="DEBE"</formula>
    </cfRule>
    <cfRule type="expression" dxfId="756" priority="1951">
      <formula>$B547="TERMINADO"</formula>
    </cfRule>
    <cfRule type="expression" dxfId="755" priority="1952">
      <formula>$B547="EJECUCION"</formula>
    </cfRule>
  </conditionalFormatting>
  <conditionalFormatting sqref="O229">
    <cfRule type="expression" dxfId="754" priority="1987">
      <formula>$B547="PENDIENTE"</formula>
    </cfRule>
    <cfRule type="expression" dxfId="753" priority="1988">
      <formula>$B547="REEMBOLSO"</formula>
    </cfRule>
    <cfRule type="expression" dxfId="752" priority="1989">
      <formula>$B547="TRASLADO"</formula>
    </cfRule>
    <cfRule type="expression" dxfId="751" priority="1990">
      <formula>$B547="PROCESO"</formula>
    </cfRule>
    <cfRule type="expression" dxfId="750" priority="1991">
      <formula>$B547="DEBE"</formula>
    </cfRule>
    <cfRule type="expression" dxfId="749" priority="1992">
      <formula>$B547="TERMINADO"</formula>
    </cfRule>
    <cfRule type="expression" dxfId="748" priority="1993">
      <formula>$B547="EJECUCION"</formula>
    </cfRule>
  </conditionalFormatting>
  <conditionalFormatting sqref="O228">
    <cfRule type="expression" dxfId="747" priority="2028">
      <formula>$B547="PENDIENTE"</formula>
    </cfRule>
    <cfRule type="expression" dxfId="746" priority="2029">
      <formula>$B547="REEMBOLSO"</formula>
    </cfRule>
    <cfRule type="expression" dxfId="745" priority="2030">
      <formula>$B547="TRASLADO"</formula>
    </cfRule>
    <cfRule type="expression" dxfId="744" priority="2031">
      <formula>$B547="PROCESO"</formula>
    </cfRule>
    <cfRule type="expression" dxfId="743" priority="2032">
      <formula>$B547="DEBE"</formula>
    </cfRule>
    <cfRule type="expression" dxfId="742" priority="2033">
      <formula>$B547="TERMINADO"</formula>
    </cfRule>
    <cfRule type="expression" dxfId="741" priority="2034">
      <formula>$B547="EJECUCION"</formula>
    </cfRule>
  </conditionalFormatting>
  <conditionalFormatting sqref="O227">
    <cfRule type="expression" dxfId="740" priority="2069">
      <formula>$B547="PENDIENTE"</formula>
    </cfRule>
    <cfRule type="expression" dxfId="739" priority="2070">
      <formula>$B547="REEMBOLSO"</formula>
    </cfRule>
    <cfRule type="expression" dxfId="738" priority="2071">
      <formula>$B547="TRASLADO"</formula>
    </cfRule>
    <cfRule type="expression" dxfId="737" priority="2072">
      <formula>$B547="PROCESO"</formula>
    </cfRule>
    <cfRule type="expression" dxfId="736" priority="2073">
      <formula>$B547="DEBE"</formula>
    </cfRule>
    <cfRule type="expression" dxfId="735" priority="2074">
      <formula>$B547="TERMINADO"</formula>
    </cfRule>
    <cfRule type="expression" dxfId="734" priority="2075">
      <formula>$B547="EJECUCION"</formula>
    </cfRule>
  </conditionalFormatting>
  <conditionalFormatting sqref="O226">
    <cfRule type="expression" dxfId="733" priority="2110">
      <formula>$B547="PENDIENTE"</formula>
    </cfRule>
    <cfRule type="expression" dxfId="732" priority="2111">
      <formula>$B547="REEMBOLSO"</formula>
    </cfRule>
    <cfRule type="expression" dxfId="731" priority="2112">
      <formula>$B547="TRASLADO"</formula>
    </cfRule>
    <cfRule type="expression" dxfId="730" priority="2113">
      <formula>$B547="PROCESO"</formula>
    </cfRule>
    <cfRule type="expression" dxfId="729" priority="2114">
      <formula>$B547="DEBE"</formula>
    </cfRule>
    <cfRule type="expression" dxfId="728" priority="2115">
      <formula>$B547="TERMINADO"</formula>
    </cfRule>
    <cfRule type="expression" dxfId="727" priority="2116">
      <formula>$B547="EJECUCION"</formula>
    </cfRule>
  </conditionalFormatting>
  <conditionalFormatting sqref="O225">
    <cfRule type="expression" dxfId="726" priority="2151">
      <formula>$B547="PENDIENTE"</formula>
    </cfRule>
    <cfRule type="expression" dxfId="725" priority="2152">
      <formula>$B547="REEMBOLSO"</formula>
    </cfRule>
    <cfRule type="expression" dxfId="724" priority="2153">
      <formula>$B547="TRASLADO"</formula>
    </cfRule>
    <cfRule type="expression" dxfId="723" priority="2154">
      <formula>$B547="PROCESO"</formula>
    </cfRule>
    <cfRule type="expression" dxfId="722" priority="2155">
      <formula>$B547="DEBE"</formula>
    </cfRule>
    <cfRule type="expression" dxfId="721" priority="2156">
      <formula>$B547="TERMINADO"</formula>
    </cfRule>
    <cfRule type="expression" dxfId="720" priority="2157">
      <formula>$B547="EJECUCION"</formula>
    </cfRule>
  </conditionalFormatting>
  <conditionalFormatting sqref="O223:O224">
    <cfRule type="expression" dxfId="719" priority="2192">
      <formula>$B546="PENDIENTE"</formula>
    </cfRule>
    <cfRule type="expression" dxfId="718" priority="2193">
      <formula>$B546="REEMBOLSO"</formula>
    </cfRule>
    <cfRule type="expression" dxfId="717" priority="2194">
      <formula>$B546="TRASLADO"</formula>
    </cfRule>
    <cfRule type="expression" dxfId="716" priority="2195">
      <formula>$B546="PROCESO"</formula>
    </cfRule>
    <cfRule type="expression" dxfId="715" priority="2196">
      <formula>$B546="DEBE"</formula>
    </cfRule>
    <cfRule type="expression" dxfId="714" priority="2197">
      <formula>$B546="TERMINADO"</formula>
    </cfRule>
    <cfRule type="expression" dxfId="713"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7" t="s">
        <v>363</v>
      </c>
      <c r="B1"/>
      <c r="AN1" s="244" t="s">
        <v>7776</v>
      </c>
      <c r="AO1" s="257" t="s">
        <v>7777</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7"/>
      <c r="B2"/>
      <c r="C2" s="466"/>
      <c r="D2" s="465"/>
      <c r="E2" s="465"/>
      <c r="F2" s="465"/>
      <c r="G2" s="465" t="s">
        <v>1561</v>
      </c>
      <c r="H2" s="465"/>
      <c r="K2" s="464"/>
      <c r="L2" s="464"/>
      <c r="M2" s="464"/>
      <c r="N2" s="464"/>
      <c r="O2" s="464" t="s">
        <v>1560</v>
      </c>
      <c r="P2" s="464"/>
      <c r="AJ2" s="502"/>
      <c r="AK2" s="503" t="s">
        <v>1908</v>
      </c>
      <c r="AL2" s="504"/>
      <c r="AN2" s="501">
        <v>44197</v>
      </c>
      <c r="AO2" s="776">
        <v>540000</v>
      </c>
      <c r="AQ2" s="147"/>
      <c r="AR2" s="1103" t="s">
        <v>1732</v>
      </c>
      <c r="AS2" s="1104"/>
      <c r="AT2" s="1104"/>
      <c r="AU2" s="1104"/>
      <c r="AV2" s="1104"/>
      <c r="AW2" s="1104"/>
      <c r="AX2" s="1104"/>
      <c r="AY2" s="1104"/>
      <c r="AZ2" s="1104"/>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2"/>
      <c r="B3"/>
      <c r="AJ3" s="932">
        <v>46234</v>
      </c>
      <c r="AK3" s="303">
        <v>15235000</v>
      </c>
      <c r="AL3" s="303">
        <v>-15235000</v>
      </c>
      <c r="AN3" s="501">
        <v>44228</v>
      </c>
      <c r="AO3" s="776">
        <v>1794000</v>
      </c>
      <c r="AQ3" s="147"/>
      <c r="AR3" s="306" t="s">
        <v>1733</v>
      </c>
      <c r="AS3" s="307" t="s">
        <v>1734</v>
      </c>
      <c r="AT3" s="307" t="s">
        <v>1735</v>
      </c>
      <c r="AU3" s="308" t="s">
        <v>1736</v>
      </c>
      <c r="AV3" s="308" t="s">
        <v>3304</v>
      </c>
      <c r="AW3" s="308" t="s">
        <v>5186</v>
      </c>
      <c r="AX3" s="778" t="s">
        <v>7779</v>
      </c>
      <c r="AY3" s="799" t="s">
        <v>7878</v>
      </c>
      <c r="AZ3" s="799" t="s">
        <v>7879</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4"/>
      <c r="B4"/>
      <c r="AJ4" s="507">
        <v>46233</v>
      </c>
      <c r="AK4" s="508">
        <v>12774000</v>
      </c>
      <c r="AL4" s="508">
        <v>-12774000</v>
      </c>
      <c r="AN4" s="501">
        <v>44256</v>
      </c>
      <c r="AO4" s="776">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5"/>
      <c r="B5"/>
      <c r="C5" s="300" t="s">
        <v>1562</v>
      </c>
      <c r="D5" s="301">
        <f>SUM(F:F)</f>
        <v>154564000</v>
      </c>
      <c r="K5" s="263" t="s">
        <v>631</v>
      </c>
      <c r="L5" s="264">
        <f>SUM(N:N)</f>
        <v>139329000</v>
      </c>
      <c r="M5" s="463"/>
      <c r="N5" s="265"/>
      <c r="O5" s="463"/>
      <c r="P5" s="463"/>
      <c r="AJ5" s="507">
        <v>46233</v>
      </c>
      <c r="AK5" s="508">
        <v>12664000</v>
      </c>
      <c r="AL5" s="508">
        <v>-12744000</v>
      </c>
      <c r="AN5" s="501">
        <v>44287</v>
      </c>
      <c r="AO5" s="776">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6"/>
      <c r="B6"/>
      <c r="C6" s="474">
        <v>46204</v>
      </c>
      <c r="D6" s="378">
        <f t="shared" ref="D6:D37" si="1">SUMIFS(F:F,E:E,"&gt;="&amp;C6,E:E,"&lt;="&amp;EOMONTH(C6,0))</f>
        <v>6904000</v>
      </c>
      <c r="E6" s="472" t="s">
        <v>632</v>
      </c>
      <c r="F6" s="473" t="s">
        <v>633</v>
      </c>
      <c r="G6" s="472" t="s">
        <v>635</v>
      </c>
      <c r="H6" s="472" t="s">
        <v>5955</v>
      </c>
      <c r="M6" s="646" t="s">
        <v>632</v>
      </c>
      <c r="N6" s="647" t="s">
        <v>633</v>
      </c>
      <c r="O6" s="646" t="s">
        <v>634</v>
      </c>
      <c r="P6" s="646" t="s">
        <v>635</v>
      </c>
      <c r="AJ6" s="507">
        <v>46232</v>
      </c>
      <c r="AK6" s="508">
        <v>12674000</v>
      </c>
      <c r="AL6" s="508">
        <v>-12674000</v>
      </c>
      <c r="AN6" s="501">
        <v>44317</v>
      </c>
      <c r="AO6" s="776">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6"/>
      <c r="B7"/>
      <c r="C7" s="474">
        <v>46174</v>
      </c>
      <c r="D7" s="378">
        <f t="shared" si="1"/>
        <v>4880000</v>
      </c>
      <c r="E7" s="468">
        <v>46234</v>
      </c>
      <c r="F7" s="469">
        <v>3000</v>
      </c>
      <c r="G7" s="471"/>
      <c r="H7" s="469" t="s">
        <v>2168</v>
      </c>
      <c r="M7" s="268"/>
      <c r="N7" s="269">
        <v>4754000</v>
      </c>
      <c r="O7" s="270"/>
      <c r="P7" s="1018">
        <v>46174</v>
      </c>
      <c r="T7" s="672" t="s">
        <v>36</v>
      </c>
      <c r="U7" s="672" t="s">
        <v>1643</v>
      </c>
      <c r="V7" s="673" t="s">
        <v>1644</v>
      </c>
      <c r="W7" s="672" t="s">
        <v>1466</v>
      </c>
      <c r="X7" s="672" t="s">
        <v>8195</v>
      </c>
      <c r="Y7" s="672" t="s">
        <v>1467</v>
      </c>
      <c r="Z7" s="673" t="s">
        <v>8311</v>
      </c>
      <c r="AA7" s="674" t="s">
        <v>8312</v>
      </c>
      <c r="AB7" s="674" t="s">
        <v>8313</v>
      </c>
      <c r="AC7" s="674" t="s">
        <v>7920</v>
      </c>
      <c r="AD7" s="674" t="s">
        <v>67</v>
      </c>
      <c r="AE7" s="675" t="s">
        <v>8314</v>
      </c>
      <c r="AF7" s="911"/>
      <c r="AG7" s="911"/>
      <c r="AH7" s="911"/>
      <c r="AJ7" s="507">
        <v>46230</v>
      </c>
      <c r="AK7" s="508">
        <v>12637000</v>
      </c>
      <c r="AL7" s="508">
        <v>-12637000</v>
      </c>
      <c r="AN7" s="501">
        <v>44348</v>
      </c>
      <c r="AO7" s="776">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6"/>
      <c r="B8"/>
      <c r="C8" s="474">
        <v>46143</v>
      </c>
      <c r="D8" s="378">
        <f t="shared" si="1"/>
        <v>2848000</v>
      </c>
      <c r="E8" s="468">
        <v>46234</v>
      </c>
      <c r="F8" s="469">
        <v>2360000</v>
      </c>
      <c r="G8" s="471"/>
      <c r="H8" s="469"/>
      <c r="M8" s="268"/>
      <c r="N8" s="269">
        <v>4410000</v>
      </c>
      <c r="O8" s="270"/>
      <c r="P8" s="1018">
        <v>46143</v>
      </c>
      <c r="T8" s="349"/>
      <c r="U8" s="453"/>
      <c r="V8" s="2"/>
      <c r="W8" s="2"/>
      <c r="X8" s="2"/>
      <c r="Y8" s="2"/>
      <c r="Z8" s="2"/>
      <c r="AA8" s="2"/>
      <c r="AB8" s="2"/>
      <c r="AC8" s="2"/>
      <c r="AD8" s="2"/>
      <c r="AE8" s="2"/>
      <c r="AF8" s="439"/>
      <c r="AG8" s="439"/>
      <c r="AH8" s="439"/>
      <c r="AJ8" s="507">
        <v>46230</v>
      </c>
      <c r="AK8" s="508">
        <v>12517000</v>
      </c>
      <c r="AL8" s="508">
        <v>-12517000</v>
      </c>
      <c r="AN8" s="501">
        <v>44378</v>
      </c>
      <c r="AO8" s="776">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6"/>
      <c r="B9"/>
      <c r="C9" s="474">
        <v>46113</v>
      </c>
      <c r="D9" s="378">
        <f t="shared" si="1"/>
        <v>3490000</v>
      </c>
      <c r="E9" s="468">
        <v>46234</v>
      </c>
      <c r="F9" s="469">
        <v>10000</v>
      </c>
      <c r="G9" s="471" t="s">
        <v>5485</v>
      </c>
      <c r="H9" s="469" t="s">
        <v>5769</v>
      </c>
      <c r="M9" s="268"/>
      <c r="N9" s="269">
        <v>2825000</v>
      </c>
      <c r="O9" s="270"/>
      <c r="P9" s="271" t="s">
        <v>8925</v>
      </c>
      <c r="AJ9" s="507">
        <v>46228</v>
      </c>
      <c r="AK9" s="508">
        <v>12517000</v>
      </c>
      <c r="AL9" s="508">
        <v>-12517000</v>
      </c>
      <c r="AN9" s="501">
        <v>44409</v>
      </c>
      <c r="AO9" s="776">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46234</v>
      </c>
      <c r="F10" s="469">
        <v>2000</v>
      </c>
      <c r="G10" s="471" t="s">
        <v>5485</v>
      </c>
      <c r="H10" s="469" t="s">
        <v>8303</v>
      </c>
      <c r="M10" s="268"/>
      <c r="N10" s="269">
        <v>3151000</v>
      </c>
      <c r="O10" s="270"/>
      <c r="P10" s="271" t="s">
        <v>8666</v>
      </c>
      <c r="AJ10" s="507">
        <v>46226</v>
      </c>
      <c r="AK10" s="508">
        <v>12490000</v>
      </c>
      <c r="AL10" s="508">
        <v>-12490000</v>
      </c>
      <c r="AN10" s="501">
        <v>44440</v>
      </c>
      <c r="AO10" s="776">
        <v>570000</v>
      </c>
      <c r="AQ10" s="147">
        <v>44013</v>
      </c>
      <c r="AR10" s="304" t="s">
        <v>7778</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46233</v>
      </c>
      <c r="F11" s="469">
        <v>20000</v>
      </c>
      <c r="G11" s="471" t="s">
        <v>3353</v>
      </c>
      <c r="H11" s="469" t="s">
        <v>9309</v>
      </c>
      <c r="M11" s="268"/>
      <c r="N11" s="269">
        <v>5387000</v>
      </c>
      <c r="O11" s="270"/>
      <c r="P11" s="271" t="s">
        <v>8350</v>
      </c>
      <c r="AJ11" s="507">
        <v>46225</v>
      </c>
      <c r="AK11" s="508">
        <v>12440000</v>
      </c>
      <c r="AL11" s="508">
        <v>-12440000</v>
      </c>
      <c r="AN11" s="501">
        <v>44470</v>
      </c>
      <c r="AO11" s="776">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46233</v>
      </c>
      <c r="F12" s="469">
        <v>53000</v>
      </c>
      <c r="G12" s="471" t="s">
        <v>942</v>
      </c>
      <c r="H12" s="469" t="s">
        <v>916</v>
      </c>
      <c r="M12" s="853"/>
      <c r="N12" s="269">
        <v>2688000</v>
      </c>
      <c r="O12" s="270"/>
      <c r="P12" s="271" t="s">
        <v>3436</v>
      </c>
      <c r="T12" s="676" t="s">
        <v>36</v>
      </c>
      <c r="U12" s="677" t="s">
        <v>1643</v>
      </c>
      <c r="V12" s="678" t="s">
        <v>1644</v>
      </c>
      <c r="W12" s="677" t="s">
        <v>1466</v>
      </c>
      <c r="X12" s="677" t="s">
        <v>8195</v>
      </c>
      <c r="Y12" s="912" t="s">
        <v>8318</v>
      </c>
      <c r="Z12" s="912" t="s">
        <v>8311</v>
      </c>
      <c r="AA12" s="913" t="s">
        <v>8312</v>
      </c>
      <c r="AB12" s="913" t="s">
        <v>8313</v>
      </c>
      <c r="AC12" s="913" t="s">
        <v>7920</v>
      </c>
      <c r="AD12" s="913" t="s">
        <v>67</v>
      </c>
      <c r="AE12" s="914" t="s">
        <v>8314</v>
      </c>
      <c r="AF12" s="915" t="s">
        <v>8317</v>
      </c>
      <c r="AG12" s="915" t="s">
        <v>8315</v>
      </c>
      <c r="AH12" s="916" t="s">
        <v>7109</v>
      </c>
      <c r="AI12" t="s">
        <v>573</v>
      </c>
      <c r="AJ12" s="507">
        <v>46222</v>
      </c>
      <c r="AK12" s="508">
        <v>12221000</v>
      </c>
      <c r="AL12" s="508">
        <v>-12221000</v>
      </c>
      <c r="AN12" s="501">
        <v>44501</v>
      </c>
      <c r="AO12" s="776">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0" t="s">
        <v>6526</v>
      </c>
      <c r="BR12" s="438"/>
      <c r="BS12" s="438"/>
      <c r="BT12" s="438"/>
      <c r="BU12" s="439"/>
      <c r="BW12" s="439"/>
    </row>
    <row r="13" spans="1:113" ht="15.75" x14ac:dyDescent="0.25">
      <c r="A13" s="197"/>
      <c r="B13"/>
      <c r="C13" s="474">
        <v>45992</v>
      </c>
      <c r="D13" s="378">
        <f t="shared" si="1"/>
        <v>4201000</v>
      </c>
      <c r="E13" s="468">
        <v>46233</v>
      </c>
      <c r="F13" s="469">
        <v>30000</v>
      </c>
      <c r="G13" s="471"/>
      <c r="H13" s="469" t="s">
        <v>9304</v>
      </c>
      <c r="M13" s="268">
        <v>46022</v>
      </c>
      <c r="N13" s="269">
        <v>4627000</v>
      </c>
      <c r="O13" s="270"/>
      <c r="P13" s="271" t="s">
        <v>8667</v>
      </c>
      <c r="T13" s="742">
        <v>46175</v>
      </c>
      <c r="U13" s="629" t="s">
        <v>3786</v>
      </c>
      <c r="V13" s="628" t="s">
        <v>8957</v>
      </c>
      <c r="W13" s="629" t="s">
        <v>1578</v>
      </c>
      <c r="X13" s="629" t="s">
        <v>1695</v>
      </c>
      <c r="Y13" s="744">
        <v>680000</v>
      </c>
      <c r="Z13" s="640">
        <v>16000</v>
      </c>
      <c r="AA13" s="640">
        <v>452000</v>
      </c>
      <c r="AB13" s="640">
        <v>51000</v>
      </c>
      <c r="AC13" s="640"/>
      <c r="AD13" s="640"/>
      <c r="AE13" s="640">
        <v>105000</v>
      </c>
      <c r="AF13" s="640">
        <v>56000</v>
      </c>
      <c r="AG13" s="640">
        <v>0</v>
      </c>
      <c r="AH13" s="629"/>
      <c r="AI13" t="s">
        <v>573</v>
      </c>
      <c r="AJ13" s="507">
        <v>46220</v>
      </c>
      <c r="AK13" s="508">
        <v>11007000</v>
      </c>
      <c r="AL13" s="508">
        <v>-11007000</v>
      </c>
      <c r="AN13" s="501">
        <v>44531</v>
      </c>
      <c r="AO13" s="776">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0" t="s">
        <v>6525</v>
      </c>
      <c r="BR13" s="534" t="s">
        <v>6524</v>
      </c>
      <c r="BS13" s="438"/>
      <c r="BT13" s="438"/>
      <c r="BU13" s="439"/>
      <c r="BW13" s="439"/>
      <c r="CZ13" s="260"/>
    </row>
    <row r="14" spans="1:113" x14ac:dyDescent="0.25">
      <c r="A14" s="865"/>
      <c r="B14"/>
      <c r="C14" s="474">
        <v>45962</v>
      </c>
      <c r="D14" s="378">
        <f t="shared" si="1"/>
        <v>3502000</v>
      </c>
      <c r="E14" s="468">
        <v>46232</v>
      </c>
      <c r="F14" s="469">
        <v>2000</v>
      </c>
      <c r="G14" s="471" t="s">
        <v>5485</v>
      </c>
      <c r="H14" s="469" t="s">
        <v>7708</v>
      </c>
      <c r="M14" s="268">
        <v>45991</v>
      </c>
      <c r="N14" s="269">
        <v>3538000</v>
      </c>
      <c r="O14" s="270"/>
      <c r="P14" s="271" t="s">
        <v>8668</v>
      </c>
      <c r="T14" s="742">
        <v>46175</v>
      </c>
      <c r="U14" s="629" t="s">
        <v>1728</v>
      </c>
      <c r="V14" s="628" t="s">
        <v>7643</v>
      </c>
      <c r="W14" s="629" t="s">
        <v>592</v>
      </c>
      <c r="X14" s="629" t="s">
        <v>221</v>
      </c>
      <c r="Y14" s="744">
        <v>295000</v>
      </c>
      <c r="Z14" s="640">
        <v>5000</v>
      </c>
      <c r="AA14" s="640">
        <v>198000</v>
      </c>
      <c r="AB14" s="640"/>
      <c r="AC14" s="640"/>
      <c r="AD14" s="640"/>
      <c r="AE14" s="640">
        <v>80000</v>
      </c>
      <c r="AF14" s="640">
        <v>12000</v>
      </c>
      <c r="AG14" s="640">
        <v>0</v>
      </c>
      <c r="AH14" s="629"/>
      <c r="AI14" t="s">
        <v>573</v>
      </c>
      <c r="AJ14" s="507">
        <v>46220</v>
      </c>
      <c r="AK14" s="508">
        <v>10747000</v>
      </c>
      <c r="AL14" s="508">
        <v>-10747000</v>
      </c>
      <c r="AN14" s="501">
        <v>44562</v>
      </c>
      <c r="AO14" s="776">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46232</v>
      </c>
      <c r="F15" s="469">
        <v>15000</v>
      </c>
      <c r="G15" s="471" t="s">
        <v>3355</v>
      </c>
      <c r="H15" s="469" t="s">
        <v>9300</v>
      </c>
      <c r="M15" s="268">
        <v>45961</v>
      </c>
      <c r="N15" s="269">
        <v>3510000</v>
      </c>
      <c r="O15" s="270"/>
      <c r="P15" s="271" t="s">
        <v>2043</v>
      </c>
      <c r="T15" s="742">
        <v>46175</v>
      </c>
      <c r="U15" s="629" t="s">
        <v>4905</v>
      </c>
      <c r="V15" s="628" t="s">
        <v>8987</v>
      </c>
      <c r="W15" s="629" t="s">
        <v>592</v>
      </c>
      <c r="X15" s="629" t="s">
        <v>608</v>
      </c>
      <c r="Y15" s="744">
        <v>417000</v>
      </c>
      <c r="Z15" s="640">
        <v>5000</v>
      </c>
      <c r="AA15" s="640">
        <v>332000</v>
      </c>
      <c r="AB15" s="640"/>
      <c r="AC15" s="640"/>
      <c r="AD15" s="640"/>
      <c r="AE15" s="640">
        <v>80000</v>
      </c>
      <c r="AF15" s="640"/>
      <c r="AG15" s="640">
        <v>0</v>
      </c>
      <c r="AH15" s="629"/>
      <c r="AI15" t="s">
        <v>573</v>
      </c>
      <c r="AJ15" s="507">
        <v>46218</v>
      </c>
      <c r="AK15" s="508">
        <v>10627000</v>
      </c>
      <c r="AL15" s="508">
        <v>-10627000</v>
      </c>
      <c r="AN15" s="501">
        <v>44593</v>
      </c>
      <c r="AO15" s="776">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798"/>
      <c r="AZ15" s="798"/>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46232</v>
      </c>
      <c r="F16" s="469">
        <v>21000</v>
      </c>
      <c r="G16" s="471" t="s">
        <v>1396</v>
      </c>
      <c r="H16" s="469" t="s">
        <v>9293</v>
      </c>
      <c r="M16" s="268">
        <v>45961</v>
      </c>
      <c r="N16" s="269">
        <v>381000</v>
      </c>
      <c r="O16" s="270"/>
      <c r="P16" s="271" t="s">
        <v>2042</v>
      </c>
      <c r="T16" s="742">
        <v>46175</v>
      </c>
      <c r="U16" s="629" t="s">
        <v>2451</v>
      </c>
      <c r="V16" s="628" t="s">
        <v>6593</v>
      </c>
      <c r="W16" s="629" t="s">
        <v>4894</v>
      </c>
      <c r="X16" s="629" t="s">
        <v>221</v>
      </c>
      <c r="Y16" s="744">
        <v>462000</v>
      </c>
      <c r="Z16" s="640">
        <v>5000</v>
      </c>
      <c r="AA16" s="640">
        <v>208000</v>
      </c>
      <c r="AB16" s="640">
        <v>126000</v>
      </c>
      <c r="AC16" s="640"/>
      <c r="AD16" s="640"/>
      <c r="AE16" s="640">
        <v>80000</v>
      </c>
      <c r="AF16" s="640">
        <v>43000</v>
      </c>
      <c r="AG16" s="640">
        <v>0</v>
      </c>
      <c r="AH16" s="629" t="s">
        <v>9116</v>
      </c>
      <c r="AI16" t="s">
        <v>573</v>
      </c>
      <c r="AJ16" s="507">
        <v>46217</v>
      </c>
      <c r="AK16" s="508">
        <v>10252000</v>
      </c>
      <c r="AL16" s="508">
        <v>-10252000</v>
      </c>
      <c r="AN16" s="501">
        <v>44621</v>
      </c>
      <c r="AO16" s="776">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46232</v>
      </c>
      <c r="F17" s="469">
        <v>16000</v>
      </c>
      <c r="G17" s="471" t="s">
        <v>1396</v>
      </c>
      <c r="H17" s="469" t="s">
        <v>9294</v>
      </c>
      <c r="M17" s="268">
        <v>45930</v>
      </c>
      <c r="N17" s="269">
        <v>2455000</v>
      </c>
      <c r="O17" s="270"/>
      <c r="P17" s="271" t="s">
        <v>2043</v>
      </c>
      <c r="T17" s="742">
        <v>46175</v>
      </c>
      <c r="U17" s="629" t="s">
        <v>6566</v>
      </c>
      <c r="V17" s="628" t="s">
        <v>9001</v>
      </c>
      <c r="W17" s="629" t="s">
        <v>592</v>
      </c>
      <c r="X17" s="629" t="s">
        <v>221</v>
      </c>
      <c r="Y17" s="744">
        <v>254000</v>
      </c>
      <c r="Z17" s="640">
        <v>5000</v>
      </c>
      <c r="AA17" s="640">
        <v>170000</v>
      </c>
      <c r="AB17" s="640"/>
      <c r="AC17" s="640"/>
      <c r="AD17" s="640"/>
      <c r="AE17" s="640">
        <v>79000</v>
      </c>
      <c r="AF17" s="640"/>
      <c r="AG17" s="640">
        <v>0</v>
      </c>
      <c r="AH17" s="629"/>
      <c r="AI17" t="s">
        <v>573</v>
      </c>
      <c r="AJ17" s="507">
        <v>46215</v>
      </c>
      <c r="AK17" s="508">
        <v>9469000</v>
      </c>
      <c r="AL17" s="508">
        <v>-9469000</v>
      </c>
      <c r="AM17" s="483"/>
      <c r="AN17" s="501">
        <v>44652</v>
      </c>
      <c r="AO17" s="776">
        <v>1549000</v>
      </c>
      <c r="BP17" s="260"/>
      <c r="BQ17" s="900">
        <f>CONTABILIDAD!E3</f>
        <v>46234</v>
      </c>
      <c r="BR17" s="898">
        <f>CONTABILIDAD!F3</f>
        <v>0</v>
      </c>
      <c r="BS17" s="260"/>
      <c r="BT17" s="438"/>
      <c r="BU17" s="1102" t="s">
        <v>5462</v>
      </c>
      <c r="BV17" s="1102"/>
      <c r="BW17" s="1102"/>
      <c r="BX17" s="1102"/>
      <c r="BY17" s="1102"/>
      <c r="BZ17" s="438"/>
      <c r="CA17" s="1102" t="s">
        <v>5461</v>
      </c>
      <c r="CB17" s="1102"/>
      <c r="CC17" s="1102"/>
      <c r="CD17" s="1102"/>
      <c r="CE17" s="1102"/>
      <c r="CF17" s="439"/>
      <c r="CG17" s="1102" t="s">
        <v>5460</v>
      </c>
      <c r="CH17" s="1102"/>
      <c r="CI17" s="1102"/>
      <c r="CJ17" s="1102"/>
      <c r="CK17" s="1102"/>
      <c r="CL17" s="439"/>
      <c r="CM17" s="1099" t="s">
        <v>3299</v>
      </c>
      <c r="CN17" s="1099"/>
      <c r="CO17" s="1099"/>
      <c r="CP17" s="1099"/>
      <c r="CQ17" s="1099"/>
      <c r="CS17" s="1101" t="s">
        <v>6254</v>
      </c>
      <c r="CT17" s="1101"/>
      <c r="CU17" s="1101"/>
      <c r="CV17" s="1101"/>
      <c r="CW17" s="1101"/>
      <c r="CY17" s="1100" t="s">
        <v>4284</v>
      </c>
      <c r="CZ17" s="1100"/>
      <c r="DA17" s="1100"/>
      <c r="DB17" s="1100"/>
      <c r="DC17" s="1100"/>
      <c r="DE17" s="1100" t="s">
        <v>4284</v>
      </c>
      <c r="DF17" s="1100"/>
      <c r="DG17" s="1100"/>
      <c r="DH17" s="1100"/>
      <c r="DI17" s="1100"/>
      <c r="DQ17" s="260"/>
    </row>
    <row r="18" spans="1:122" ht="15.75" x14ac:dyDescent="0.25">
      <c r="A18" s="358"/>
      <c r="B18"/>
      <c r="C18" s="474">
        <v>45839</v>
      </c>
      <c r="D18" s="378">
        <f t="shared" si="1"/>
        <v>3698000</v>
      </c>
      <c r="E18" s="468">
        <v>46230</v>
      </c>
      <c r="F18" s="469">
        <v>10000</v>
      </c>
      <c r="G18" s="471" t="s">
        <v>5485</v>
      </c>
      <c r="H18" s="469" t="s">
        <v>5769</v>
      </c>
      <c r="M18" s="268">
        <v>45900</v>
      </c>
      <c r="N18" s="269">
        <v>4420000</v>
      </c>
      <c r="O18" s="270"/>
      <c r="P18" s="271" t="s">
        <v>2042</v>
      </c>
      <c r="T18" s="742">
        <v>46175</v>
      </c>
      <c r="U18" s="629" t="s">
        <v>6566</v>
      </c>
      <c r="V18" s="628" t="s">
        <v>3661</v>
      </c>
      <c r="W18" s="629" t="s">
        <v>4463</v>
      </c>
      <c r="X18" s="629" t="s">
        <v>435</v>
      </c>
      <c r="Y18" s="744">
        <v>432000</v>
      </c>
      <c r="Z18" s="640"/>
      <c r="AA18" s="640">
        <v>347000</v>
      </c>
      <c r="AB18" s="640"/>
      <c r="AC18" s="640"/>
      <c r="AD18" s="640"/>
      <c r="AE18" s="640">
        <v>85000</v>
      </c>
      <c r="AF18" s="640"/>
      <c r="AG18" s="640">
        <v>0</v>
      </c>
      <c r="AH18" s="629"/>
      <c r="AI18" t="s">
        <v>573</v>
      </c>
      <c r="AJ18" s="507">
        <v>46214</v>
      </c>
      <c r="AK18" s="508">
        <v>9459000</v>
      </c>
      <c r="AL18" s="508">
        <v>-9459000</v>
      </c>
      <c r="AM18" s="483"/>
      <c r="AN18" s="501">
        <v>44682</v>
      </c>
      <c r="AO18" s="776">
        <v>1699000</v>
      </c>
      <c r="BP18" s="260"/>
      <c r="BQ18" s="290" t="s">
        <v>1699</v>
      </c>
      <c r="BR18" s="291">
        <f>CONTABILIDAD!S5</f>
        <v>40736000</v>
      </c>
      <c r="BS18" s="260"/>
      <c r="BT18" s="438"/>
      <c r="BU18" s="353" t="s">
        <v>124</v>
      </c>
      <c r="BV18" s="353" t="s">
        <v>6389</v>
      </c>
      <c r="BW18" s="438"/>
      <c r="BX18" s="539" t="s">
        <v>124</v>
      </c>
      <c r="BY18" s="539" t="s">
        <v>3788</v>
      </c>
      <c r="BZ18" s="438"/>
      <c r="CA18" s="353" t="s">
        <v>124</v>
      </c>
      <c r="CB18" s="353" t="s">
        <v>6389</v>
      </c>
      <c r="CC18" s="438"/>
      <c r="CD18" s="518" t="s">
        <v>124</v>
      </c>
      <c r="CE18" s="518" t="s">
        <v>3788</v>
      </c>
      <c r="CF18" s="439"/>
      <c r="CG18" s="520" t="s">
        <v>124</v>
      </c>
      <c r="CH18" s="521" t="s">
        <v>6389</v>
      </c>
      <c r="CI18" s="438"/>
      <c r="CJ18" s="517" t="s">
        <v>124</v>
      </c>
      <c r="CK18" s="518"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9234</v>
      </c>
      <c r="DE18" s="353" t="s">
        <v>3789</v>
      </c>
      <c r="DF18" s="353" t="s">
        <v>4284</v>
      </c>
      <c r="DG18" s="438"/>
      <c r="DH18" s="381" t="s">
        <v>3788</v>
      </c>
      <c r="DI18" s="381" t="s">
        <v>4284</v>
      </c>
      <c r="DQ18" s="260"/>
    </row>
    <row r="19" spans="1:122" ht="15.75" x14ac:dyDescent="0.25">
      <c r="A19" s="357"/>
      <c r="B19"/>
      <c r="C19" s="474">
        <v>45809</v>
      </c>
      <c r="D19" s="378">
        <f t="shared" si="1"/>
        <v>3573000</v>
      </c>
      <c r="E19" s="468">
        <v>46228</v>
      </c>
      <c r="F19" s="469">
        <v>66000</v>
      </c>
      <c r="G19" s="471" t="s">
        <v>3353</v>
      </c>
      <c r="H19" s="469" t="s">
        <v>9308</v>
      </c>
      <c r="M19" s="268">
        <v>45869</v>
      </c>
      <c r="N19" s="269">
        <v>2664000</v>
      </c>
      <c r="O19" s="270"/>
      <c r="P19" s="271" t="s">
        <v>2043</v>
      </c>
      <c r="T19" s="742">
        <v>46175</v>
      </c>
      <c r="U19" s="629" t="s">
        <v>6566</v>
      </c>
      <c r="V19" s="628" t="s">
        <v>8898</v>
      </c>
      <c r="W19" s="629" t="s">
        <v>4463</v>
      </c>
      <c r="X19" s="629" t="s">
        <v>435</v>
      </c>
      <c r="Y19" s="744">
        <v>872000</v>
      </c>
      <c r="Z19" s="640"/>
      <c r="AA19" s="640">
        <v>787000</v>
      </c>
      <c r="AB19" s="640"/>
      <c r="AC19" s="640"/>
      <c r="AD19" s="640"/>
      <c r="AE19" s="640">
        <v>85000</v>
      </c>
      <c r="AF19" s="640"/>
      <c r="AG19" s="640">
        <v>0</v>
      </c>
      <c r="AH19" s="629"/>
      <c r="AI19" t="s">
        <v>573</v>
      </c>
      <c r="AJ19" s="507">
        <v>46213</v>
      </c>
      <c r="AK19" s="508">
        <v>9397000</v>
      </c>
      <c r="AL19" s="508">
        <v>-9397000</v>
      </c>
      <c r="AM19" s="483"/>
      <c r="AN19" s="501">
        <v>44713</v>
      </c>
      <c r="AO19" s="776">
        <v>1467000</v>
      </c>
      <c r="AS19" s="147"/>
      <c r="BP19" s="260"/>
      <c r="BS19" s="260"/>
      <c r="BT19" s="438"/>
      <c r="BU19" s="515">
        <v>46232</v>
      </c>
      <c r="BV19" s="516">
        <v>1030000</v>
      </c>
      <c r="BW19" s="438"/>
      <c r="BX19" s="1087">
        <v>46227</v>
      </c>
      <c r="BY19" s="541">
        <v>2661000</v>
      </c>
      <c r="BZ19" s="438"/>
      <c r="CA19" s="523">
        <v>46232</v>
      </c>
      <c r="CB19" s="519">
        <v>816000</v>
      </c>
      <c r="CC19" s="438"/>
      <c r="CD19" s="540">
        <v>46232</v>
      </c>
      <c r="CE19" s="541">
        <v>323000</v>
      </c>
      <c r="CF19" s="439"/>
      <c r="CG19" s="520">
        <v>46230</v>
      </c>
      <c r="CH19" s="521">
        <v>461000</v>
      </c>
      <c r="CI19" s="438"/>
      <c r="CJ19" s="540">
        <v>46234</v>
      </c>
      <c r="CK19" s="541">
        <v>117000</v>
      </c>
      <c r="CL19" s="439"/>
      <c r="CM19" s="523">
        <v>46225</v>
      </c>
      <c r="CN19" s="519">
        <v>339000</v>
      </c>
      <c r="CO19" s="438"/>
      <c r="CP19" s="511">
        <v>46233</v>
      </c>
      <c r="CQ19" s="510">
        <v>80000</v>
      </c>
      <c r="CS19" s="523">
        <v>46230</v>
      </c>
      <c r="CT19" s="519">
        <v>457000</v>
      </c>
      <c r="CU19" s="438"/>
      <c r="CV19" s="511">
        <v>46230</v>
      </c>
      <c r="CW19" s="510">
        <v>460000</v>
      </c>
      <c r="CY19" s="523">
        <v>46232</v>
      </c>
      <c r="CZ19" s="519">
        <v>170000</v>
      </c>
      <c r="DA19" s="438"/>
      <c r="DB19" s="933">
        <v>46234</v>
      </c>
      <c r="DC19" s="510">
        <v>57000</v>
      </c>
      <c r="DE19" s="901"/>
      <c r="DF19" s="519"/>
      <c r="DG19" s="438"/>
      <c r="DH19" s="511"/>
      <c r="DI19" s="510"/>
      <c r="DQ19" s="260"/>
    </row>
    <row r="20" spans="1:122" ht="15.75" x14ac:dyDescent="0.25">
      <c r="A20" s="357"/>
      <c r="B20"/>
      <c r="C20" s="474">
        <v>45778</v>
      </c>
      <c r="D20" s="378">
        <f t="shared" si="1"/>
        <v>3162000</v>
      </c>
      <c r="E20" s="468">
        <v>46228</v>
      </c>
      <c r="F20" s="469">
        <v>20000</v>
      </c>
      <c r="G20" s="471" t="s">
        <v>1312</v>
      </c>
      <c r="H20" s="469" t="s">
        <v>1826</v>
      </c>
      <c r="M20" s="268">
        <v>45838</v>
      </c>
      <c r="N20" s="269">
        <v>180000</v>
      </c>
      <c r="O20" s="270"/>
      <c r="P20" s="269" t="s">
        <v>2042</v>
      </c>
      <c r="T20" s="742">
        <v>46175</v>
      </c>
      <c r="U20" s="629" t="s">
        <v>6566</v>
      </c>
      <c r="V20" s="628" t="s">
        <v>8888</v>
      </c>
      <c r="W20" s="629" t="s">
        <v>592</v>
      </c>
      <c r="X20" s="629" t="s">
        <v>435</v>
      </c>
      <c r="Y20" s="744">
        <v>426000</v>
      </c>
      <c r="Z20" s="640"/>
      <c r="AA20" s="640">
        <v>341000</v>
      </c>
      <c r="AB20" s="640"/>
      <c r="AC20" s="640"/>
      <c r="AD20" s="640"/>
      <c r="AE20" s="640">
        <v>85000</v>
      </c>
      <c r="AF20" s="640"/>
      <c r="AG20" s="640">
        <v>0</v>
      </c>
      <c r="AH20" s="629"/>
      <c r="AI20" t="s">
        <v>573</v>
      </c>
      <c r="AJ20" s="507">
        <v>46211</v>
      </c>
      <c r="AK20" s="508">
        <v>9397000</v>
      </c>
      <c r="AL20" s="508">
        <v>-9397000</v>
      </c>
      <c r="AM20" s="483"/>
      <c r="AN20" s="501">
        <v>44743</v>
      </c>
      <c r="AO20" s="776">
        <v>1813000</v>
      </c>
      <c r="BP20" s="260"/>
      <c r="BQ20" s="354" t="s">
        <v>5462</v>
      </c>
      <c r="BR20" s="319">
        <f>CONTABILIDAD!S7</f>
        <v>7698000</v>
      </c>
      <c r="BS20" s="260"/>
      <c r="BT20" s="438"/>
      <c r="BU20" s="515">
        <v>46232</v>
      </c>
      <c r="BV20" s="516">
        <v>524000</v>
      </c>
      <c r="BW20" s="438"/>
      <c r="BX20" s="1087">
        <v>46226</v>
      </c>
      <c r="BY20" s="541">
        <v>2700000</v>
      </c>
      <c r="BZ20" s="438"/>
      <c r="CA20" s="523">
        <v>46230</v>
      </c>
      <c r="CB20" s="519">
        <v>320000</v>
      </c>
      <c r="CC20" s="438"/>
      <c r="CD20" s="540">
        <v>46232</v>
      </c>
      <c r="CE20" s="541">
        <v>552000</v>
      </c>
      <c r="CF20" s="439"/>
      <c r="CG20" s="520">
        <v>46230</v>
      </c>
      <c r="CH20" s="521">
        <v>396000</v>
      </c>
      <c r="CI20" s="439"/>
      <c r="CJ20" s="540">
        <v>46234</v>
      </c>
      <c r="CK20" s="541">
        <v>44000</v>
      </c>
      <c r="CL20" s="439"/>
      <c r="CM20" s="523">
        <v>46218</v>
      </c>
      <c r="CN20" s="519">
        <v>387000</v>
      </c>
      <c r="CO20" s="438"/>
      <c r="CP20" s="511">
        <v>46233</v>
      </c>
      <c r="CQ20" s="510">
        <v>100000</v>
      </c>
      <c r="CS20" s="523">
        <v>46210</v>
      </c>
      <c r="CT20" s="519">
        <v>528000</v>
      </c>
      <c r="CU20" s="438"/>
      <c r="CV20" s="511">
        <v>46216</v>
      </c>
      <c r="CW20" s="510">
        <v>530000</v>
      </c>
      <c r="CY20" s="523">
        <v>46230</v>
      </c>
      <c r="CZ20" s="519">
        <v>40000</v>
      </c>
      <c r="DA20" s="438"/>
      <c r="DB20" s="933">
        <v>46234</v>
      </c>
      <c r="DC20" s="510">
        <v>225000</v>
      </c>
      <c r="DE20" s="901"/>
      <c r="DF20" s="519"/>
      <c r="DG20" s="438"/>
      <c r="DH20" s="511"/>
      <c r="DI20" s="510"/>
      <c r="DQ20" s="260"/>
    </row>
    <row r="21" spans="1:122" ht="15.75" x14ac:dyDescent="0.25">
      <c r="A21" s="357"/>
      <c r="B21"/>
      <c r="C21" s="474">
        <v>45748</v>
      </c>
      <c r="D21" s="378">
        <f t="shared" si="1"/>
        <v>2424000</v>
      </c>
      <c r="E21" s="468">
        <v>46228</v>
      </c>
      <c r="F21" s="469">
        <v>7000</v>
      </c>
      <c r="G21" s="471" t="s">
        <v>3355</v>
      </c>
      <c r="H21" s="469" t="s">
        <v>1006</v>
      </c>
      <c r="M21" s="268">
        <v>45838</v>
      </c>
      <c r="N21" s="269">
        <v>2406000</v>
      </c>
      <c r="O21" s="270"/>
      <c r="P21" s="269" t="s">
        <v>2043</v>
      </c>
      <c r="T21" s="742">
        <v>46175</v>
      </c>
      <c r="U21" s="629" t="s">
        <v>6566</v>
      </c>
      <c r="V21" s="628" t="s">
        <v>8605</v>
      </c>
      <c r="W21" s="629" t="s">
        <v>433</v>
      </c>
      <c r="X21" s="629"/>
      <c r="Y21" s="744">
        <v>315000</v>
      </c>
      <c r="Z21" s="640">
        <v>5000</v>
      </c>
      <c r="AA21" s="640">
        <v>230000</v>
      </c>
      <c r="AB21" s="640"/>
      <c r="AC21" s="640"/>
      <c r="AD21" s="640"/>
      <c r="AE21" s="640">
        <v>80000</v>
      </c>
      <c r="AF21" s="640"/>
      <c r="AG21" s="640">
        <v>0</v>
      </c>
      <c r="AH21" s="629"/>
      <c r="AI21" t="s">
        <v>573</v>
      </c>
      <c r="AJ21" s="507">
        <v>46211</v>
      </c>
      <c r="AK21" s="508">
        <v>9397000</v>
      </c>
      <c r="AL21" s="508">
        <v>-9397000</v>
      </c>
      <c r="AM21" s="483"/>
      <c r="AN21" s="501">
        <v>44774</v>
      </c>
      <c r="AO21" s="776">
        <v>1445000</v>
      </c>
      <c r="BP21" s="260"/>
      <c r="BQ21" s="354" t="s">
        <v>5461</v>
      </c>
      <c r="BR21" s="319">
        <f>CONTABILIDAD!S8</f>
        <v>7397000</v>
      </c>
      <c r="BS21" s="260"/>
      <c r="BT21" s="438"/>
      <c r="BU21" s="515">
        <v>46230</v>
      </c>
      <c r="BV21" s="516">
        <v>860000</v>
      </c>
      <c r="BW21" s="438"/>
      <c r="BX21" s="1087">
        <v>46224</v>
      </c>
      <c r="BY21" s="541">
        <v>729000</v>
      </c>
      <c r="BZ21" s="438"/>
      <c r="CA21" s="523">
        <v>46230</v>
      </c>
      <c r="CB21" s="519">
        <v>790000</v>
      </c>
      <c r="CC21" s="438"/>
      <c r="CD21" s="540">
        <v>46232</v>
      </c>
      <c r="CE21" s="541">
        <v>21000</v>
      </c>
      <c r="CF21" s="439"/>
      <c r="CG21" s="520">
        <v>46230</v>
      </c>
      <c r="CH21" s="521">
        <v>1180000</v>
      </c>
      <c r="CI21" s="439"/>
      <c r="CJ21" s="540">
        <v>46234</v>
      </c>
      <c r="CK21" s="541">
        <v>4531000</v>
      </c>
      <c r="CL21" s="439"/>
      <c r="CM21" s="523">
        <v>46217</v>
      </c>
      <c r="CN21" s="519">
        <v>574000</v>
      </c>
      <c r="CO21" s="438"/>
      <c r="CP21" s="511">
        <v>46233</v>
      </c>
      <c r="CQ21" s="510">
        <v>90000</v>
      </c>
      <c r="CS21" s="523">
        <v>46204</v>
      </c>
      <c r="CT21" s="519">
        <v>339000</v>
      </c>
      <c r="CU21" s="438"/>
      <c r="CV21" s="511">
        <v>46209</v>
      </c>
      <c r="CW21" s="510">
        <v>340000</v>
      </c>
      <c r="CY21" s="523">
        <v>46230</v>
      </c>
      <c r="CZ21" s="519">
        <v>460000</v>
      </c>
      <c r="DA21" s="438"/>
      <c r="DB21" s="933">
        <v>46234</v>
      </c>
      <c r="DC21" s="510">
        <v>706000</v>
      </c>
      <c r="DE21" s="901"/>
      <c r="DF21" s="519"/>
      <c r="DG21" s="438"/>
      <c r="DH21" s="511"/>
      <c r="DI21" s="510"/>
      <c r="DQ21" s="260"/>
    </row>
    <row r="22" spans="1:122" ht="15.75" x14ac:dyDescent="0.25">
      <c r="A22" s="357"/>
      <c r="B22"/>
      <c r="C22" s="474">
        <v>45717</v>
      </c>
      <c r="D22" s="378">
        <f t="shared" si="1"/>
        <v>2338000</v>
      </c>
      <c r="E22" s="468">
        <v>46227</v>
      </c>
      <c r="F22" s="469">
        <v>25000</v>
      </c>
      <c r="G22" s="471" t="s">
        <v>3353</v>
      </c>
      <c r="H22" s="469" t="s">
        <v>934</v>
      </c>
      <c r="M22" s="268">
        <v>45808</v>
      </c>
      <c r="N22" s="269">
        <v>225000</v>
      </c>
      <c r="O22" s="270"/>
      <c r="P22" s="269" t="s">
        <v>2042</v>
      </c>
      <c r="T22" s="742">
        <v>46175</v>
      </c>
      <c r="U22" s="629" t="s">
        <v>6566</v>
      </c>
      <c r="V22" s="628" t="s">
        <v>8914</v>
      </c>
      <c r="W22" s="629" t="s">
        <v>592</v>
      </c>
      <c r="X22" s="629" t="s">
        <v>435</v>
      </c>
      <c r="Y22" s="744">
        <v>619000</v>
      </c>
      <c r="Z22" s="640">
        <v>5000</v>
      </c>
      <c r="AA22" s="640">
        <v>534000</v>
      </c>
      <c r="AB22" s="640"/>
      <c r="AC22" s="640"/>
      <c r="AD22" s="640"/>
      <c r="AE22" s="640">
        <v>80000</v>
      </c>
      <c r="AF22" s="640"/>
      <c r="AG22" s="640">
        <v>0</v>
      </c>
      <c r="AH22" s="629"/>
      <c r="AI22" t="s">
        <v>573</v>
      </c>
      <c r="AJ22" s="507">
        <v>46210</v>
      </c>
      <c r="AK22" s="508">
        <v>9397000</v>
      </c>
      <c r="AL22" s="508">
        <v>-9397000</v>
      </c>
      <c r="AM22" s="483"/>
      <c r="AN22" s="501">
        <v>44805</v>
      </c>
      <c r="AO22" s="776">
        <v>1700000</v>
      </c>
      <c r="BP22" s="260"/>
      <c r="BQ22" s="261" t="s">
        <v>5460</v>
      </c>
      <c r="BR22" s="319">
        <f>CONTABILIDAD!S9</f>
        <v>255000</v>
      </c>
      <c r="BS22" s="260"/>
      <c r="BT22" s="438"/>
      <c r="BU22" s="515">
        <v>46227</v>
      </c>
      <c r="BV22" s="516">
        <v>633000</v>
      </c>
      <c r="BW22" s="438"/>
      <c r="BX22" s="1087">
        <v>46222</v>
      </c>
      <c r="BY22" s="541">
        <v>267000</v>
      </c>
      <c r="BZ22" s="438"/>
      <c r="CA22" s="523">
        <v>46230</v>
      </c>
      <c r="CB22" s="519">
        <v>408000</v>
      </c>
      <c r="CC22" s="438"/>
      <c r="CD22" s="540">
        <v>46232</v>
      </c>
      <c r="CE22" s="541">
        <v>184000</v>
      </c>
      <c r="CF22" s="439"/>
      <c r="CG22" s="520">
        <v>46228</v>
      </c>
      <c r="CH22" s="521">
        <v>284000</v>
      </c>
      <c r="CI22" s="439"/>
      <c r="CJ22" s="540">
        <v>46234</v>
      </c>
      <c r="CK22" s="541">
        <v>112000</v>
      </c>
      <c r="CL22" s="439"/>
      <c r="CM22" s="523">
        <v>46211</v>
      </c>
      <c r="CN22" s="519">
        <v>421000</v>
      </c>
      <c r="CO22" s="438"/>
      <c r="CP22" s="511">
        <v>46230</v>
      </c>
      <c r="CQ22" s="510">
        <v>25000</v>
      </c>
      <c r="CS22" s="523">
        <v>46197</v>
      </c>
      <c r="CT22" s="519">
        <v>355000</v>
      </c>
      <c r="CU22" s="438"/>
      <c r="CV22" s="511">
        <v>46198</v>
      </c>
      <c r="CW22" s="510">
        <v>350000</v>
      </c>
      <c r="CY22" s="523">
        <v>46226</v>
      </c>
      <c r="CZ22" s="519">
        <v>2700000</v>
      </c>
      <c r="DA22" s="438"/>
      <c r="DB22" s="933">
        <v>46234</v>
      </c>
      <c r="DC22" s="510">
        <v>230000</v>
      </c>
      <c r="DE22" s="901"/>
      <c r="DF22" s="519"/>
      <c r="DG22" s="438"/>
      <c r="DH22" s="511"/>
      <c r="DI22" s="510"/>
      <c r="DQ22" s="260"/>
    </row>
    <row r="23" spans="1:122" ht="15.75" x14ac:dyDescent="0.25">
      <c r="A23" s="358"/>
      <c r="B23"/>
      <c r="C23" s="474">
        <v>45689</v>
      </c>
      <c r="D23" s="378">
        <f t="shared" si="1"/>
        <v>1700000</v>
      </c>
      <c r="E23" s="468">
        <v>46226</v>
      </c>
      <c r="F23" s="469">
        <v>110000</v>
      </c>
      <c r="G23" s="471" t="s">
        <v>1396</v>
      </c>
      <c r="H23" s="469" t="s">
        <v>9269</v>
      </c>
      <c r="M23" s="268">
        <v>45808</v>
      </c>
      <c r="N23" s="269">
        <v>3050000</v>
      </c>
      <c r="O23" s="270"/>
      <c r="P23" s="269" t="s">
        <v>2043</v>
      </c>
      <c r="T23" s="742">
        <v>46175</v>
      </c>
      <c r="U23" s="629" t="s">
        <v>8906</v>
      </c>
      <c r="V23" s="628" t="s">
        <v>9031</v>
      </c>
      <c r="W23" s="629" t="s">
        <v>592</v>
      </c>
      <c r="X23" s="629" t="s">
        <v>221</v>
      </c>
      <c r="Y23" s="744">
        <v>720000</v>
      </c>
      <c r="Z23" s="640">
        <v>23000</v>
      </c>
      <c r="AA23" s="640">
        <v>516000</v>
      </c>
      <c r="AB23" s="640"/>
      <c r="AC23" s="640"/>
      <c r="AD23" s="640"/>
      <c r="AE23" s="640">
        <v>80000</v>
      </c>
      <c r="AF23" s="640">
        <v>101000</v>
      </c>
      <c r="AG23" s="640">
        <v>0</v>
      </c>
      <c r="AH23" s="629"/>
      <c r="AI23" t="s">
        <v>573</v>
      </c>
      <c r="AJ23" s="507">
        <v>46210</v>
      </c>
      <c r="AK23" s="508">
        <v>9397000</v>
      </c>
      <c r="AL23" s="508">
        <v>-9397000</v>
      </c>
      <c r="AM23" s="483"/>
      <c r="AN23" s="501">
        <v>44835</v>
      </c>
      <c r="AO23" s="776">
        <v>1982000</v>
      </c>
      <c r="BP23" s="260"/>
      <c r="BQ23" s="354" t="s">
        <v>3299</v>
      </c>
      <c r="BR23" s="319">
        <f>CONTABILIDAD!S10</f>
        <v>10657000</v>
      </c>
      <c r="BS23" s="260"/>
      <c r="BT23" s="438"/>
      <c r="BU23" s="515">
        <v>46226</v>
      </c>
      <c r="BV23" s="516">
        <v>110000</v>
      </c>
      <c r="BW23" s="438"/>
      <c r="BX23" s="517">
        <v>46212</v>
      </c>
      <c r="BY23" s="541">
        <v>2000000</v>
      </c>
      <c r="BZ23" s="438"/>
      <c r="CA23" s="523">
        <v>46230</v>
      </c>
      <c r="CB23" s="519">
        <v>389000</v>
      </c>
      <c r="CC23" s="438"/>
      <c r="CD23" s="540">
        <v>46232</v>
      </c>
      <c r="CE23" s="541">
        <v>234000</v>
      </c>
      <c r="CF23" s="439"/>
      <c r="CG23" s="520">
        <v>46227</v>
      </c>
      <c r="CH23" s="521">
        <v>1255000</v>
      </c>
      <c r="CI23" s="439"/>
      <c r="CJ23" s="540">
        <v>46233</v>
      </c>
      <c r="CK23" s="541">
        <v>20000</v>
      </c>
      <c r="CL23" s="439"/>
      <c r="CM23" s="523">
        <v>46203</v>
      </c>
      <c r="CN23" s="519">
        <v>320000</v>
      </c>
      <c r="CO23" s="438"/>
      <c r="CP23" s="511">
        <v>46228</v>
      </c>
      <c r="CQ23" s="510">
        <v>70000</v>
      </c>
      <c r="CS23" s="523">
        <v>46185</v>
      </c>
      <c r="CT23" s="519">
        <v>314000</v>
      </c>
      <c r="CU23" s="438"/>
      <c r="CV23" s="511">
        <v>46191</v>
      </c>
      <c r="CW23" s="510">
        <v>320000</v>
      </c>
      <c r="CY23" s="523">
        <v>46220</v>
      </c>
      <c r="CZ23" s="519">
        <v>2000000</v>
      </c>
      <c r="DA23" s="438"/>
      <c r="DB23" s="933">
        <v>46234</v>
      </c>
      <c r="DC23" s="510">
        <v>15000</v>
      </c>
      <c r="DE23" s="901"/>
      <c r="DF23" s="519"/>
      <c r="DG23" s="438"/>
      <c r="DH23" s="511"/>
      <c r="DI23" s="510"/>
      <c r="DQ23" s="260"/>
    </row>
    <row r="24" spans="1:122" ht="15.75" x14ac:dyDescent="0.25">
      <c r="A24" s="358"/>
      <c r="B24"/>
      <c r="C24" s="474">
        <v>45658</v>
      </c>
      <c r="D24" s="378">
        <f t="shared" si="1"/>
        <v>4897000</v>
      </c>
      <c r="E24" s="468">
        <v>46226</v>
      </c>
      <c r="F24" s="469">
        <v>25000</v>
      </c>
      <c r="G24" s="471" t="s">
        <v>3353</v>
      </c>
      <c r="H24" s="469" t="s">
        <v>4986</v>
      </c>
      <c r="M24" s="268">
        <v>45777</v>
      </c>
      <c r="N24" s="269">
        <v>140000</v>
      </c>
      <c r="O24" s="270"/>
      <c r="P24" s="269" t="s">
        <v>2042</v>
      </c>
      <c r="T24" s="742">
        <v>46175</v>
      </c>
      <c r="U24" s="629" t="s">
        <v>8906</v>
      </c>
      <c r="V24" s="628" t="s">
        <v>9032</v>
      </c>
      <c r="W24" s="629" t="s">
        <v>592</v>
      </c>
      <c r="X24" s="629" t="s">
        <v>435</v>
      </c>
      <c r="Y24" s="744">
        <v>285000</v>
      </c>
      <c r="Z24" s="640">
        <v>5000</v>
      </c>
      <c r="AA24" s="640">
        <v>200000</v>
      </c>
      <c r="AB24" s="640"/>
      <c r="AC24" s="640"/>
      <c r="AD24" s="640"/>
      <c r="AE24" s="640">
        <v>80000</v>
      </c>
      <c r="AF24" s="640"/>
      <c r="AG24" s="640">
        <v>0</v>
      </c>
      <c r="AH24" s="629"/>
      <c r="AI24" t="s">
        <v>573</v>
      </c>
      <c r="AJ24" s="507">
        <v>46209</v>
      </c>
      <c r="AK24" s="508">
        <v>9373000</v>
      </c>
      <c r="AL24" s="508">
        <v>-9373000</v>
      </c>
      <c r="AM24" s="483"/>
      <c r="AN24" s="501">
        <v>44866</v>
      </c>
      <c r="AO24" s="776">
        <v>1461000</v>
      </c>
      <c r="BP24" s="260"/>
      <c r="BQ24" s="261" t="s">
        <v>6254</v>
      </c>
      <c r="BR24" s="319">
        <f>CONTABILIDAD!S11</f>
        <v>2000</v>
      </c>
      <c r="BS24" s="260"/>
      <c r="BT24" s="438"/>
      <c r="BU24" s="515">
        <v>46225</v>
      </c>
      <c r="BV24" s="516">
        <v>317000</v>
      </c>
      <c r="BW24" s="438"/>
      <c r="BX24" s="517">
        <v>46209</v>
      </c>
      <c r="BY24" s="541">
        <v>896000</v>
      </c>
      <c r="BZ24" s="438"/>
      <c r="CA24" s="523">
        <v>46224</v>
      </c>
      <c r="CB24" s="519">
        <v>1404000</v>
      </c>
      <c r="CC24" s="438"/>
      <c r="CD24" s="540">
        <v>46232</v>
      </c>
      <c r="CE24" s="541">
        <v>723000</v>
      </c>
      <c r="CF24" s="439"/>
      <c r="CG24" s="520">
        <v>46224</v>
      </c>
      <c r="CH24" s="521">
        <v>110000</v>
      </c>
      <c r="CI24" s="439"/>
      <c r="CJ24" s="540">
        <v>46232</v>
      </c>
      <c r="CK24" s="541">
        <v>16000</v>
      </c>
      <c r="CL24" s="439"/>
      <c r="CM24" s="523">
        <v>46193</v>
      </c>
      <c r="CN24" s="519">
        <v>295000</v>
      </c>
      <c r="CO24" s="438"/>
      <c r="CP24" s="511">
        <v>46225</v>
      </c>
      <c r="CQ24" s="510">
        <v>144000</v>
      </c>
      <c r="CS24" s="523">
        <v>46178</v>
      </c>
      <c r="CT24" s="519">
        <v>536000</v>
      </c>
      <c r="CU24" s="438"/>
      <c r="CV24" s="511">
        <v>46178</v>
      </c>
      <c r="CW24" s="510">
        <v>530000</v>
      </c>
      <c r="CY24" s="523">
        <v>46218</v>
      </c>
      <c r="CZ24" s="519">
        <v>100000</v>
      </c>
      <c r="DA24" s="438"/>
      <c r="DB24" s="933">
        <v>46233</v>
      </c>
      <c r="DC24" s="510">
        <v>30000</v>
      </c>
      <c r="DE24" s="901"/>
      <c r="DF24" s="519"/>
      <c r="DG24" s="438"/>
      <c r="DH24" s="511"/>
      <c r="DI24" s="510"/>
      <c r="DQ24" s="260"/>
    </row>
    <row r="25" spans="1:122" ht="15.75" x14ac:dyDescent="0.25">
      <c r="A25" s="357"/>
      <c r="B25"/>
      <c r="C25" s="474">
        <v>45627</v>
      </c>
      <c r="D25" s="378">
        <f t="shared" si="1"/>
        <v>2848000</v>
      </c>
      <c r="E25" s="468">
        <v>46225</v>
      </c>
      <c r="F25" s="469">
        <v>144000</v>
      </c>
      <c r="G25" s="471" t="s">
        <v>1312</v>
      </c>
      <c r="H25" s="469" t="s">
        <v>3375</v>
      </c>
      <c r="M25" s="268">
        <v>45777</v>
      </c>
      <c r="N25" s="269">
        <v>2734000</v>
      </c>
      <c r="O25" s="270"/>
      <c r="P25" s="269" t="s">
        <v>2043</v>
      </c>
      <c r="T25" s="742">
        <v>46175</v>
      </c>
      <c r="U25" s="629" t="s">
        <v>8906</v>
      </c>
      <c r="V25" s="628" t="s">
        <v>8905</v>
      </c>
      <c r="W25" s="629" t="s">
        <v>592</v>
      </c>
      <c r="X25" s="629" t="s">
        <v>8365</v>
      </c>
      <c r="Y25" s="744">
        <v>399000</v>
      </c>
      <c r="Z25" s="640">
        <v>5000</v>
      </c>
      <c r="AA25" s="640">
        <v>350000</v>
      </c>
      <c r="AB25" s="640"/>
      <c r="AC25" s="640"/>
      <c r="AD25" s="640"/>
      <c r="AE25" s="640">
        <v>44000</v>
      </c>
      <c r="AF25" s="640"/>
      <c r="AG25" s="640">
        <v>0</v>
      </c>
      <c r="AH25" s="629"/>
      <c r="AI25" t="s">
        <v>573</v>
      </c>
      <c r="AJ25" s="507">
        <v>46210</v>
      </c>
      <c r="AK25" s="508">
        <v>9373000</v>
      </c>
      <c r="AL25" s="508">
        <v>-9373000</v>
      </c>
      <c r="AM25" s="483"/>
      <c r="AN25" s="501">
        <v>44896</v>
      </c>
      <c r="AO25" s="776">
        <v>2259000</v>
      </c>
      <c r="BP25" s="260"/>
      <c r="BQ25" s="261" t="s">
        <v>4284</v>
      </c>
      <c r="BR25" s="319">
        <f>CONTABILIDAD!S12</f>
        <v>-508000</v>
      </c>
      <c r="BS25" s="260"/>
      <c r="BT25" s="438"/>
      <c r="BU25" s="515">
        <v>46225</v>
      </c>
      <c r="BV25" s="516">
        <v>323000</v>
      </c>
      <c r="BW25" s="438"/>
      <c r="BX25" s="517">
        <v>46204</v>
      </c>
      <c r="BY25" s="541">
        <v>1000000</v>
      </c>
      <c r="BZ25" s="438"/>
      <c r="CA25" s="523">
        <v>46221</v>
      </c>
      <c r="CB25" s="519">
        <v>1320000</v>
      </c>
      <c r="CC25" s="438"/>
      <c r="CD25" s="540">
        <v>46232</v>
      </c>
      <c r="CE25" s="541">
        <v>539000</v>
      </c>
      <c r="CF25" s="439"/>
      <c r="CG25" s="520">
        <v>46221</v>
      </c>
      <c r="CH25" s="521">
        <v>84000</v>
      </c>
      <c r="CI25" s="439"/>
      <c r="CJ25" s="540">
        <v>46230</v>
      </c>
      <c r="CK25" s="541">
        <v>110000</v>
      </c>
      <c r="CL25" s="439"/>
      <c r="CM25" s="523">
        <v>46192</v>
      </c>
      <c r="CN25" s="519">
        <v>337000</v>
      </c>
      <c r="CO25" s="438"/>
      <c r="CP25" s="511">
        <v>46223</v>
      </c>
      <c r="CQ25" s="510">
        <v>49000</v>
      </c>
      <c r="CS25" s="523">
        <v>46150</v>
      </c>
      <c r="CT25" s="519">
        <v>416000</v>
      </c>
      <c r="CU25" s="438"/>
      <c r="CV25" s="511">
        <v>46156</v>
      </c>
      <c r="CW25" s="510">
        <v>420000</v>
      </c>
      <c r="CY25" s="523">
        <v>46217</v>
      </c>
      <c r="CZ25" s="519">
        <v>1000000</v>
      </c>
      <c r="DA25" s="438"/>
      <c r="DB25" s="933">
        <v>46232</v>
      </c>
      <c r="DC25" s="510">
        <v>2000</v>
      </c>
      <c r="DE25" s="901"/>
      <c r="DF25" s="519"/>
      <c r="DG25" s="438"/>
      <c r="DH25" s="511"/>
      <c r="DI25" s="510"/>
      <c r="DQ25" s="260"/>
      <c r="DR25" s="260"/>
    </row>
    <row r="26" spans="1:122" ht="15.75" x14ac:dyDescent="0.25">
      <c r="A26" s="357"/>
      <c r="B26"/>
      <c r="C26" s="474">
        <v>45597</v>
      </c>
      <c r="D26" s="378">
        <f t="shared" si="1"/>
        <v>2315000</v>
      </c>
      <c r="E26" s="468">
        <v>46225</v>
      </c>
      <c r="F26" s="469">
        <v>5000</v>
      </c>
      <c r="G26" s="471"/>
      <c r="H26" s="469" t="s">
        <v>3728</v>
      </c>
      <c r="M26" s="268">
        <v>45747</v>
      </c>
      <c r="N26" s="269">
        <v>121000</v>
      </c>
      <c r="O26" s="270"/>
      <c r="P26" s="269" t="s">
        <v>2042</v>
      </c>
      <c r="T26" s="742">
        <v>46175</v>
      </c>
      <c r="U26" s="629" t="s">
        <v>1961</v>
      </c>
      <c r="V26" s="628" t="s">
        <v>8706</v>
      </c>
      <c r="W26" s="629" t="s">
        <v>592</v>
      </c>
      <c r="X26" s="629" t="s">
        <v>436</v>
      </c>
      <c r="Y26" s="744">
        <v>496000</v>
      </c>
      <c r="Z26" s="640">
        <v>5000</v>
      </c>
      <c r="AA26" s="640">
        <v>410000</v>
      </c>
      <c r="AB26" s="640"/>
      <c r="AC26" s="640"/>
      <c r="AD26" s="640"/>
      <c r="AE26" s="640">
        <v>81000</v>
      </c>
      <c r="AF26" s="640"/>
      <c r="AG26" s="640">
        <v>0</v>
      </c>
      <c r="AH26" s="629"/>
      <c r="AI26" t="s">
        <v>573</v>
      </c>
      <c r="AJ26" s="507">
        <v>46210</v>
      </c>
      <c r="AK26" s="508">
        <v>9340000</v>
      </c>
      <c r="AL26" s="508">
        <v>-9340000</v>
      </c>
      <c r="AM26" s="483"/>
      <c r="AN26" s="501">
        <v>44927</v>
      </c>
      <c r="AO26" s="776">
        <f t="shared" ref="AO26:AO62" si="3">SUMIFS(AE:AE,T:T,"&gt;="&amp;AN26,T:T,"&lt;="&amp;EOMONTH(AN26,0))</f>
        <v>1251000</v>
      </c>
      <c r="BP26" s="260"/>
      <c r="BQ26" s="896" t="s">
        <v>1471</v>
      </c>
      <c r="BR26" s="895">
        <f>CONTABILIDAD!S13</f>
        <v>15235000</v>
      </c>
      <c r="BS26" s="260"/>
      <c r="BT26" s="438"/>
      <c r="BU26" s="515">
        <v>46224</v>
      </c>
      <c r="BV26" s="516">
        <v>858000</v>
      </c>
      <c r="BW26" s="438"/>
      <c r="BX26" s="517">
        <v>46205</v>
      </c>
      <c r="BY26" s="541">
        <v>2700000</v>
      </c>
      <c r="BZ26" s="438"/>
      <c r="CA26" s="523">
        <v>46219</v>
      </c>
      <c r="CB26" s="519">
        <v>200000</v>
      </c>
      <c r="CC26" s="438"/>
      <c r="CD26" s="540">
        <v>46232</v>
      </c>
      <c r="CE26" s="541">
        <v>680000</v>
      </c>
      <c r="CF26" s="439"/>
      <c r="CG26" s="520">
        <v>46221</v>
      </c>
      <c r="CH26" s="521">
        <v>170000</v>
      </c>
      <c r="CI26" s="439"/>
      <c r="CJ26" s="540">
        <v>46227</v>
      </c>
      <c r="CK26" s="541">
        <v>25000</v>
      </c>
      <c r="CL26" s="439"/>
      <c r="CM26" s="523">
        <v>46192</v>
      </c>
      <c r="CN26" s="519">
        <v>254000</v>
      </c>
      <c r="CO26" s="438"/>
      <c r="CP26" s="511">
        <v>46217</v>
      </c>
      <c r="CQ26" s="510">
        <v>370000</v>
      </c>
      <c r="CS26" s="523">
        <v>46072</v>
      </c>
      <c r="CT26" s="519">
        <v>350000</v>
      </c>
      <c r="CU26" s="438"/>
      <c r="CV26" s="511">
        <v>46072</v>
      </c>
      <c r="CW26" s="510">
        <v>1910000</v>
      </c>
      <c r="CY26" s="523">
        <v>46216</v>
      </c>
      <c r="CZ26" s="519">
        <v>530000</v>
      </c>
      <c r="DA26" s="438"/>
      <c r="DB26" s="933">
        <v>46232</v>
      </c>
      <c r="DC26" s="510">
        <v>281000</v>
      </c>
      <c r="DE26" s="901"/>
      <c r="DF26" s="519"/>
      <c r="DG26" s="438"/>
      <c r="DH26" s="511"/>
      <c r="DI26" s="510"/>
    </row>
    <row r="27" spans="1:122" ht="15.75" x14ac:dyDescent="0.25">
      <c r="A27" s="357"/>
      <c r="B27"/>
      <c r="C27" s="474">
        <v>45566</v>
      </c>
      <c r="D27" s="378">
        <f t="shared" si="1"/>
        <v>2567000</v>
      </c>
      <c r="E27" s="468">
        <v>46225</v>
      </c>
      <c r="F27" s="469">
        <v>20000</v>
      </c>
      <c r="G27" s="471" t="s">
        <v>1396</v>
      </c>
      <c r="H27" s="469" t="s">
        <v>1279</v>
      </c>
      <c r="M27" s="268">
        <v>45747</v>
      </c>
      <c r="N27" s="269">
        <v>1712000</v>
      </c>
      <c r="O27" s="270"/>
      <c r="P27" s="269" t="s">
        <v>2043</v>
      </c>
      <c r="T27" s="742">
        <v>46175</v>
      </c>
      <c r="U27" s="629" t="s">
        <v>6616</v>
      </c>
      <c r="V27" s="628">
        <v>88268652</v>
      </c>
      <c r="W27" s="629" t="s">
        <v>4696</v>
      </c>
      <c r="X27" s="629" t="s">
        <v>221</v>
      </c>
      <c r="Y27" s="744">
        <v>337000</v>
      </c>
      <c r="Z27" s="640"/>
      <c r="AA27" s="640">
        <v>44000</v>
      </c>
      <c r="AB27" s="640">
        <v>238000</v>
      </c>
      <c r="AC27" s="640"/>
      <c r="AD27" s="640"/>
      <c r="AE27" s="640">
        <v>55000</v>
      </c>
      <c r="AF27" s="640"/>
      <c r="AG27" s="640">
        <v>0</v>
      </c>
      <c r="AH27" s="629" t="s">
        <v>9129</v>
      </c>
      <c r="AI27" t="s">
        <v>573</v>
      </c>
      <c r="AJ27" s="507">
        <v>46209</v>
      </c>
      <c r="AK27" s="508">
        <v>9245000</v>
      </c>
      <c r="AL27" s="508">
        <v>-9245000</v>
      </c>
      <c r="AM27" s="483"/>
      <c r="AN27" s="501">
        <v>44958</v>
      </c>
      <c r="AO27" s="776">
        <f t="shared" si="3"/>
        <v>1746000</v>
      </c>
      <c r="BP27" s="260"/>
      <c r="BQ27" s="897" t="s">
        <v>1563</v>
      </c>
      <c r="BR27" s="895">
        <f>CONTABILIDAD!S14</f>
        <v>-15235000</v>
      </c>
      <c r="BS27" s="260"/>
      <c r="BT27" s="438"/>
      <c r="BU27" s="515">
        <v>46221</v>
      </c>
      <c r="BV27" s="516">
        <v>686000</v>
      </c>
      <c r="BW27" s="438"/>
      <c r="BX27" s="517">
        <v>46203</v>
      </c>
      <c r="BY27" s="541">
        <v>2717000</v>
      </c>
      <c r="BZ27" s="438"/>
      <c r="CA27" s="523">
        <v>46218</v>
      </c>
      <c r="CB27" s="519">
        <v>260000</v>
      </c>
      <c r="CC27" s="438"/>
      <c r="CD27" s="540">
        <v>46225</v>
      </c>
      <c r="CE27" s="541">
        <v>470000</v>
      </c>
      <c r="CF27" s="439"/>
      <c r="CG27" s="520">
        <v>46221</v>
      </c>
      <c r="CH27" s="521">
        <v>300000</v>
      </c>
      <c r="CI27" s="439"/>
      <c r="CJ27" s="540">
        <v>46226</v>
      </c>
      <c r="CK27" s="541">
        <v>81000</v>
      </c>
      <c r="CL27" s="439"/>
      <c r="CM27" s="523">
        <v>46187</v>
      </c>
      <c r="CN27" s="519">
        <v>1005000</v>
      </c>
      <c r="CO27" s="438"/>
      <c r="CP27" s="511">
        <v>46214</v>
      </c>
      <c r="CQ27" s="510">
        <v>340000</v>
      </c>
      <c r="CS27" s="523">
        <v>46067</v>
      </c>
      <c r="CT27" s="519">
        <v>700000</v>
      </c>
      <c r="CU27" s="438"/>
      <c r="CV27" s="511">
        <v>46070</v>
      </c>
      <c r="CW27" s="510">
        <v>50000</v>
      </c>
      <c r="CY27" s="523">
        <v>46216</v>
      </c>
      <c r="CZ27" s="519">
        <v>200000</v>
      </c>
      <c r="DA27" s="438"/>
      <c r="DB27" s="933">
        <v>46232</v>
      </c>
      <c r="DC27" s="510">
        <v>15000</v>
      </c>
      <c r="DE27" s="901"/>
      <c r="DF27" s="519"/>
      <c r="DG27" s="438"/>
      <c r="DH27" s="511"/>
      <c r="DI27" s="510"/>
    </row>
    <row r="28" spans="1:122" ht="15.75" x14ac:dyDescent="0.25">
      <c r="A28" s="357"/>
      <c r="B28"/>
      <c r="C28" s="474">
        <v>45536</v>
      </c>
      <c r="D28" s="378">
        <f t="shared" si="1"/>
        <v>2475000</v>
      </c>
      <c r="E28" s="468">
        <v>46225</v>
      </c>
      <c r="F28" s="469">
        <v>20000</v>
      </c>
      <c r="G28" s="471" t="s">
        <v>3354</v>
      </c>
      <c r="H28" s="469" t="s">
        <v>9256</v>
      </c>
      <c r="M28" s="268">
        <v>45716</v>
      </c>
      <c r="N28" s="269">
        <v>263000</v>
      </c>
      <c r="O28" s="270"/>
      <c r="P28" s="269" t="s">
        <v>2042</v>
      </c>
      <c r="T28" s="742">
        <v>46175</v>
      </c>
      <c r="U28" s="629" t="s">
        <v>6616</v>
      </c>
      <c r="V28" s="628" t="s">
        <v>6618</v>
      </c>
      <c r="W28" s="629" t="s">
        <v>8366</v>
      </c>
      <c r="X28" s="629" t="s">
        <v>8365</v>
      </c>
      <c r="Y28" s="744">
        <v>486000</v>
      </c>
      <c r="Z28" s="640">
        <v>44000</v>
      </c>
      <c r="AA28" s="640">
        <v>395000</v>
      </c>
      <c r="AB28" s="640"/>
      <c r="AC28" s="640"/>
      <c r="AD28" s="640"/>
      <c r="AE28" s="640">
        <v>47000</v>
      </c>
      <c r="AF28" s="640"/>
      <c r="AG28" s="640">
        <v>0</v>
      </c>
      <c r="AH28" s="629" t="s">
        <v>8461</v>
      </c>
      <c r="AI28" t="s">
        <v>573</v>
      </c>
      <c r="AJ28" s="507">
        <v>46207</v>
      </c>
      <c r="AK28" s="508">
        <v>13423000</v>
      </c>
      <c r="AL28" s="508">
        <v>-13999000</v>
      </c>
      <c r="AM28" s="483"/>
      <c r="AN28" s="501">
        <v>44986</v>
      </c>
      <c r="AO28" s="776">
        <f t="shared" si="3"/>
        <v>1580000</v>
      </c>
      <c r="BP28" s="260"/>
      <c r="BQ28" s="781">
        <f>ARCHIVO!BE19</f>
        <v>0</v>
      </c>
      <c r="BR28" s="378">
        <f>CONTABILIDAD!S15</f>
        <v>6904000</v>
      </c>
      <c r="BS28" s="260"/>
      <c r="BT28" s="438"/>
      <c r="BU28" s="515">
        <v>46219</v>
      </c>
      <c r="BV28" s="516">
        <v>328000</v>
      </c>
      <c r="BW28" s="438"/>
      <c r="BX28" s="517">
        <v>46197</v>
      </c>
      <c r="BY28" s="541">
        <v>1000000</v>
      </c>
      <c r="BZ28" s="438"/>
      <c r="CA28" s="523">
        <v>46217</v>
      </c>
      <c r="CB28" s="519">
        <v>658000</v>
      </c>
      <c r="CC28" s="438"/>
      <c r="CD28" s="540">
        <v>46225</v>
      </c>
      <c r="CE28" s="541">
        <v>81000</v>
      </c>
      <c r="CF28" s="439"/>
      <c r="CG28" s="520">
        <v>46217</v>
      </c>
      <c r="CH28" s="521">
        <v>675000</v>
      </c>
      <c r="CI28" s="439"/>
      <c r="CJ28" s="540">
        <v>46225</v>
      </c>
      <c r="CK28" s="541">
        <v>44000</v>
      </c>
      <c r="CL28" s="439"/>
      <c r="CM28" s="523">
        <v>46184</v>
      </c>
      <c r="CN28" s="519">
        <v>264000</v>
      </c>
      <c r="CO28" s="438"/>
      <c r="CP28" s="511">
        <v>46211</v>
      </c>
      <c r="CQ28" s="510">
        <v>18000</v>
      </c>
      <c r="CS28" s="523">
        <v>46065</v>
      </c>
      <c r="CT28" s="519">
        <v>400000</v>
      </c>
      <c r="CU28" s="438"/>
      <c r="CV28" s="511">
        <v>46066</v>
      </c>
      <c r="CW28" s="510">
        <v>520000</v>
      </c>
      <c r="CY28" s="523">
        <v>46209</v>
      </c>
      <c r="CZ28" s="519">
        <v>340000</v>
      </c>
      <c r="DA28" s="438"/>
      <c r="DB28" s="933">
        <v>46232</v>
      </c>
      <c r="DC28" s="510">
        <v>53000</v>
      </c>
      <c r="DE28" s="901"/>
      <c r="DF28" s="519"/>
      <c r="DG28" s="438"/>
      <c r="DH28" s="511"/>
      <c r="DI28" s="510"/>
    </row>
    <row r="29" spans="1:122" ht="15.75" x14ac:dyDescent="0.25">
      <c r="A29" s="357"/>
      <c r="B29"/>
      <c r="C29" s="474">
        <v>45505</v>
      </c>
      <c r="D29" s="378">
        <f t="shared" si="1"/>
        <v>2584000</v>
      </c>
      <c r="E29" s="468">
        <v>46225</v>
      </c>
      <c r="F29" s="469">
        <v>20000</v>
      </c>
      <c r="G29" s="471" t="s">
        <v>1312</v>
      </c>
      <c r="H29" s="469" t="s">
        <v>9255</v>
      </c>
      <c r="M29" s="268">
        <v>45716</v>
      </c>
      <c r="N29" s="269">
        <v>2802000</v>
      </c>
      <c r="O29" s="270"/>
      <c r="P29" s="269" t="s">
        <v>2043</v>
      </c>
      <c r="T29" s="742">
        <v>46175</v>
      </c>
      <c r="U29" s="629" t="s">
        <v>6832</v>
      </c>
      <c r="V29" s="628">
        <v>1004082135</v>
      </c>
      <c r="W29" s="629" t="s">
        <v>4696</v>
      </c>
      <c r="X29" s="629" t="s">
        <v>4227</v>
      </c>
      <c r="Y29" s="744">
        <v>317000</v>
      </c>
      <c r="Z29" s="640"/>
      <c r="AA29" s="640">
        <v>44000</v>
      </c>
      <c r="AB29" s="640">
        <v>238000</v>
      </c>
      <c r="AC29" s="640"/>
      <c r="AD29" s="640"/>
      <c r="AE29" s="640">
        <v>35000</v>
      </c>
      <c r="AF29" s="640"/>
      <c r="AG29" s="640">
        <v>0</v>
      </c>
      <c r="AH29" s="629" t="s">
        <v>9131</v>
      </c>
      <c r="AI29" t="s">
        <v>573</v>
      </c>
      <c r="AJ29" s="507">
        <v>46204</v>
      </c>
      <c r="AK29" s="508">
        <v>13987000</v>
      </c>
      <c r="AL29" s="508">
        <v>-13987000</v>
      </c>
      <c r="AM29" s="483"/>
      <c r="AN29" s="501">
        <v>45017</v>
      </c>
      <c r="AO29" s="776">
        <f t="shared" si="3"/>
        <v>1657500</v>
      </c>
      <c r="BP29" s="260"/>
      <c r="BQ29" s="290" t="s">
        <v>1465</v>
      </c>
      <c r="BR29" s="291">
        <f>CONTABILIDAD!S16</f>
        <v>25501000</v>
      </c>
      <c r="BS29" s="260"/>
      <c r="BT29" s="438"/>
      <c r="BU29" s="515">
        <v>46217</v>
      </c>
      <c r="BV29" s="516">
        <v>551000</v>
      </c>
      <c r="BW29" s="438"/>
      <c r="BX29" s="517">
        <v>46185</v>
      </c>
      <c r="BY29" s="541">
        <v>330000</v>
      </c>
      <c r="BZ29" s="438"/>
      <c r="CA29" s="523">
        <v>46213</v>
      </c>
      <c r="CB29" s="519">
        <v>620000</v>
      </c>
      <c r="CC29" s="438"/>
      <c r="CD29" s="540">
        <v>46225</v>
      </c>
      <c r="CE29" s="541">
        <v>915000</v>
      </c>
      <c r="CF29" s="439"/>
      <c r="CG29" s="520">
        <v>46213</v>
      </c>
      <c r="CH29" s="521">
        <v>570000</v>
      </c>
      <c r="CI29" s="439"/>
      <c r="CJ29" s="540">
        <v>46225</v>
      </c>
      <c r="CK29" s="541">
        <v>44000</v>
      </c>
      <c r="CL29" s="439"/>
      <c r="CM29" s="523">
        <v>46177</v>
      </c>
      <c r="CN29" s="519">
        <v>535000</v>
      </c>
      <c r="CO29" s="438"/>
      <c r="CP29" s="511">
        <v>46210</v>
      </c>
      <c r="CQ29" s="510">
        <v>27000</v>
      </c>
      <c r="CS29" s="523">
        <v>46065</v>
      </c>
      <c r="CT29" s="519">
        <v>1550000</v>
      </c>
      <c r="CU29" s="438"/>
      <c r="CV29" s="511">
        <v>46066</v>
      </c>
      <c r="CW29" s="510">
        <v>520000</v>
      </c>
      <c r="CY29" s="523">
        <v>46207</v>
      </c>
      <c r="CZ29" s="519">
        <v>130000</v>
      </c>
      <c r="DA29" s="438"/>
      <c r="DB29" s="933">
        <v>46232</v>
      </c>
      <c r="DC29" s="510">
        <v>75000</v>
      </c>
      <c r="DE29" s="901"/>
      <c r="DF29" s="519"/>
      <c r="DG29" s="438"/>
      <c r="DH29" s="511"/>
      <c r="DI29" s="510"/>
    </row>
    <row r="30" spans="1:122" ht="15.75" x14ac:dyDescent="0.25">
      <c r="A30" s="357"/>
      <c r="B30"/>
      <c r="C30" s="474">
        <v>45474</v>
      </c>
      <c r="D30" s="378">
        <f t="shared" si="1"/>
        <v>3043000</v>
      </c>
      <c r="E30" s="468">
        <v>46225</v>
      </c>
      <c r="F30" s="469">
        <v>10000</v>
      </c>
      <c r="G30" s="471"/>
      <c r="H30" s="469" t="s">
        <v>9254</v>
      </c>
      <c r="M30" s="268">
        <v>45688</v>
      </c>
      <c r="N30" s="269">
        <v>1654000</v>
      </c>
      <c r="O30" s="270"/>
      <c r="P30" s="269" t="s">
        <v>4688</v>
      </c>
      <c r="T30" s="742">
        <v>46175</v>
      </c>
      <c r="U30" s="629" t="s">
        <v>6599</v>
      </c>
      <c r="V30" s="628" t="s">
        <v>8953</v>
      </c>
      <c r="W30" s="629" t="s">
        <v>592</v>
      </c>
      <c r="X30" s="629" t="s">
        <v>435</v>
      </c>
      <c r="Y30" s="744">
        <v>535000</v>
      </c>
      <c r="Z30" s="640">
        <v>5000</v>
      </c>
      <c r="AA30" s="640">
        <v>450000</v>
      </c>
      <c r="AB30" s="640"/>
      <c r="AC30" s="640"/>
      <c r="AD30" s="640"/>
      <c r="AE30" s="640">
        <v>80000</v>
      </c>
      <c r="AF30" s="640"/>
      <c r="AG30" s="640">
        <v>0</v>
      </c>
      <c r="AH30" s="629"/>
      <c r="AI30" t="s">
        <v>573</v>
      </c>
      <c r="AJ30" s="507">
        <v>46203</v>
      </c>
      <c r="AK30" s="508">
        <v>13069000</v>
      </c>
      <c r="AL30" s="508">
        <v>-13069000</v>
      </c>
      <c r="AM30" s="483"/>
      <c r="AN30" s="501">
        <v>45047</v>
      </c>
      <c r="AO30" s="776">
        <f t="shared" si="3"/>
        <v>1804000</v>
      </c>
      <c r="BP30" s="260"/>
      <c r="BQ30" s="896" t="s">
        <v>1731</v>
      </c>
      <c r="BR30" s="895">
        <f>CONTABILIDAD!S17</f>
        <v>3600000</v>
      </c>
      <c r="BS30" s="260"/>
      <c r="BT30" s="438"/>
      <c r="BU30" s="515">
        <v>46212</v>
      </c>
      <c r="BV30" s="516">
        <v>446000</v>
      </c>
      <c r="BW30" s="438"/>
      <c r="BX30" s="517">
        <v>46182</v>
      </c>
      <c r="BY30" s="541">
        <v>319000</v>
      </c>
      <c r="BZ30" s="438"/>
      <c r="CA30" s="523">
        <v>46212</v>
      </c>
      <c r="CB30" s="519">
        <v>633000</v>
      </c>
      <c r="CC30" s="438"/>
      <c r="CD30" s="540">
        <v>46225</v>
      </c>
      <c r="CE30" s="541">
        <v>1225000</v>
      </c>
      <c r="CF30" s="439"/>
      <c r="CG30" s="520">
        <v>46213</v>
      </c>
      <c r="CH30" s="521">
        <v>425000</v>
      </c>
      <c r="CI30" s="439"/>
      <c r="CJ30" s="540">
        <v>46225</v>
      </c>
      <c r="CK30" s="541">
        <v>238000</v>
      </c>
      <c r="CL30" s="439"/>
      <c r="CM30" s="523">
        <v>46176</v>
      </c>
      <c r="CN30" s="519">
        <v>399000</v>
      </c>
      <c r="CP30" s="511">
        <v>46207</v>
      </c>
      <c r="CQ30" s="510">
        <v>295000</v>
      </c>
      <c r="CR30" s="499"/>
      <c r="CS30" s="523">
        <v>46054</v>
      </c>
      <c r="CT30" s="519">
        <v>100000</v>
      </c>
      <c r="CU30" s="438"/>
      <c r="CV30" s="511">
        <v>46056</v>
      </c>
      <c r="CW30" s="510">
        <v>100000</v>
      </c>
      <c r="CY30" s="523">
        <v>46205</v>
      </c>
      <c r="CZ30" s="519">
        <v>2700000</v>
      </c>
      <c r="DA30" s="438"/>
      <c r="DB30" s="933">
        <v>46230</v>
      </c>
      <c r="DC30" s="510">
        <v>10000</v>
      </c>
      <c r="DE30" s="901"/>
      <c r="DF30" s="519"/>
      <c r="DG30" s="438"/>
      <c r="DH30" s="511"/>
      <c r="DI30" s="510"/>
    </row>
    <row r="31" spans="1:122" ht="15.75" x14ac:dyDescent="0.25">
      <c r="A31" s="358"/>
      <c r="B31"/>
      <c r="C31" s="474">
        <v>45444</v>
      </c>
      <c r="D31" s="378">
        <f t="shared" si="1"/>
        <v>1958000</v>
      </c>
      <c r="E31" s="468">
        <v>46224</v>
      </c>
      <c r="F31" s="469">
        <v>30000</v>
      </c>
      <c r="G31" s="471" t="s">
        <v>1462</v>
      </c>
      <c r="H31" s="469" t="s">
        <v>9249</v>
      </c>
      <c r="M31" s="268">
        <v>45657</v>
      </c>
      <c r="N31" s="269">
        <v>207000</v>
      </c>
      <c r="O31" s="270"/>
      <c r="P31" s="269" t="s">
        <v>2042</v>
      </c>
      <c r="T31" s="742">
        <v>46175</v>
      </c>
      <c r="U31" s="629" t="s">
        <v>587</v>
      </c>
      <c r="V31" s="628" t="s">
        <v>8965</v>
      </c>
      <c r="W31" s="629" t="s">
        <v>592</v>
      </c>
      <c r="X31" s="629" t="s">
        <v>8931</v>
      </c>
      <c r="Y31" s="744">
        <v>740000</v>
      </c>
      <c r="Z31" s="640">
        <v>5000</v>
      </c>
      <c r="AA31" s="640">
        <v>261000</v>
      </c>
      <c r="AB31" s="640"/>
      <c r="AC31" s="640">
        <v>284000</v>
      </c>
      <c r="AD31" s="640">
        <v>100000</v>
      </c>
      <c r="AE31" s="640">
        <v>90000</v>
      </c>
      <c r="AF31" s="640"/>
      <c r="AG31" s="640">
        <v>0</v>
      </c>
      <c r="AH31" s="629"/>
      <c r="AI31" t="s">
        <v>573</v>
      </c>
      <c r="AJ31" s="507">
        <v>46203</v>
      </c>
      <c r="AK31" s="508">
        <v>13069000</v>
      </c>
      <c r="AL31" s="508">
        <v>-13069000</v>
      </c>
      <c r="AM31" s="483"/>
      <c r="AN31" s="501">
        <v>45078</v>
      </c>
      <c r="AO31" s="776">
        <f t="shared" si="3"/>
        <v>1031000</v>
      </c>
      <c r="BP31" s="260"/>
      <c r="BQ31" s="260"/>
      <c r="BR31" s="260"/>
      <c r="BS31" s="260"/>
      <c r="BT31" s="438"/>
      <c r="BU31" s="515">
        <v>46211</v>
      </c>
      <c r="BV31" s="516">
        <v>570000</v>
      </c>
      <c r="BW31" s="438"/>
      <c r="BX31" s="517">
        <v>46182</v>
      </c>
      <c r="BY31" s="541">
        <v>2700000</v>
      </c>
      <c r="BZ31" s="438"/>
      <c r="CA31" s="523">
        <v>46212</v>
      </c>
      <c r="CB31" s="519">
        <v>569000</v>
      </c>
      <c r="CC31" s="438"/>
      <c r="CD31" s="540">
        <v>46219</v>
      </c>
      <c r="CE31" s="541">
        <v>306000</v>
      </c>
      <c r="CF31" s="439"/>
      <c r="CG31" s="520">
        <v>46212</v>
      </c>
      <c r="CH31" s="521">
        <v>858000</v>
      </c>
      <c r="CI31" s="439"/>
      <c r="CJ31" s="540">
        <v>46225</v>
      </c>
      <c r="CK31" s="541">
        <v>249000</v>
      </c>
      <c r="CL31" s="439"/>
      <c r="CM31" s="523">
        <v>46174</v>
      </c>
      <c r="CN31" s="519">
        <v>260000</v>
      </c>
      <c r="CP31" s="511">
        <v>46207</v>
      </c>
      <c r="CQ31" s="510">
        <v>296000</v>
      </c>
      <c r="CR31" s="499"/>
      <c r="CS31" s="523">
        <v>46052</v>
      </c>
      <c r="CT31" s="519">
        <v>70000</v>
      </c>
      <c r="CU31" s="438"/>
      <c r="CV31" s="511">
        <v>46052</v>
      </c>
      <c r="CW31" s="510">
        <v>70000</v>
      </c>
      <c r="CY31" s="523">
        <v>46204</v>
      </c>
      <c r="CZ31" s="519">
        <v>1000000</v>
      </c>
      <c r="DB31" s="933">
        <v>46230</v>
      </c>
      <c r="DC31" s="510">
        <v>1388000</v>
      </c>
      <c r="DE31" s="902"/>
      <c r="DF31" s="260"/>
      <c r="DH31" s="511"/>
      <c r="DI31" s="510"/>
    </row>
    <row r="32" spans="1:122" ht="15.75" x14ac:dyDescent="0.25">
      <c r="A32" s="358"/>
      <c r="B32"/>
      <c r="C32" s="474">
        <v>45413</v>
      </c>
      <c r="D32" s="378">
        <f t="shared" si="1"/>
        <v>2252000</v>
      </c>
      <c r="E32" s="468">
        <v>46223</v>
      </c>
      <c r="F32" s="469">
        <v>49000</v>
      </c>
      <c r="G32" s="471" t="s">
        <v>3353</v>
      </c>
      <c r="H32" s="469" t="s">
        <v>9242</v>
      </c>
      <c r="M32" s="268">
        <v>45657</v>
      </c>
      <c r="N32" s="269">
        <v>2422000</v>
      </c>
      <c r="O32" s="270"/>
      <c r="P32" s="269" t="s">
        <v>2043</v>
      </c>
      <c r="T32" s="742">
        <v>46175</v>
      </c>
      <c r="U32" s="629" t="s">
        <v>587</v>
      </c>
      <c r="V32" s="628" t="s">
        <v>9035</v>
      </c>
      <c r="W32" s="629" t="s">
        <v>592</v>
      </c>
      <c r="X32" s="629" t="s">
        <v>435</v>
      </c>
      <c r="Y32" s="744">
        <v>820000</v>
      </c>
      <c r="Z32" s="640">
        <v>5000</v>
      </c>
      <c r="AA32" s="640">
        <v>567000</v>
      </c>
      <c r="AB32" s="640"/>
      <c r="AC32" s="640"/>
      <c r="AD32" s="640">
        <v>203000</v>
      </c>
      <c r="AE32" s="640">
        <v>45000</v>
      </c>
      <c r="AF32" s="640"/>
      <c r="AG32" s="640">
        <v>0</v>
      </c>
      <c r="AH32" s="629"/>
      <c r="AI32" t="s">
        <v>573</v>
      </c>
      <c r="AJ32" s="507">
        <v>46200</v>
      </c>
      <c r="AK32" s="508">
        <v>12514000</v>
      </c>
      <c r="AL32" s="508">
        <v>-12514000</v>
      </c>
      <c r="AM32" s="483"/>
      <c r="AN32" s="501">
        <v>45108</v>
      </c>
      <c r="AO32" s="776">
        <f t="shared" si="3"/>
        <v>2281000</v>
      </c>
      <c r="BP32" s="260"/>
      <c r="BQ32" s="260"/>
      <c r="BR32" s="260"/>
      <c r="BS32" s="260"/>
      <c r="BT32" s="438"/>
      <c r="BU32" s="515">
        <v>46211</v>
      </c>
      <c r="BV32" s="516">
        <v>1969000</v>
      </c>
      <c r="BW32" s="438"/>
      <c r="BX32" s="517">
        <v>46182</v>
      </c>
      <c r="BY32" s="541">
        <v>126000</v>
      </c>
      <c r="BZ32" s="438"/>
      <c r="CA32" s="523">
        <v>46212</v>
      </c>
      <c r="CB32" s="519">
        <v>225000</v>
      </c>
      <c r="CC32" s="438"/>
      <c r="CD32" s="540">
        <v>46219</v>
      </c>
      <c r="CE32" s="541">
        <v>108000</v>
      </c>
      <c r="CF32" s="439"/>
      <c r="CG32" s="520">
        <v>46212</v>
      </c>
      <c r="CH32" s="521">
        <v>567000</v>
      </c>
      <c r="CI32" s="439"/>
      <c r="CJ32" s="540">
        <v>46224</v>
      </c>
      <c r="CK32" s="541">
        <v>780000</v>
      </c>
      <c r="CL32" s="439"/>
      <c r="CM32" s="523">
        <v>46169</v>
      </c>
      <c r="CN32" s="519">
        <v>750000</v>
      </c>
      <c r="CP32" s="511">
        <v>46202</v>
      </c>
      <c r="CQ32" s="510">
        <v>28000</v>
      </c>
      <c r="CR32" s="499"/>
      <c r="CS32" s="523">
        <v>46051</v>
      </c>
      <c r="CT32" s="519">
        <v>406000</v>
      </c>
      <c r="CU32" s="438"/>
      <c r="CV32" s="511">
        <v>46052</v>
      </c>
      <c r="CW32" s="510">
        <v>640000</v>
      </c>
      <c r="CY32" s="523">
        <v>46198</v>
      </c>
      <c r="CZ32" s="519">
        <v>1000000</v>
      </c>
      <c r="DB32" s="933">
        <v>46228</v>
      </c>
      <c r="DC32" s="510">
        <v>7000</v>
      </c>
      <c r="DE32" s="902"/>
      <c r="DF32" s="260"/>
      <c r="DH32" s="511"/>
      <c r="DI32" s="510"/>
    </row>
    <row r="33" spans="1:113" ht="15.75" x14ac:dyDescent="0.25">
      <c r="A33" s="358"/>
      <c r="B33"/>
      <c r="C33" s="474">
        <v>45383</v>
      </c>
      <c r="D33" s="378">
        <f t="shared" si="1"/>
        <v>1669000</v>
      </c>
      <c r="E33" s="468">
        <v>46223</v>
      </c>
      <c r="F33" s="469">
        <v>12000</v>
      </c>
      <c r="G33" s="471" t="s">
        <v>1462</v>
      </c>
      <c r="H33" s="469" t="s">
        <v>9246</v>
      </c>
      <c r="M33" s="268">
        <v>45627</v>
      </c>
      <c r="N33" s="269">
        <v>80000</v>
      </c>
      <c r="O33" s="270"/>
      <c r="P33" s="269" t="s">
        <v>2042</v>
      </c>
      <c r="T33" s="742">
        <v>46175</v>
      </c>
      <c r="U33" s="629" t="s">
        <v>587</v>
      </c>
      <c r="V33" s="628" t="s">
        <v>9113</v>
      </c>
      <c r="W33" s="629" t="s">
        <v>592</v>
      </c>
      <c r="X33" s="629" t="s">
        <v>436</v>
      </c>
      <c r="Y33" s="744">
        <v>446000</v>
      </c>
      <c r="Z33" s="640">
        <v>5000</v>
      </c>
      <c r="AA33" s="640">
        <v>301000</v>
      </c>
      <c r="AB33" s="640"/>
      <c r="AC33" s="640"/>
      <c r="AD33" s="640">
        <v>95000</v>
      </c>
      <c r="AE33" s="640">
        <v>45000</v>
      </c>
      <c r="AF33" s="640"/>
      <c r="AG33" s="640">
        <v>0</v>
      </c>
      <c r="AH33" s="629" t="s">
        <v>9128</v>
      </c>
      <c r="AI33" t="s">
        <v>573</v>
      </c>
      <c r="AJ33" s="507">
        <v>46200</v>
      </c>
      <c r="AK33" s="508">
        <v>12482000</v>
      </c>
      <c r="AL33" s="508">
        <v>-12482000</v>
      </c>
      <c r="AM33" s="483"/>
      <c r="AN33" s="501">
        <v>45139</v>
      </c>
      <c r="AO33" s="776">
        <f t="shared" si="3"/>
        <v>1772500</v>
      </c>
      <c r="AS33" s="147"/>
      <c r="BP33" s="260"/>
      <c r="BQ33" s="898" t="e">
        <f>#REF!+#REF!</f>
        <v>#REF!</v>
      </c>
      <c r="BR33" s="898"/>
      <c r="BS33" s="898"/>
      <c r="BT33" s="438"/>
      <c r="BU33" s="515">
        <v>46211</v>
      </c>
      <c r="BV33" s="516">
        <v>523000</v>
      </c>
      <c r="BW33" s="438"/>
      <c r="BX33" s="517">
        <v>46178</v>
      </c>
      <c r="BY33" s="541">
        <v>184000</v>
      </c>
      <c r="BZ33" s="438"/>
      <c r="CA33" s="523">
        <v>46211</v>
      </c>
      <c r="CB33" s="519">
        <v>1080000</v>
      </c>
      <c r="CC33" s="438"/>
      <c r="CD33" s="540">
        <v>46219</v>
      </c>
      <c r="CE33" s="541">
        <v>256000</v>
      </c>
      <c r="CF33" s="439"/>
      <c r="CG33" s="520">
        <v>46212</v>
      </c>
      <c r="CH33" s="521">
        <v>314000</v>
      </c>
      <c r="CI33" s="439"/>
      <c r="CJ33" s="540">
        <v>46220</v>
      </c>
      <c r="CK33" s="541">
        <v>260000</v>
      </c>
      <c r="CL33" s="439"/>
      <c r="CM33" s="523">
        <v>46168</v>
      </c>
      <c r="CN33" s="519">
        <v>210000</v>
      </c>
      <c r="CP33" s="511">
        <v>46200</v>
      </c>
      <c r="CQ33" s="510">
        <v>52000</v>
      </c>
      <c r="CR33" s="499"/>
      <c r="CS33" s="523">
        <v>46018</v>
      </c>
      <c r="CT33" s="519">
        <v>241000</v>
      </c>
      <c r="CU33" s="438"/>
      <c r="CV33" s="511">
        <v>45986</v>
      </c>
      <c r="CW33" s="510">
        <v>1530000</v>
      </c>
      <c r="CY33" s="523">
        <v>46198</v>
      </c>
      <c r="CZ33" s="519">
        <v>350000</v>
      </c>
      <c r="DB33" s="933">
        <v>46228</v>
      </c>
      <c r="DC33" s="510">
        <v>20000</v>
      </c>
      <c r="DE33" s="902"/>
      <c r="DF33" s="260"/>
      <c r="DH33" s="511"/>
      <c r="DI33" s="510"/>
    </row>
    <row r="34" spans="1:113" ht="15.75" x14ac:dyDescent="0.25">
      <c r="A34" s="357"/>
      <c r="B34"/>
      <c r="C34" s="474">
        <v>45352</v>
      </c>
      <c r="D34" s="378">
        <f t="shared" si="1"/>
        <v>2743000</v>
      </c>
      <c r="E34" s="468">
        <v>46222</v>
      </c>
      <c r="F34" s="469">
        <v>100000</v>
      </c>
      <c r="G34" s="471" t="s">
        <v>3352</v>
      </c>
      <c r="H34" s="469" t="s">
        <v>9252</v>
      </c>
      <c r="M34" s="268">
        <v>45627</v>
      </c>
      <c r="N34" s="269">
        <v>2420000</v>
      </c>
      <c r="O34" s="270"/>
      <c r="P34" s="269" t="s">
        <v>2043</v>
      </c>
      <c r="T34" s="742">
        <v>46175</v>
      </c>
      <c r="U34" s="629" t="s">
        <v>587</v>
      </c>
      <c r="V34" s="628" t="s">
        <v>3246</v>
      </c>
      <c r="W34" s="629" t="s">
        <v>592</v>
      </c>
      <c r="X34" s="629" t="s">
        <v>608</v>
      </c>
      <c r="Y34" s="744">
        <v>318000</v>
      </c>
      <c r="Z34" s="640"/>
      <c r="AA34" s="640">
        <v>173000</v>
      </c>
      <c r="AB34" s="640"/>
      <c r="AC34" s="640"/>
      <c r="AD34" s="640">
        <v>100000</v>
      </c>
      <c r="AE34" s="640">
        <v>45000</v>
      </c>
      <c r="AF34" s="640"/>
      <c r="AG34" s="640">
        <v>0</v>
      </c>
      <c r="AH34" s="629"/>
      <c r="AI34" t="s">
        <v>573</v>
      </c>
      <c r="AJ34" s="507">
        <v>46199</v>
      </c>
      <c r="AK34" s="508">
        <v>12439000</v>
      </c>
      <c r="AL34" s="508">
        <v>-12439000</v>
      </c>
      <c r="AM34" s="483"/>
      <c r="AN34" s="501">
        <v>45170</v>
      </c>
      <c r="AO34" s="776">
        <f t="shared" si="3"/>
        <v>1579500</v>
      </c>
      <c r="BP34" s="260"/>
      <c r="BQ34" s="346" t="e">
        <f>BR25+#REF!</f>
        <v>#REF!</v>
      </c>
      <c r="BR34" s="260"/>
      <c r="BS34" s="260"/>
      <c r="BT34" s="438"/>
      <c r="BU34" s="515">
        <v>46211</v>
      </c>
      <c r="BV34" s="516">
        <v>992000</v>
      </c>
      <c r="BW34" s="438"/>
      <c r="BX34" s="517">
        <v>46178</v>
      </c>
      <c r="BY34" s="541">
        <v>347000</v>
      </c>
      <c r="BZ34" s="438"/>
      <c r="CA34" s="523">
        <v>46209</v>
      </c>
      <c r="CB34" s="519">
        <v>467000</v>
      </c>
      <c r="CC34" s="438"/>
      <c r="CD34" s="540">
        <v>46219</v>
      </c>
      <c r="CE34" s="541">
        <v>67000</v>
      </c>
      <c r="CF34" s="439"/>
      <c r="CG34" s="520">
        <v>46211</v>
      </c>
      <c r="CH34" s="521">
        <v>265000</v>
      </c>
      <c r="CI34" s="439"/>
      <c r="CJ34" s="540">
        <v>46217</v>
      </c>
      <c r="CK34" s="541">
        <v>230000</v>
      </c>
      <c r="CL34" s="439"/>
      <c r="CM34" s="523">
        <v>46168</v>
      </c>
      <c r="CN34" s="519">
        <v>299000</v>
      </c>
      <c r="CP34" s="511">
        <v>46200</v>
      </c>
      <c r="CQ34" s="510">
        <v>50000</v>
      </c>
      <c r="CS34" s="523">
        <v>46001</v>
      </c>
      <c r="CT34" s="519">
        <v>240000</v>
      </c>
      <c r="CV34" s="511">
        <v>45954</v>
      </c>
      <c r="CW34" s="510">
        <v>22000</v>
      </c>
      <c r="CY34" s="523">
        <v>46191</v>
      </c>
      <c r="CZ34" s="519">
        <v>320000</v>
      </c>
      <c r="DB34" s="933">
        <v>46226</v>
      </c>
      <c r="DC34" s="510">
        <v>3000</v>
      </c>
      <c r="DE34" s="902"/>
      <c r="DF34" s="260"/>
      <c r="DH34" s="511"/>
      <c r="DI34" s="510"/>
    </row>
    <row r="35" spans="1:113" ht="15.75" x14ac:dyDescent="0.25">
      <c r="A35" s="357"/>
      <c r="B35"/>
      <c r="C35" s="474">
        <v>45323</v>
      </c>
      <c r="D35" s="378">
        <f t="shared" si="1"/>
        <v>2470000</v>
      </c>
      <c r="E35" s="468">
        <v>46222</v>
      </c>
      <c r="F35" s="469">
        <v>267000</v>
      </c>
      <c r="G35" s="471" t="s">
        <v>3355</v>
      </c>
      <c r="H35" s="469" t="s">
        <v>9240</v>
      </c>
      <c r="M35" s="268">
        <v>45596</v>
      </c>
      <c r="N35" s="269">
        <v>1324000</v>
      </c>
      <c r="O35" s="270"/>
      <c r="P35" s="269" t="s">
        <v>4688</v>
      </c>
      <c r="T35" s="742">
        <v>46175</v>
      </c>
      <c r="U35" s="629" t="s">
        <v>587</v>
      </c>
      <c r="V35" s="628" t="s">
        <v>8942</v>
      </c>
      <c r="W35" s="629" t="s">
        <v>592</v>
      </c>
      <c r="X35" s="629" t="s">
        <v>433</v>
      </c>
      <c r="Y35" s="744">
        <v>433000</v>
      </c>
      <c r="Z35" s="640">
        <v>5000</v>
      </c>
      <c r="AA35" s="640">
        <v>305000</v>
      </c>
      <c r="AB35" s="640"/>
      <c r="AC35" s="640"/>
      <c r="AD35" s="640">
        <v>78000</v>
      </c>
      <c r="AE35" s="640">
        <v>45000</v>
      </c>
      <c r="AF35" s="640"/>
      <c r="AG35" s="640">
        <v>0</v>
      </c>
      <c r="AH35" s="629"/>
      <c r="AI35" t="s">
        <v>573</v>
      </c>
      <c r="AJ35" s="507">
        <v>46198</v>
      </c>
      <c r="AK35" s="508">
        <v>12279000</v>
      </c>
      <c r="AL35" s="508">
        <v>-12279000</v>
      </c>
      <c r="AM35" s="483"/>
      <c r="AN35" s="501">
        <v>45200</v>
      </c>
      <c r="AO35" s="776">
        <f t="shared" si="3"/>
        <v>1119500</v>
      </c>
      <c r="BP35" s="260"/>
      <c r="BQ35" s="260"/>
      <c r="BR35" s="260"/>
      <c r="BS35" s="260"/>
      <c r="BT35" s="438"/>
      <c r="BU35" s="515">
        <v>46210</v>
      </c>
      <c r="BV35" s="516">
        <v>537000</v>
      </c>
      <c r="BW35" s="438"/>
      <c r="BX35" s="517">
        <v>46178</v>
      </c>
      <c r="BY35" s="541">
        <v>430000</v>
      </c>
      <c r="BZ35" s="438"/>
      <c r="CA35" s="523">
        <v>46205</v>
      </c>
      <c r="CB35" s="519">
        <v>790000</v>
      </c>
      <c r="CC35" s="438"/>
      <c r="CD35" s="540">
        <v>46219</v>
      </c>
      <c r="CE35" s="541">
        <v>200000</v>
      </c>
      <c r="CF35" s="438"/>
      <c r="CG35" s="520">
        <v>46210</v>
      </c>
      <c r="CH35" s="521">
        <v>630000</v>
      </c>
      <c r="CI35" s="439"/>
      <c r="CJ35" s="540">
        <v>46217</v>
      </c>
      <c r="CK35" s="541">
        <v>360000</v>
      </c>
      <c r="CL35" s="439"/>
      <c r="CM35" s="523">
        <v>46168</v>
      </c>
      <c r="CN35" s="519">
        <v>292000</v>
      </c>
      <c r="CP35" s="511">
        <v>46200</v>
      </c>
      <c r="CQ35" s="510">
        <v>215000</v>
      </c>
      <c r="CS35" s="523">
        <v>45986</v>
      </c>
      <c r="CT35" s="519">
        <v>15000</v>
      </c>
      <c r="CV35" s="511">
        <v>45945</v>
      </c>
      <c r="CW35" s="510">
        <v>2000000</v>
      </c>
      <c r="CY35" s="523">
        <v>46186</v>
      </c>
      <c r="CZ35" s="519">
        <v>520000</v>
      </c>
      <c r="DB35" s="933">
        <v>46226</v>
      </c>
      <c r="DC35" s="510">
        <v>144000</v>
      </c>
      <c r="DE35" s="902"/>
      <c r="DF35" s="260"/>
      <c r="DH35" s="511"/>
      <c r="DI35" s="510"/>
    </row>
    <row r="36" spans="1:113" ht="15.75" x14ac:dyDescent="0.25">
      <c r="A36" s="357"/>
      <c r="B36"/>
      <c r="C36" s="474">
        <v>45292</v>
      </c>
      <c r="D36" s="378">
        <f t="shared" si="1"/>
        <v>1858000</v>
      </c>
      <c r="E36" s="468">
        <v>46221</v>
      </c>
      <c r="F36" s="469">
        <v>140000</v>
      </c>
      <c r="G36" s="471" t="s">
        <v>942</v>
      </c>
      <c r="H36" s="469" t="s">
        <v>9251</v>
      </c>
      <c r="M36" s="268">
        <v>45596</v>
      </c>
      <c r="N36" s="269">
        <v>40000</v>
      </c>
      <c r="O36" s="270"/>
      <c r="P36" s="269" t="s">
        <v>680</v>
      </c>
      <c r="T36" s="742">
        <v>46175</v>
      </c>
      <c r="U36" s="629" t="s">
        <v>5056</v>
      </c>
      <c r="V36" s="628" t="s">
        <v>5572</v>
      </c>
      <c r="W36" s="629" t="s">
        <v>8751</v>
      </c>
      <c r="X36" s="629" t="s">
        <v>435</v>
      </c>
      <c r="Y36" s="744">
        <v>416000</v>
      </c>
      <c r="Z36" s="640"/>
      <c r="AA36" s="640">
        <v>332000</v>
      </c>
      <c r="AB36" s="640"/>
      <c r="AC36" s="640"/>
      <c r="AD36" s="640"/>
      <c r="AE36" s="640">
        <v>80000</v>
      </c>
      <c r="AF36" s="640">
        <v>4000</v>
      </c>
      <c r="AG36" s="640">
        <v>0</v>
      </c>
      <c r="AH36" s="629"/>
      <c r="AI36" t="s">
        <v>573</v>
      </c>
      <c r="AJ36" s="507">
        <v>46198</v>
      </c>
      <c r="AK36" s="508">
        <v>12279000</v>
      </c>
      <c r="AL36" s="508">
        <v>-12279000</v>
      </c>
      <c r="AM36" s="483"/>
      <c r="AN36" s="501">
        <v>45231</v>
      </c>
      <c r="AO36" s="776">
        <f t="shared" si="3"/>
        <v>2013500</v>
      </c>
      <c r="BP36" s="260"/>
      <c r="BQ36" s="260"/>
      <c r="BR36" s="260"/>
      <c r="BS36" s="260"/>
      <c r="BT36" s="438"/>
      <c r="BU36" s="515">
        <v>46209</v>
      </c>
      <c r="BV36" s="516">
        <v>445000</v>
      </c>
      <c r="BW36" s="438"/>
      <c r="BX36" s="517">
        <v>46178</v>
      </c>
      <c r="BY36" s="541">
        <v>800000</v>
      </c>
      <c r="BZ36" s="438"/>
      <c r="CA36" s="523">
        <v>46205</v>
      </c>
      <c r="CB36" s="519">
        <v>532000</v>
      </c>
      <c r="CC36" s="438"/>
      <c r="CD36" s="540">
        <v>46217</v>
      </c>
      <c r="CE36" s="541">
        <v>353000</v>
      </c>
      <c r="CF36" s="439"/>
      <c r="CG36" s="520">
        <v>46204</v>
      </c>
      <c r="CH36" s="521">
        <v>343000</v>
      </c>
      <c r="CI36" s="439"/>
      <c r="CJ36" s="540">
        <v>46217</v>
      </c>
      <c r="CK36" s="541">
        <v>2000</v>
      </c>
      <c r="CL36" s="439"/>
      <c r="CM36" s="523">
        <v>46167</v>
      </c>
      <c r="CN36" s="519">
        <v>307000</v>
      </c>
      <c r="CP36" s="511">
        <v>46200</v>
      </c>
      <c r="CQ36" s="510">
        <v>30000</v>
      </c>
      <c r="CS36" s="523">
        <v>45971</v>
      </c>
      <c r="CT36" s="519">
        <v>728000</v>
      </c>
      <c r="CV36" s="440"/>
      <c r="CW36" s="438"/>
      <c r="CY36" s="523">
        <v>46184</v>
      </c>
      <c r="CZ36" s="519">
        <v>680000</v>
      </c>
      <c r="DB36" s="933">
        <v>46226</v>
      </c>
      <c r="DC36" s="510">
        <v>25000</v>
      </c>
      <c r="DE36" s="902"/>
      <c r="DF36" s="260"/>
      <c r="DH36" s="511"/>
      <c r="DI36" s="510"/>
    </row>
    <row r="37" spans="1:113" ht="15.75" x14ac:dyDescent="0.25">
      <c r="A37" s="357" t="s">
        <v>6901</v>
      </c>
      <c r="B37"/>
      <c r="C37" s="474">
        <v>45261</v>
      </c>
      <c r="D37" s="378">
        <f t="shared" si="1"/>
        <v>2353000</v>
      </c>
      <c r="E37" s="468">
        <v>46220</v>
      </c>
      <c r="F37" s="469">
        <v>560000</v>
      </c>
      <c r="G37" s="471" t="s">
        <v>3354</v>
      </c>
      <c r="H37" s="469" t="s">
        <v>9250</v>
      </c>
      <c r="M37" s="268">
        <v>45565</v>
      </c>
      <c r="N37" s="269">
        <v>2759000</v>
      </c>
      <c r="O37" s="270"/>
      <c r="P37" s="269" t="s">
        <v>2043</v>
      </c>
      <c r="T37" s="742">
        <v>46175</v>
      </c>
      <c r="U37" s="629" t="s">
        <v>5056</v>
      </c>
      <c r="V37" s="628" t="s">
        <v>8948</v>
      </c>
      <c r="W37" s="629" t="s">
        <v>592</v>
      </c>
      <c r="X37" s="629" t="s">
        <v>221</v>
      </c>
      <c r="Y37" s="744">
        <v>300000</v>
      </c>
      <c r="Z37" s="640">
        <v>5000</v>
      </c>
      <c r="AA37" s="640"/>
      <c r="AB37" s="640"/>
      <c r="AC37" s="640"/>
      <c r="AD37" s="640">
        <v>215000</v>
      </c>
      <c r="AE37" s="640">
        <v>80000</v>
      </c>
      <c r="AF37" s="640"/>
      <c r="AG37" s="640">
        <v>0</v>
      </c>
      <c r="AH37" s="629"/>
      <c r="AI37" t="s">
        <v>573</v>
      </c>
      <c r="AJ37" s="507">
        <v>46196</v>
      </c>
      <c r="AK37" s="508">
        <v>12173000</v>
      </c>
      <c r="AL37" s="508">
        <v>-12173000</v>
      </c>
      <c r="AM37" s="483"/>
      <c r="AN37" s="501">
        <v>45261</v>
      </c>
      <c r="AO37" s="776">
        <f t="shared" si="3"/>
        <v>2654000</v>
      </c>
      <c r="BP37" s="260"/>
      <c r="BQ37" s="260"/>
      <c r="BR37" s="260"/>
      <c r="BS37" s="260"/>
      <c r="BT37" s="438"/>
      <c r="BU37" s="515">
        <v>46205</v>
      </c>
      <c r="BV37" s="516">
        <v>828000</v>
      </c>
      <c r="BW37" s="438"/>
      <c r="BX37" s="517">
        <v>46178</v>
      </c>
      <c r="BY37" s="541">
        <v>591000</v>
      </c>
      <c r="BZ37" s="438"/>
      <c r="CA37" s="523">
        <v>46205</v>
      </c>
      <c r="CB37" s="519">
        <v>20000</v>
      </c>
      <c r="CC37" s="438"/>
      <c r="CD37" s="540">
        <v>46217</v>
      </c>
      <c r="CE37" s="541">
        <v>492000</v>
      </c>
      <c r="CF37" s="439"/>
      <c r="CG37" s="520">
        <v>46204</v>
      </c>
      <c r="CH37" s="521">
        <v>466000</v>
      </c>
      <c r="CI37" s="439"/>
      <c r="CJ37" s="540">
        <v>46216</v>
      </c>
      <c r="CK37" s="541">
        <v>183000</v>
      </c>
      <c r="CL37" s="439"/>
      <c r="CM37" s="523">
        <v>46164</v>
      </c>
      <c r="CN37" s="519">
        <v>647000</v>
      </c>
      <c r="CP37" s="511">
        <v>46199</v>
      </c>
      <c r="CQ37" s="510">
        <v>20000</v>
      </c>
      <c r="CS37" s="523">
        <v>45966</v>
      </c>
      <c r="CT37" s="519">
        <v>576000</v>
      </c>
      <c r="CV37" s="440"/>
      <c r="CW37" s="438"/>
      <c r="CY37" s="523">
        <v>46182</v>
      </c>
      <c r="CZ37" s="519">
        <v>136000</v>
      </c>
      <c r="DB37" s="933">
        <v>46225</v>
      </c>
      <c r="DC37" s="510">
        <v>5000</v>
      </c>
      <c r="DE37" s="902"/>
      <c r="DF37" s="260"/>
      <c r="DH37" s="511"/>
      <c r="DI37" s="510"/>
    </row>
    <row r="38" spans="1:113" ht="15.75" x14ac:dyDescent="0.25">
      <c r="A38" s="357" t="s">
        <v>6900</v>
      </c>
      <c r="B38"/>
      <c r="C38" s="474">
        <v>45231</v>
      </c>
      <c r="D38" s="378">
        <f t="shared" ref="D38:D69" si="4">SUMIFS(F:F,E:E,"&gt;="&amp;C38,E:E,"&lt;="&amp;EOMONTH(C38,0))</f>
        <v>2202000</v>
      </c>
      <c r="E38" s="468">
        <v>46220</v>
      </c>
      <c r="F38" s="469">
        <v>56000</v>
      </c>
      <c r="G38" s="471" t="s">
        <v>942</v>
      </c>
      <c r="H38" s="469" t="s">
        <v>9164</v>
      </c>
      <c r="M38" s="268">
        <v>45565</v>
      </c>
      <c r="N38" s="269">
        <v>230000</v>
      </c>
      <c r="O38" s="270"/>
      <c r="P38" s="269" t="s">
        <v>2042</v>
      </c>
      <c r="T38" s="742">
        <v>46175</v>
      </c>
      <c r="U38" s="629" t="s">
        <v>5056</v>
      </c>
      <c r="V38" s="628" t="s">
        <v>9055</v>
      </c>
      <c r="W38" s="629" t="s">
        <v>611</v>
      </c>
      <c r="X38" s="629" t="s">
        <v>436</v>
      </c>
      <c r="Y38" s="744">
        <v>538000</v>
      </c>
      <c r="Z38" s="640">
        <v>5000</v>
      </c>
      <c r="AA38" s="640">
        <v>202000</v>
      </c>
      <c r="AB38" s="640">
        <v>174000</v>
      </c>
      <c r="AC38" s="640"/>
      <c r="AD38" s="640"/>
      <c r="AE38" s="640">
        <v>80000</v>
      </c>
      <c r="AF38" s="640">
        <v>77000</v>
      </c>
      <c r="AG38" s="640">
        <v>0</v>
      </c>
      <c r="AH38" s="629"/>
      <c r="AI38" t="s">
        <v>573</v>
      </c>
      <c r="AJ38" s="507">
        <v>46195</v>
      </c>
      <c r="AK38" s="508">
        <v>11320000</v>
      </c>
      <c r="AL38" s="508">
        <v>-11320000</v>
      </c>
      <c r="AM38" s="483"/>
      <c r="AN38" s="501">
        <v>45292</v>
      </c>
      <c r="AO38" s="776">
        <f t="shared" si="3"/>
        <v>1311000</v>
      </c>
      <c r="BP38" s="260"/>
      <c r="BQ38" s="260"/>
      <c r="BR38" s="260"/>
      <c r="BS38" s="260"/>
      <c r="BT38" s="438"/>
      <c r="BU38" s="515">
        <v>46199</v>
      </c>
      <c r="BV38" s="516">
        <v>317000</v>
      </c>
      <c r="BW38" s="438"/>
      <c r="BX38" s="517">
        <v>46178</v>
      </c>
      <c r="BY38" s="541">
        <v>450000</v>
      </c>
      <c r="BZ38" s="438"/>
      <c r="CA38" s="523">
        <v>46204</v>
      </c>
      <c r="CB38" s="519">
        <v>414000</v>
      </c>
      <c r="CC38" s="438"/>
      <c r="CD38" s="540">
        <v>46217</v>
      </c>
      <c r="CE38" s="541">
        <v>266000</v>
      </c>
      <c r="CF38" s="439"/>
      <c r="CG38" s="520">
        <v>46198</v>
      </c>
      <c r="CH38" s="521">
        <v>223000</v>
      </c>
      <c r="CI38" s="439"/>
      <c r="CJ38" s="540">
        <v>46215</v>
      </c>
      <c r="CK38" s="541">
        <v>1000000</v>
      </c>
      <c r="CL38" s="439"/>
      <c r="CM38" s="523">
        <v>46162</v>
      </c>
      <c r="CN38" s="519">
        <v>513000</v>
      </c>
      <c r="CP38" s="511">
        <v>46193</v>
      </c>
      <c r="CQ38" s="510">
        <v>150000</v>
      </c>
      <c r="CS38" s="523">
        <v>45924</v>
      </c>
      <c r="CT38" s="519">
        <v>360000</v>
      </c>
      <c r="CV38" s="440"/>
      <c r="CW38" s="438"/>
      <c r="CY38" s="523">
        <v>46182</v>
      </c>
      <c r="CZ38" s="519">
        <v>2700000</v>
      </c>
      <c r="DB38" s="933">
        <v>46225</v>
      </c>
      <c r="DC38" s="510">
        <v>20000</v>
      </c>
      <c r="DE38" s="902"/>
      <c r="DF38" s="260"/>
      <c r="DH38" s="511"/>
      <c r="DI38" s="510"/>
    </row>
    <row r="39" spans="1:113" ht="15.75" x14ac:dyDescent="0.25">
      <c r="A39" s="357" t="s">
        <v>6902</v>
      </c>
      <c r="B39"/>
      <c r="C39" s="474">
        <v>45200</v>
      </c>
      <c r="D39" s="378">
        <f t="shared" si="4"/>
        <v>1591000</v>
      </c>
      <c r="E39" s="468">
        <v>46220</v>
      </c>
      <c r="F39" s="469">
        <v>6000</v>
      </c>
      <c r="G39" s="471" t="s">
        <v>3355</v>
      </c>
      <c r="H39" s="469" t="s">
        <v>8419</v>
      </c>
      <c r="M39" s="268">
        <v>45536</v>
      </c>
      <c r="N39" s="269">
        <v>120000</v>
      </c>
      <c r="O39" s="270"/>
      <c r="P39" s="269" t="s">
        <v>2841</v>
      </c>
      <c r="T39" s="742">
        <v>46175</v>
      </c>
      <c r="U39" s="629" t="s">
        <v>5056</v>
      </c>
      <c r="V39" s="628" t="s">
        <v>8963</v>
      </c>
      <c r="W39" s="629" t="s">
        <v>592</v>
      </c>
      <c r="X39" s="629" t="s">
        <v>221</v>
      </c>
      <c r="Y39" s="744">
        <v>475000</v>
      </c>
      <c r="Z39" s="640">
        <v>12000</v>
      </c>
      <c r="AA39" s="640">
        <v>330000</v>
      </c>
      <c r="AB39" s="640"/>
      <c r="AC39" s="640"/>
      <c r="AD39" s="640"/>
      <c r="AE39" s="640">
        <v>80000</v>
      </c>
      <c r="AF39" s="640">
        <v>53000</v>
      </c>
      <c r="AG39" s="640">
        <v>0</v>
      </c>
      <c r="AH39" s="629"/>
      <c r="AI39" t="s">
        <v>573</v>
      </c>
      <c r="AJ39" s="507">
        <v>46195</v>
      </c>
      <c r="AK39" s="508">
        <v>11320000</v>
      </c>
      <c r="AL39" s="508">
        <v>-11320000</v>
      </c>
      <c r="AN39" s="501">
        <v>45323</v>
      </c>
      <c r="AO39" s="776">
        <f t="shared" si="3"/>
        <v>2095500</v>
      </c>
      <c r="BP39" s="260"/>
      <c r="BQ39" s="260"/>
      <c r="BR39" s="260"/>
      <c r="BS39" s="260"/>
      <c r="BT39" s="438"/>
      <c r="BU39" s="515">
        <v>46198</v>
      </c>
      <c r="BV39" s="516">
        <v>730000</v>
      </c>
      <c r="BW39" s="438"/>
      <c r="BX39" s="517">
        <v>46178</v>
      </c>
      <c r="BY39" s="541">
        <v>449000</v>
      </c>
      <c r="BZ39" s="438"/>
      <c r="CA39" s="523">
        <v>46204</v>
      </c>
      <c r="CB39" s="519">
        <v>310000</v>
      </c>
      <c r="CC39" s="438"/>
      <c r="CD39" s="540">
        <v>46213</v>
      </c>
      <c r="CE39" s="541">
        <v>17000</v>
      </c>
      <c r="CF39" s="439"/>
      <c r="CG39" s="520">
        <v>46196</v>
      </c>
      <c r="CH39" s="521">
        <v>223000</v>
      </c>
      <c r="CI39" s="439"/>
      <c r="CJ39" s="540">
        <v>46214</v>
      </c>
      <c r="CK39" s="541">
        <v>238000</v>
      </c>
      <c r="CL39" s="439"/>
      <c r="CM39" s="523">
        <v>46162</v>
      </c>
      <c r="CN39" s="519">
        <v>479000</v>
      </c>
      <c r="CP39" s="511">
        <v>46189</v>
      </c>
      <c r="CQ39" s="510">
        <v>25000</v>
      </c>
      <c r="CS39" s="523">
        <v>45922</v>
      </c>
      <c r="CT39" s="519">
        <v>151000</v>
      </c>
      <c r="CV39" s="440"/>
      <c r="CW39" s="438"/>
      <c r="CY39" s="523">
        <v>46178</v>
      </c>
      <c r="CZ39" s="519">
        <v>820000</v>
      </c>
      <c r="DB39" s="933">
        <v>46225</v>
      </c>
      <c r="DC39" s="510">
        <v>20000</v>
      </c>
      <c r="DE39" s="902"/>
      <c r="DF39" s="260"/>
      <c r="DH39" s="511"/>
      <c r="DI39" s="510"/>
    </row>
    <row r="40" spans="1:113" ht="15.75" x14ac:dyDescent="0.25">
      <c r="A40" s="357" t="s">
        <v>6903</v>
      </c>
      <c r="B40"/>
      <c r="C40" s="474">
        <v>45170</v>
      </c>
      <c r="D40" s="378">
        <f t="shared" si="4"/>
        <v>2775000</v>
      </c>
      <c r="E40" s="468">
        <v>46220</v>
      </c>
      <c r="F40" s="469">
        <v>260000</v>
      </c>
      <c r="G40" s="471"/>
      <c r="H40" s="469" t="s">
        <v>8172</v>
      </c>
      <c r="M40" s="268">
        <v>45536</v>
      </c>
      <c r="N40" s="269">
        <v>1460000</v>
      </c>
      <c r="O40" s="270"/>
      <c r="P40" s="269" t="s">
        <v>2722</v>
      </c>
      <c r="T40" s="742">
        <v>46175</v>
      </c>
      <c r="U40" s="629" t="s">
        <v>8733</v>
      </c>
      <c r="V40" s="628" t="s">
        <v>8989</v>
      </c>
      <c r="W40" s="629" t="s">
        <v>592</v>
      </c>
      <c r="X40" s="629" t="s">
        <v>221</v>
      </c>
      <c r="Y40" s="744">
        <v>534000</v>
      </c>
      <c r="Z40" s="640">
        <v>5000</v>
      </c>
      <c r="AA40" s="640">
        <v>347000</v>
      </c>
      <c r="AB40" s="640"/>
      <c r="AC40" s="640"/>
      <c r="AD40" s="640">
        <v>30000</v>
      </c>
      <c r="AE40" s="640">
        <v>80000</v>
      </c>
      <c r="AF40" s="640">
        <v>72000</v>
      </c>
      <c r="AG40" s="640">
        <v>0</v>
      </c>
      <c r="AH40" s="629"/>
      <c r="AI40" t="s">
        <v>573</v>
      </c>
      <c r="AJ40" s="507">
        <v>46193</v>
      </c>
      <c r="AK40" s="508">
        <v>11153000</v>
      </c>
      <c r="AL40" s="508">
        <v>-11153000</v>
      </c>
      <c r="AN40" s="501">
        <v>45352</v>
      </c>
      <c r="AO40" s="776">
        <f t="shared" si="3"/>
        <v>1771000</v>
      </c>
      <c r="BP40" s="260"/>
      <c r="BQ40" s="260"/>
      <c r="BR40" s="260"/>
      <c r="BS40" s="260"/>
      <c r="BT40" s="438"/>
      <c r="BU40" s="515">
        <v>46197</v>
      </c>
      <c r="BV40" s="516">
        <v>446000</v>
      </c>
      <c r="BW40" s="438"/>
      <c r="BX40" s="517">
        <v>46176</v>
      </c>
      <c r="BY40" s="541">
        <v>404000</v>
      </c>
      <c r="BZ40" s="438"/>
      <c r="CA40" s="523">
        <v>46204</v>
      </c>
      <c r="CB40" s="519">
        <v>738000</v>
      </c>
      <c r="CC40" s="438"/>
      <c r="CD40" s="540">
        <v>46213</v>
      </c>
      <c r="CE40" s="541">
        <v>366000</v>
      </c>
      <c r="CF40" s="439"/>
      <c r="CG40" s="520">
        <v>46189</v>
      </c>
      <c r="CH40" s="521">
        <v>737000</v>
      </c>
      <c r="CI40" s="439"/>
      <c r="CJ40" s="540">
        <v>46214</v>
      </c>
      <c r="CK40" s="541">
        <v>44000</v>
      </c>
      <c r="CL40" s="439"/>
      <c r="CM40" s="523">
        <v>46161</v>
      </c>
      <c r="CN40" s="519">
        <v>337000</v>
      </c>
      <c r="CP40" s="511">
        <v>46186</v>
      </c>
      <c r="CQ40" s="510">
        <v>10000</v>
      </c>
      <c r="CS40" s="523">
        <v>45909</v>
      </c>
      <c r="CT40" s="519">
        <v>105000</v>
      </c>
      <c r="CV40" s="440"/>
      <c r="CW40" s="438"/>
      <c r="CY40" s="523">
        <v>46178</v>
      </c>
      <c r="CZ40" s="519">
        <v>530000</v>
      </c>
      <c r="DB40" s="933">
        <v>46225</v>
      </c>
      <c r="DC40" s="510">
        <v>20000</v>
      </c>
      <c r="DE40" s="902"/>
      <c r="DF40" s="260"/>
      <c r="DH40" s="511"/>
      <c r="DI40" s="510"/>
    </row>
    <row r="41" spans="1:113" ht="15.75" x14ac:dyDescent="0.25">
      <c r="A41" s="357" t="s">
        <v>6904</v>
      </c>
      <c r="B41"/>
      <c r="C41" s="474">
        <v>45139</v>
      </c>
      <c r="D41" s="378">
        <f t="shared" si="4"/>
        <v>1830000</v>
      </c>
      <c r="E41" s="468">
        <v>46219</v>
      </c>
      <c r="F41" s="469">
        <v>5000</v>
      </c>
      <c r="G41" s="471" t="s">
        <v>3355</v>
      </c>
      <c r="H41" s="469" t="s">
        <v>8419</v>
      </c>
      <c r="M41" s="268">
        <v>45505</v>
      </c>
      <c r="N41" s="269">
        <v>278000</v>
      </c>
      <c r="O41" s="270"/>
      <c r="P41" s="269" t="s">
        <v>2042</v>
      </c>
      <c r="T41" s="742">
        <v>46175</v>
      </c>
      <c r="U41" s="629" t="s">
        <v>8733</v>
      </c>
      <c r="V41" s="628" t="s">
        <v>8955</v>
      </c>
      <c r="W41" s="629" t="s">
        <v>592</v>
      </c>
      <c r="X41" s="629" t="s">
        <v>608</v>
      </c>
      <c r="Y41" s="744">
        <v>515000</v>
      </c>
      <c r="Z41" s="640">
        <v>5000</v>
      </c>
      <c r="AA41" s="640">
        <v>347000</v>
      </c>
      <c r="AB41" s="640"/>
      <c r="AC41" s="640"/>
      <c r="AD41" s="640">
        <v>83000</v>
      </c>
      <c r="AE41" s="640">
        <v>80000</v>
      </c>
      <c r="AF41" s="640"/>
      <c r="AG41" s="640">
        <v>0</v>
      </c>
      <c r="AH41" s="629"/>
      <c r="AI41" t="s">
        <v>573</v>
      </c>
      <c r="AJ41" s="507">
        <v>46193</v>
      </c>
      <c r="AK41" s="508">
        <v>11153000</v>
      </c>
      <c r="AL41" s="508">
        <v>-11153000</v>
      </c>
      <c r="AN41" s="501">
        <v>45383</v>
      </c>
      <c r="AO41" s="776">
        <f t="shared" si="3"/>
        <v>2173000</v>
      </c>
      <c r="BP41" s="260"/>
      <c r="BQ41" s="260"/>
      <c r="BR41" s="260"/>
      <c r="BS41" s="260"/>
      <c r="BT41" s="438"/>
      <c r="BU41" s="515">
        <v>46195</v>
      </c>
      <c r="BV41" s="516">
        <v>493000</v>
      </c>
      <c r="BW41" s="438"/>
      <c r="BX41" s="517">
        <v>46174</v>
      </c>
      <c r="BY41" s="541">
        <v>534000</v>
      </c>
      <c r="BZ41" s="438"/>
      <c r="CA41" s="523">
        <v>46198</v>
      </c>
      <c r="CB41" s="519">
        <v>922000</v>
      </c>
      <c r="CC41" s="438"/>
      <c r="CD41" s="540">
        <v>46212</v>
      </c>
      <c r="CE41" s="541">
        <v>366000</v>
      </c>
      <c r="CF41" s="439"/>
      <c r="CG41" s="520">
        <v>46189</v>
      </c>
      <c r="CH41" s="521">
        <v>538000</v>
      </c>
      <c r="CI41" s="439"/>
      <c r="CJ41" s="540">
        <v>46213</v>
      </c>
      <c r="CK41" s="541">
        <v>797000</v>
      </c>
      <c r="CL41" s="439"/>
      <c r="CM41" s="523">
        <v>46161</v>
      </c>
      <c r="CN41" s="519">
        <v>168000</v>
      </c>
      <c r="CP41" s="511">
        <v>46186</v>
      </c>
      <c r="CQ41" s="510">
        <v>30000</v>
      </c>
      <c r="CS41" s="523"/>
      <c r="CT41" s="519"/>
      <c r="CV41" s="440"/>
      <c r="CW41" s="438"/>
      <c r="CY41" s="523">
        <v>46176</v>
      </c>
      <c r="CZ41" s="519">
        <v>750000</v>
      </c>
      <c r="DB41" s="933">
        <v>46225</v>
      </c>
      <c r="DC41" s="510">
        <v>10000</v>
      </c>
      <c r="DE41" s="902"/>
      <c r="DF41" s="260"/>
      <c r="DH41" s="511"/>
      <c r="DI41" s="510"/>
    </row>
    <row r="42" spans="1:113" ht="15.75" x14ac:dyDescent="0.25">
      <c r="A42" s="357"/>
      <c r="B42"/>
      <c r="C42" s="474">
        <v>45108</v>
      </c>
      <c r="D42" s="378">
        <f t="shared" si="4"/>
        <v>1846000</v>
      </c>
      <c r="E42" s="468">
        <v>46219</v>
      </c>
      <c r="F42" s="469">
        <v>33000</v>
      </c>
      <c r="G42" s="471" t="s">
        <v>1312</v>
      </c>
      <c r="H42" s="469" t="s">
        <v>9231</v>
      </c>
      <c r="M42" s="268">
        <v>45505</v>
      </c>
      <c r="N42" s="269">
        <v>1766000</v>
      </c>
      <c r="O42" s="270"/>
      <c r="P42" s="269" t="s">
        <v>2043</v>
      </c>
      <c r="T42" s="742">
        <v>46175</v>
      </c>
      <c r="U42" s="629" t="s">
        <v>8733</v>
      </c>
      <c r="V42" s="628" t="s">
        <v>8909</v>
      </c>
      <c r="W42" s="629" t="s">
        <v>592</v>
      </c>
      <c r="X42" s="629" t="s">
        <v>435</v>
      </c>
      <c r="Y42" s="744">
        <v>690000</v>
      </c>
      <c r="Z42" s="640">
        <v>5000</v>
      </c>
      <c r="AA42" s="640">
        <v>591000</v>
      </c>
      <c r="AB42" s="640"/>
      <c r="AC42" s="640"/>
      <c r="AD42" s="640"/>
      <c r="AE42" s="640">
        <v>80000</v>
      </c>
      <c r="AF42" s="640">
        <v>14000</v>
      </c>
      <c r="AG42" s="640">
        <v>0</v>
      </c>
      <c r="AH42" s="629" t="s">
        <v>8939</v>
      </c>
      <c r="AI42" t="s">
        <v>573</v>
      </c>
      <c r="AJ42" s="507">
        <v>46192</v>
      </c>
      <c r="AK42" s="508">
        <v>10885000</v>
      </c>
      <c r="AL42" s="508">
        <v>-10885000</v>
      </c>
      <c r="AN42" s="501">
        <v>45413</v>
      </c>
      <c r="AO42" s="776">
        <f t="shared" si="3"/>
        <v>1523000</v>
      </c>
      <c r="BP42" s="260"/>
      <c r="BQ42" s="260"/>
      <c r="BR42" s="260"/>
      <c r="BS42" s="260"/>
      <c r="BT42" s="438"/>
      <c r="BU42" s="515">
        <v>46189</v>
      </c>
      <c r="BV42" s="516">
        <v>328000</v>
      </c>
      <c r="BW42" s="438"/>
      <c r="BX42" s="517">
        <v>46170</v>
      </c>
      <c r="BY42" s="541">
        <v>238000</v>
      </c>
      <c r="BZ42" s="438"/>
      <c r="CA42" s="523">
        <v>46198</v>
      </c>
      <c r="CB42" s="519">
        <v>370000</v>
      </c>
      <c r="CC42" s="438"/>
      <c r="CD42" s="540">
        <v>46211</v>
      </c>
      <c r="CE42" s="541">
        <v>439000</v>
      </c>
      <c r="CF42" s="439"/>
      <c r="CG42" s="520">
        <v>46185</v>
      </c>
      <c r="CH42" s="521">
        <v>1914000</v>
      </c>
      <c r="CI42" s="439"/>
      <c r="CJ42" s="540">
        <v>46213</v>
      </c>
      <c r="CK42" s="541">
        <v>197000</v>
      </c>
      <c r="CL42" s="439"/>
      <c r="CM42" s="523">
        <v>46159</v>
      </c>
      <c r="CN42" s="519">
        <v>317000</v>
      </c>
      <c r="CP42" s="511">
        <v>46186</v>
      </c>
      <c r="CQ42" s="510">
        <v>83000</v>
      </c>
      <c r="CS42" s="440"/>
      <c r="CT42" s="438"/>
      <c r="CV42" s="440"/>
      <c r="CW42" s="438"/>
      <c r="CY42" s="523">
        <v>46165</v>
      </c>
      <c r="CZ42" s="519">
        <v>800000</v>
      </c>
      <c r="DB42" s="933">
        <v>46224</v>
      </c>
      <c r="DC42" s="510">
        <v>30000</v>
      </c>
      <c r="DE42" s="902"/>
      <c r="DF42" s="260"/>
      <c r="DH42" s="511"/>
      <c r="DI42" s="510"/>
    </row>
    <row r="43" spans="1:113" ht="15.75" x14ac:dyDescent="0.25">
      <c r="A43" s="622"/>
      <c r="B43"/>
      <c r="C43" s="474">
        <v>45078</v>
      </c>
      <c r="D43" s="378">
        <f t="shared" si="4"/>
        <v>1915000</v>
      </c>
      <c r="E43" s="468">
        <v>46218</v>
      </c>
      <c r="F43" s="469">
        <v>120000</v>
      </c>
      <c r="G43" s="471"/>
      <c r="H43" s="469" t="s">
        <v>9228</v>
      </c>
      <c r="M43" s="268">
        <v>45474</v>
      </c>
      <c r="N43" s="269">
        <v>154000</v>
      </c>
      <c r="O43" s="270"/>
      <c r="P43" s="269" t="s">
        <v>2841</v>
      </c>
      <c r="T43" s="742">
        <v>46175</v>
      </c>
      <c r="U43" s="629" t="s">
        <v>8733</v>
      </c>
      <c r="V43" s="628" t="s">
        <v>8897</v>
      </c>
      <c r="W43" s="629" t="s">
        <v>592</v>
      </c>
      <c r="X43" s="629" t="s">
        <v>435</v>
      </c>
      <c r="Y43" s="744">
        <v>750000</v>
      </c>
      <c r="Z43" s="640">
        <v>5000</v>
      </c>
      <c r="AA43" s="640"/>
      <c r="AB43" s="640"/>
      <c r="AC43" s="640">
        <v>374000</v>
      </c>
      <c r="AD43" s="640">
        <v>371000</v>
      </c>
      <c r="AE43" s="640"/>
      <c r="AF43" s="640"/>
      <c r="AG43" s="640">
        <v>0</v>
      </c>
      <c r="AH43" s="629" t="s">
        <v>8990</v>
      </c>
      <c r="AI43" t="s">
        <v>573</v>
      </c>
      <c r="AJ43" s="507">
        <v>46192</v>
      </c>
      <c r="AK43" s="508">
        <v>10885000</v>
      </c>
      <c r="AL43" s="508">
        <v>-10885000</v>
      </c>
      <c r="AN43" s="501">
        <v>45444</v>
      </c>
      <c r="AO43" s="776">
        <f t="shared" si="3"/>
        <v>1527000</v>
      </c>
      <c r="BP43" s="260"/>
      <c r="BQ43" s="260"/>
      <c r="BR43" s="260"/>
      <c r="BS43" s="260"/>
      <c r="BT43" s="438"/>
      <c r="BU43" s="515">
        <v>46189</v>
      </c>
      <c r="BV43" s="516">
        <v>30000</v>
      </c>
      <c r="BW43" s="438"/>
      <c r="BX43" s="517">
        <v>46170</v>
      </c>
      <c r="BY43" s="541">
        <v>348000</v>
      </c>
      <c r="BZ43" s="438"/>
      <c r="CA43" s="523">
        <v>46198</v>
      </c>
      <c r="CB43" s="519">
        <v>676000</v>
      </c>
      <c r="CC43" s="438"/>
      <c r="CD43" s="540">
        <v>46211</v>
      </c>
      <c r="CE43" s="541">
        <v>480000</v>
      </c>
      <c r="CF43" s="439"/>
      <c r="CG43" s="520">
        <v>46182</v>
      </c>
      <c r="CH43" s="521">
        <v>158000</v>
      </c>
      <c r="CI43" s="439"/>
      <c r="CJ43" s="540">
        <v>46212</v>
      </c>
      <c r="CK43" s="541">
        <v>488000</v>
      </c>
      <c r="CL43" s="439"/>
      <c r="CM43" s="523">
        <v>46158</v>
      </c>
      <c r="CN43" s="519">
        <v>77000</v>
      </c>
      <c r="CP43" s="511">
        <v>46182</v>
      </c>
      <c r="CQ43" s="510">
        <v>350000</v>
      </c>
      <c r="CS43" s="440"/>
      <c r="CT43" s="438"/>
      <c r="CV43" s="440"/>
      <c r="CW43" s="438"/>
      <c r="CY43" s="523">
        <v>46163</v>
      </c>
      <c r="CZ43" s="519">
        <v>2000000</v>
      </c>
      <c r="DB43" s="933">
        <v>46224</v>
      </c>
      <c r="DC43" s="510">
        <v>377000</v>
      </c>
      <c r="DE43" s="902"/>
      <c r="DF43" s="260"/>
      <c r="DH43" s="511"/>
      <c r="DI43" s="510"/>
    </row>
    <row r="44" spans="1:113" ht="15.75" x14ac:dyDescent="0.25">
      <c r="A44" s="357"/>
      <c r="B44"/>
      <c r="C44" s="474">
        <v>45047</v>
      </c>
      <c r="D44" s="378">
        <f t="shared" si="4"/>
        <v>1336000</v>
      </c>
      <c r="E44" s="468">
        <v>46218</v>
      </c>
      <c r="F44" s="469">
        <v>5000</v>
      </c>
      <c r="G44" s="471" t="s">
        <v>3355</v>
      </c>
      <c r="H44" s="469" t="s">
        <v>2680</v>
      </c>
      <c r="M44" s="268">
        <v>45474</v>
      </c>
      <c r="N44" s="269">
        <v>1373000</v>
      </c>
      <c r="O44" s="270"/>
      <c r="P44" s="269" t="s">
        <v>2722</v>
      </c>
      <c r="T44" s="742">
        <v>46175</v>
      </c>
      <c r="U44" s="629" t="s">
        <v>9004</v>
      </c>
      <c r="V44" s="628" t="s">
        <v>9003</v>
      </c>
      <c r="W44" s="629" t="s">
        <v>592</v>
      </c>
      <c r="X44" s="629" t="s">
        <v>436</v>
      </c>
      <c r="Y44" s="744">
        <v>1914000</v>
      </c>
      <c r="Z44" s="640"/>
      <c r="AA44" s="640">
        <v>1799000</v>
      </c>
      <c r="AB44" s="640"/>
      <c r="AC44" s="640"/>
      <c r="AD44" s="640"/>
      <c r="AE44" s="640">
        <v>110000</v>
      </c>
      <c r="AF44" s="640">
        <v>5000</v>
      </c>
      <c r="AG44" s="640">
        <v>0</v>
      </c>
      <c r="AH44" s="629"/>
      <c r="AI44" t="s">
        <v>573</v>
      </c>
      <c r="AJ44" s="507">
        <v>46191</v>
      </c>
      <c r="AK44" s="508"/>
      <c r="AL44" s="508">
        <v>-10632000</v>
      </c>
      <c r="AN44" s="501">
        <v>45474</v>
      </c>
      <c r="AO44" s="776">
        <f t="shared" si="3"/>
        <v>2044000</v>
      </c>
      <c r="BP44" s="260"/>
      <c r="BQ44" s="260"/>
      <c r="BR44" s="260"/>
      <c r="BS44" s="260"/>
      <c r="BT44" s="438"/>
      <c r="BU44" s="515">
        <v>46182</v>
      </c>
      <c r="BV44" s="516">
        <v>1398000</v>
      </c>
      <c r="BW44" s="438"/>
      <c r="BX44" s="517">
        <v>46169</v>
      </c>
      <c r="BY44" s="541">
        <v>234000</v>
      </c>
      <c r="BZ44" s="438"/>
      <c r="CA44" s="523">
        <v>46197</v>
      </c>
      <c r="CB44" s="519">
        <v>150000</v>
      </c>
      <c r="CC44" s="438"/>
      <c r="CD44" s="540">
        <v>46211</v>
      </c>
      <c r="CE44" s="541">
        <v>2000</v>
      </c>
      <c r="CF44" s="439"/>
      <c r="CG44" s="520">
        <v>46182</v>
      </c>
      <c r="CH44" s="521">
        <v>160000</v>
      </c>
      <c r="CI44" s="439"/>
      <c r="CJ44" s="540">
        <v>46211</v>
      </c>
      <c r="CK44" s="541">
        <v>133000</v>
      </c>
      <c r="CL44" s="439"/>
      <c r="CM44" s="995">
        <v>46153</v>
      </c>
      <c r="CN44" s="519">
        <v>496000</v>
      </c>
      <c r="CP44" s="511">
        <v>46181</v>
      </c>
      <c r="CQ44" s="510">
        <v>465000</v>
      </c>
      <c r="CS44" s="440"/>
      <c r="CT44" s="438"/>
      <c r="CV44" s="440"/>
      <c r="CW44" s="438"/>
      <c r="CY44" s="523">
        <v>46160</v>
      </c>
      <c r="CZ44" s="519">
        <v>505000</v>
      </c>
      <c r="DB44" s="933">
        <v>46223</v>
      </c>
      <c r="DC44" s="510">
        <v>12000</v>
      </c>
      <c r="DE44" s="902"/>
      <c r="DF44" s="260"/>
      <c r="DH44" s="511"/>
      <c r="DI44" s="510"/>
    </row>
    <row r="45" spans="1:113" ht="15.75" x14ac:dyDescent="0.25">
      <c r="A45" s="357"/>
      <c r="B45"/>
      <c r="C45" s="474">
        <v>45017</v>
      </c>
      <c r="D45" s="378">
        <f t="shared" si="4"/>
        <v>1934000</v>
      </c>
      <c r="E45" s="468">
        <v>46218</v>
      </c>
      <c r="F45" s="469">
        <v>250000</v>
      </c>
      <c r="G45" s="471"/>
      <c r="H45" s="469" t="s">
        <v>9229</v>
      </c>
      <c r="M45" s="268">
        <v>45413</v>
      </c>
      <c r="N45" s="269">
        <v>80000</v>
      </c>
      <c r="O45" s="270" t="s">
        <v>3353</v>
      </c>
      <c r="P45" s="269" t="s">
        <v>2042</v>
      </c>
      <c r="T45" s="742">
        <v>46175</v>
      </c>
      <c r="U45" s="629" t="s">
        <v>9062</v>
      </c>
      <c r="V45" s="628" t="s">
        <v>9117</v>
      </c>
      <c r="W45" s="629" t="s">
        <v>3642</v>
      </c>
      <c r="X45" s="629" t="s">
        <v>436</v>
      </c>
      <c r="Y45" s="744">
        <v>676000</v>
      </c>
      <c r="Z45" s="640">
        <v>5000</v>
      </c>
      <c r="AA45" s="640">
        <v>529000</v>
      </c>
      <c r="AB45" s="640"/>
      <c r="AC45" s="640"/>
      <c r="AD45" s="640"/>
      <c r="AE45" s="640">
        <v>110000</v>
      </c>
      <c r="AF45" s="640">
        <v>32000</v>
      </c>
      <c r="AG45" s="640">
        <v>0</v>
      </c>
      <c r="AH45" s="629"/>
      <c r="AI45" t="s">
        <v>573</v>
      </c>
      <c r="AJ45" s="507">
        <v>46190</v>
      </c>
      <c r="AK45" s="508">
        <v>10601000</v>
      </c>
      <c r="AL45" s="508">
        <v>-10601000</v>
      </c>
      <c r="AN45" s="501">
        <v>45505</v>
      </c>
      <c r="AO45" s="776">
        <f t="shared" si="3"/>
        <v>1580000</v>
      </c>
      <c r="BP45" s="260"/>
      <c r="BQ45" s="260"/>
      <c r="BR45" s="260"/>
      <c r="BS45" s="260"/>
      <c r="BT45" s="438"/>
      <c r="BU45" s="515">
        <v>46178</v>
      </c>
      <c r="BV45" s="516">
        <v>534000</v>
      </c>
      <c r="BW45" s="438"/>
      <c r="BX45" s="517">
        <v>46169</v>
      </c>
      <c r="BY45" s="541">
        <v>787000</v>
      </c>
      <c r="BZ45" s="438"/>
      <c r="CA45" s="523">
        <v>46191</v>
      </c>
      <c r="CB45" s="519">
        <v>1900000</v>
      </c>
      <c r="CC45" s="438"/>
      <c r="CD45" s="540">
        <v>46211</v>
      </c>
      <c r="CE45" s="541">
        <v>453000</v>
      </c>
      <c r="CF45" s="439"/>
      <c r="CG45" s="520">
        <v>46179</v>
      </c>
      <c r="CH45" s="521">
        <v>475000</v>
      </c>
      <c r="CI45" s="439"/>
      <c r="CJ45" s="540">
        <v>46207</v>
      </c>
      <c r="CK45" s="541">
        <v>20000</v>
      </c>
      <c r="CL45" s="439"/>
      <c r="CM45" s="995">
        <v>46145</v>
      </c>
      <c r="CN45" s="519">
        <v>351000</v>
      </c>
      <c r="CP45" s="511">
        <v>46178</v>
      </c>
      <c r="CQ45" s="510">
        <v>4000</v>
      </c>
      <c r="CS45" s="440"/>
      <c r="CT45" s="438"/>
      <c r="CV45" s="440"/>
      <c r="CW45" s="438"/>
      <c r="CY45" s="523">
        <v>46157</v>
      </c>
      <c r="CZ45" s="519">
        <v>20000</v>
      </c>
      <c r="DB45" s="933">
        <v>46222</v>
      </c>
      <c r="DC45" s="510">
        <v>100000</v>
      </c>
      <c r="DE45" s="902"/>
      <c r="DF45" s="260"/>
      <c r="DH45" s="511"/>
      <c r="DI45" s="510"/>
    </row>
    <row r="46" spans="1:113" ht="15.75" x14ac:dyDescent="0.25">
      <c r="A46" s="357"/>
      <c r="B46"/>
      <c r="C46" s="474">
        <v>44986</v>
      </c>
      <c r="D46" s="378">
        <f t="shared" si="4"/>
        <v>1590000</v>
      </c>
      <c r="E46" s="468">
        <v>46217</v>
      </c>
      <c r="F46" s="469">
        <v>22000</v>
      </c>
      <c r="G46" s="471" t="s">
        <v>1396</v>
      </c>
      <c r="H46" s="469" t="s">
        <v>9233</v>
      </c>
      <c r="M46" s="268">
        <v>45413</v>
      </c>
      <c r="N46" s="269">
        <v>2093000</v>
      </c>
      <c r="O46" s="270" t="s">
        <v>3353</v>
      </c>
      <c r="P46" s="269" t="s">
        <v>2043</v>
      </c>
      <c r="T46" s="742">
        <v>46175</v>
      </c>
      <c r="U46" s="629" t="s">
        <v>613</v>
      </c>
      <c r="V46" s="628" t="s">
        <v>8952</v>
      </c>
      <c r="W46" s="629" t="s">
        <v>592</v>
      </c>
      <c r="X46" s="629" t="s">
        <v>435</v>
      </c>
      <c r="Y46" s="744">
        <v>650000</v>
      </c>
      <c r="Z46" s="640">
        <v>23000</v>
      </c>
      <c r="AA46" s="640">
        <v>548000</v>
      </c>
      <c r="AB46" s="640"/>
      <c r="AC46" s="640"/>
      <c r="AD46" s="640"/>
      <c r="AE46" s="640">
        <v>79000</v>
      </c>
      <c r="AF46" s="640"/>
      <c r="AG46" s="640">
        <v>0</v>
      </c>
      <c r="AH46" s="629"/>
      <c r="AI46" t="s">
        <v>573</v>
      </c>
      <c r="AJ46" s="507">
        <v>46190</v>
      </c>
      <c r="AK46" s="508">
        <v>9990000</v>
      </c>
      <c r="AL46" s="508">
        <v>-10566000</v>
      </c>
      <c r="AN46" s="501">
        <v>45536</v>
      </c>
      <c r="AO46" s="776">
        <f t="shared" si="3"/>
        <v>2988500</v>
      </c>
      <c r="BP46" s="260"/>
      <c r="BQ46" s="260"/>
      <c r="BR46" s="260"/>
      <c r="BS46" s="260"/>
      <c r="BT46" s="438"/>
      <c r="BU46" s="515">
        <v>46178</v>
      </c>
      <c r="BV46" s="516">
        <v>144000</v>
      </c>
      <c r="BW46" s="438"/>
      <c r="BX46" s="517">
        <v>46169</v>
      </c>
      <c r="BY46" s="541">
        <v>495000</v>
      </c>
      <c r="BZ46" s="438"/>
      <c r="CA46" s="523">
        <v>46190</v>
      </c>
      <c r="CB46" s="519">
        <v>554000</v>
      </c>
      <c r="CC46" s="438"/>
      <c r="CD46" s="540">
        <v>46204</v>
      </c>
      <c r="CE46" s="541">
        <v>284000</v>
      </c>
      <c r="CF46" s="439"/>
      <c r="CG46" s="520">
        <v>46179</v>
      </c>
      <c r="CH46" s="521">
        <v>740000</v>
      </c>
      <c r="CI46" s="439"/>
      <c r="CJ46" s="540">
        <v>46204</v>
      </c>
      <c r="CK46" s="541">
        <v>67000</v>
      </c>
      <c r="CL46" s="439"/>
      <c r="CM46" s="995">
        <v>46145</v>
      </c>
      <c r="CN46" s="519">
        <v>1250000</v>
      </c>
      <c r="CP46" s="511">
        <v>46177</v>
      </c>
      <c r="CQ46" s="510">
        <v>19000</v>
      </c>
      <c r="CS46" s="440"/>
      <c r="CT46" s="438"/>
      <c r="CV46" s="440"/>
      <c r="CW46" s="438"/>
      <c r="CY46" s="523">
        <v>46157</v>
      </c>
      <c r="CZ46" s="519">
        <v>2000000</v>
      </c>
      <c r="DB46" s="933">
        <v>46221</v>
      </c>
      <c r="DC46" s="510">
        <v>140000</v>
      </c>
      <c r="DE46" s="902"/>
      <c r="DF46" s="260"/>
      <c r="DH46" s="511"/>
      <c r="DI46" s="510"/>
    </row>
    <row r="47" spans="1:113" ht="15.75" x14ac:dyDescent="0.25">
      <c r="A47" s="357"/>
      <c r="B47"/>
      <c r="C47" s="474">
        <v>44958</v>
      </c>
      <c r="D47" s="378">
        <f t="shared" si="4"/>
        <v>2973000</v>
      </c>
      <c r="E47" s="468">
        <v>46217</v>
      </c>
      <c r="F47" s="469">
        <v>2000</v>
      </c>
      <c r="G47" s="471" t="s">
        <v>5485</v>
      </c>
      <c r="H47" s="469" t="s">
        <v>8303</v>
      </c>
      <c r="M47" s="268">
        <v>45383</v>
      </c>
      <c r="N47" s="269">
        <v>1482000</v>
      </c>
      <c r="O47" s="270"/>
      <c r="P47" s="269" t="s">
        <v>3709</v>
      </c>
      <c r="T47" s="742">
        <v>46175</v>
      </c>
      <c r="U47" s="629" t="s">
        <v>613</v>
      </c>
      <c r="V47" s="628" t="s">
        <v>8946</v>
      </c>
      <c r="W47" s="629" t="s">
        <v>592</v>
      </c>
      <c r="X47" s="629" t="s">
        <v>602</v>
      </c>
      <c r="Y47" s="744">
        <v>948000</v>
      </c>
      <c r="Z47" s="640">
        <v>5000</v>
      </c>
      <c r="AA47" s="640">
        <v>520000</v>
      </c>
      <c r="AB47" s="640"/>
      <c r="AC47" s="640">
        <v>319000</v>
      </c>
      <c r="AD47" s="640"/>
      <c r="AE47" s="640">
        <v>104000</v>
      </c>
      <c r="AF47" s="640"/>
      <c r="AG47" s="640">
        <v>0</v>
      </c>
      <c r="AH47" s="629"/>
      <c r="AI47" t="s">
        <v>573</v>
      </c>
      <c r="AJ47" s="507">
        <v>46189</v>
      </c>
      <c r="AK47" s="508">
        <v>10536000</v>
      </c>
      <c r="AL47" s="508">
        <v>-10536000</v>
      </c>
      <c r="AN47" s="501">
        <v>45566</v>
      </c>
      <c r="AO47" s="776">
        <f t="shared" si="3"/>
        <v>1364000</v>
      </c>
      <c r="BP47" s="260"/>
      <c r="BQ47" s="260"/>
      <c r="BR47" s="260"/>
      <c r="BS47" s="260"/>
      <c r="BT47" s="438"/>
      <c r="BU47" s="515">
        <v>46178</v>
      </c>
      <c r="BV47" s="516">
        <v>290000</v>
      </c>
      <c r="BW47" s="438"/>
      <c r="BX47" s="517">
        <v>46169</v>
      </c>
      <c r="BY47" s="541">
        <v>77000</v>
      </c>
      <c r="BZ47" s="438"/>
      <c r="CA47" s="523">
        <v>46189</v>
      </c>
      <c r="CB47" s="519">
        <v>400000</v>
      </c>
      <c r="CC47" s="438"/>
      <c r="CD47" s="540">
        <v>46204</v>
      </c>
      <c r="CE47" s="541">
        <v>169000</v>
      </c>
      <c r="CF47" s="439"/>
      <c r="CG47" s="520">
        <v>46177</v>
      </c>
      <c r="CH47" s="521">
        <v>650000</v>
      </c>
      <c r="CI47" s="439"/>
      <c r="CJ47" s="540">
        <v>46203</v>
      </c>
      <c r="CK47" s="541">
        <v>252000</v>
      </c>
      <c r="CL47" s="439"/>
      <c r="CM47" s="995">
        <v>46141</v>
      </c>
      <c r="CN47" s="996">
        <v>45000</v>
      </c>
      <c r="CP47" s="511">
        <v>46176</v>
      </c>
      <c r="CQ47" s="510">
        <v>130000</v>
      </c>
      <c r="CS47" s="440"/>
      <c r="CT47" s="438"/>
      <c r="CV47" s="440"/>
      <c r="CW47" s="438"/>
      <c r="CY47" s="523">
        <v>46157</v>
      </c>
      <c r="CZ47" s="519">
        <v>460000</v>
      </c>
      <c r="DB47" s="933">
        <v>46220</v>
      </c>
      <c r="DC47" s="510">
        <v>5000</v>
      </c>
      <c r="DE47" s="902"/>
      <c r="DF47" s="260"/>
      <c r="DH47" s="511"/>
      <c r="DI47" s="510"/>
    </row>
    <row r="48" spans="1:113" ht="15.75" x14ac:dyDescent="0.25">
      <c r="A48" s="357"/>
      <c r="B48"/>
      <c r="C48" s="474">
        <v>44927</v>
      </c>
      <c r="D48" s="378">
        <f t="shared" si="4"/>
        <v>2405000</v>
      </c>
      <c r="E48" s="468">
        <v>46217</v>
      </c>
      <c r="F48" s="469">
        <v>370000</v>
      </c>
      <c r="G48" s="471" t="s">
        <v>3353</v>
      </c>
      <c r="H48" s="469" t="s">
        <v>9226</v>
      </c>
      <c r="M48" s="268">
        <v>45383</v>
      </c>
      <c r="N48" s="269">
        <v>289000</v>
      </c>
      <c r="O48" s="270"/>
      <c r="P48" s="269" t="s">
        <v>3708</v>
      </c>
      <c r="T48" s="742">
        <v>46175</v>
      </c>
      <c r="U48" s="629" t="s">
        <v>6699</v>
      </c>
      <c r="V48" s="628" t="s">
        <v>8910</v>
      </c>
      <c r="W48" s="629" t="s">
        <v>611</v>
      </c>
      <c r="X48" s="629" t="s">
        <v>435</v>
      </c>
      <c r="Y48" s="744">
        <v>674000</v>
      </c>
      <c r="Z48" s="640">
        <v>5000</v>
      </c>
      <c r="AA48" s="640">
        <v>538000</v>
      </c>
      <c r="AB48" s="640"/>
      <c r="AC48" s="640"/>
      <c r="AD48" s="640">
        <v>50000</v>
      </c>
      <c r="AE48" s="640">
        <v>80000</v>
      </c>
      <c r="AF48" s="640">
        <v>1000</v>
      </c>
      <c r="AG48" s="640">
        <v>0</v>
      </c>
      <c r="AH48" s="629" t="s">
        <v>8891</v>
      </c>
      <c r="AI48" t="s">
        <v>573</v>
      </c>
      <c r="AJ48" s="507">
        <v>46189</v>
      </c>
      <c r="AK48" s="508">
        <v>10511000</v>
      </c>
      <c r="AL48" s="508">
        <v>-10511000</v>
      </c>
      <c r="AN48" s="501">
        <v>45597</v>
      </c>
      <c r="AO48" s="776">
        <f t="shared" si="3"/>
        <v>2500000</v>
      </c>
      <c r="BP48" s="260"/>
      <c r="BQ48" s="260"/>
      <c r="BR48" s="260"/>
      <c r="BS48" s="260"/>
      <c r="BT48" s="438"/>
      <c r="BU48" s="515">
        <v>46178</v>
      </c>
      <c r="BV48" s="516">
        <v>721000</v>
      </c>
      <c r="BW48" s="438"/>
      <c r="BX48" s="517">
        <v>46167</v>
      </c>
      <c r="BY48" s="541">
        <v>312000</v>
      </c>
      <c r="BZ48" s="438"/>
      <c r="CA48" s="523">
        <v>46189</v>
      </c>
      <c r="CB48" s="519">
        <v>400000</v>
      </c>
      <c r="CC48" s="438"/>
      <c r="CD48" s="540">
        <v>46204</v>
      </c>
      <c r="CE48" s="541">
        <v>261000</v>
      </c>
      <c r="CF48" s="438"/>
      <c r="CG48" s="520">
        <v>46176</v>
      </c>
      <c r="CH48" s="521">
        <v>948000</v>
      </c>
      <c r="CI48" s="439"/>
      <c r="CJ48" s="540">
        <v>46203</v>
      </c>
      <c r="CK48" s="541">
        <v>113000</v>
      </c>
      <c r="CL48" s="439"/>
      <c r="CM48" s="995">
        <v>46141</v>
      </c>
      <c r="CN48" s="996">
        <v>30000</v>
      </c>
      <c r="CP48" s="511">
        <v>46174</v>
      </c>
      <c r="CQ48" s="510">
        <v>207000</v>
      </c>
      <c r="CS48" s="440"/>
      <c r="CT48" s="438"/>
      <c r="CV48" s="440"/>
      <c r="CW48" s="438"/>
      <c r="CY48" s="523">
        <v>46156</v>
      </c>
      <c r="CZ48" s="519">
        <v>600000</v>
      </c>
      <c r="DB48" s="933">
        <v>46220</v>
      </c>
      <c r="DC48" s="510">
        <v>6000</v>
      </c>
      <c r="DE48" s="902"/>
      <c r="DF48" s="260"/>
      <c r="DH48" s="511"/>
      <c r="DI48" s="510"/>
    </row>
    <row r="49" spans="1:113" ht="15.75" x14ac:dyDescent="0.25">
      <c r="A49" s="357"/>
      <c r="B49"/>
      <c r="C49" s="474">
        <v>44896</v>
      </c>
      <c r="D49" s="378">
        <f t="shared" si="4"/>
        <v>2580000</v>
      </c>
      <c r="E49" s="468">
        <v>46217</v>
      </c>
      <c r="F49" s="469">
        <v>2000</v>
      </c>
      <c r="G49" s="471" t="s">
        <v>5485</v>
      </c>
      <c r="H49" s="469" t="s">
        <v>7450</v>
      </c>
      <c r="M49" s="268">
        <v>45352</v>
      </c>
      <c r="N49" s="269">
        <v>206000</v>
      </c>
      <c r="O49" s="270"/>
      <c r="P49" s="269" t="s">
        <v>680</v>
      </c>
      <c r="T49" s="742">
        <v>46175</v>
      </c>
      <c r="U49" s="629" t="s">
        <v>6699</v>
      </c>
      <c r="V49" s="628" t="s">
        <v>9108</v>
      </c>
      <c r="W49" s="629" t="s">
        <v>592</v>
      </c>
      <c r="X49" s="629" t="s">
        <v>435</v>
      </c>
      <c r="Y49" s="744">
        <v>493000</v>
      </c>
      <c r="Z49" s="640">
        <v>5000</v>
      </c>
      <c r="AA49" s="640">
        <v>267000</v>
      </c>
      <c r="AB49" s="640"/>
      <c r="AC49" s="640">
        <v>142000</v>
      </c>
      <c r="AD49" s="640"/>
      <c r="AE49" s="640">
        <v>79000</v>
      </c>
      <c r="AF49" s="640"/>
      <c r="AG49" s="640">
        <v>0</v>
      </c>
      <c r="AH49" s="629"/>
      <c r="AI49" t="s">
        <v>573</v>
      </c>
      <c r="AJ49" s="507">
        <v>46188</v>
      </c>
      <c r="AK49" s="508">
        <v>10429000</v>
      </c>
      <c r="AL49" s="508">
        <v>-10429000</v>
      </c>
      <c r="AN49" s="501">
        <v>45627</v>
      </c>
      <c r="AO49" s="776">
        <f t="shared" si="3"/>
        <v>2629500</v>
      </c>
      <c r="BP49" s="260"/>
      <c r="BQ49" s="260"/>
      <c r="BR49" s="260"/>
      <c r="BS49" s="260"/>
      <c r="BT49" s="438"/>
      <c r="BU49" s="515">
        <v>46177</v>
      </c>
      <c r="BV49" s="516">
        <v>2634000</v>
      </c>
      <c r="BW49" s="438"/>
      <c r="BX49" s="517">
        <v>46167</v>
      </c>
      <c r="BY49" s="541">
        <v>341000</v>
      </c>
      <c r="BZ49" s="438"/>
      <c r="CA49" s="523">
        <v>46184</v>
      </c>
      <c r="CB49" s="519">
        <v>43000</v>
      </c>
      <c r="CC49" s="438"/>
      <c r="CD49" s="540">
        <v>46204</v>
      </c>
      <c r="CE49" s="541">
        <v>290000</v>
      </c>
      <c r="CF49" s="438"/>
      <c r="CG49" s="520">
        <v>46175</v>
      </c>
      <c r="CH49" s="521">
        <v>433000</v>
      </c>
      <c r="CI49" s="439"/>
      <c r="CJ49" s="540">
        <v>46203</v>
      </c>
      <c r="CK49" s="541">
        <v>88000</v>
      </c>
      <c r="CL49" s="439"/>
      <c r="CM49" s="995">
        <v>46141</v>
      </c>
      <c r="CN49" s="996">
        <v>343000</v>
      </c>
      <c r="CP49" s="511">
        <v>46174</v>
      </c>
      <c r="CQ49" s="510">
        <v>290000</v>
      </c>
      <c r="CS49" s="440"/>
      <c r="CT49" s="438"/>
      <c r="CV49" s="440"/>
      <c r="CW49" s="438"/>
      <c r="CY49" s="523">
        <v>46156</v>
      </c>
      <c r="CZ49" s="519">
        <v>420000</v>
      </c>
      <c r="DB49" s="933">
        <v>46219</v>
      </c>
      <c r="DC49" s="510">
        <v>438000</v>
      </c>
      <c r="DE49" s="902"/>
      <c r="DF49" s="260"/>
      <c r="DH49" s="511"/>
      <c r="DI49" s="510"/>
    </row>
    <row r="50" spans="1:113" ht="15.75" x14ac:dyDescent="0.25">
      <c r="A50" s="357"/>
      <c r="B50"/>
      <c r="C50" s="474">
        <v>44866</v>
      </c>
      <c r="D50" s="378">
        <f t="shared" si="4"/>
        <v>1296000</v>
      </c>
      <c r="E50" s="468">
        <v>46217</v>
      </c>
      <c r="F50" s="469">
        <v>36000</v>
      </c>
      <c r="G50" s="471" t="s">
        <v>1312</v>
      </c>
      <c r="H50" s="469" t="s">
        <v>1363</v>
      </c>
      <c r="M50" s="268">
        <v>45352</v>
      </c>
      <c r="N50" s="269">
        <v>1889000</v>
      </c>
      <c r="O50" s="270"/>
      <c r="P50" s="269" t="s">
        <v>3598</v>
      </c>
      <c r="T50" s="742">
        <v>46175</v>
      </c>
      <c r="U50" s="629" t="s">
        <v>4180</v>
      </c>
      <c r="V50" s="628" t="s">
        <v>8912</v>
      </c>
      <c r="W50" s="629" t="s">
        <v>592</v>
      </c>
      <c r="X50" s="629" t="s">
        <v>436</v>
      </c>
      <c r="Y50" s="744">
        <v>515000</v>
      </c>
      <c r="Z50" s="640">
        <v>5000</v>
      </c>
      <c r="AA50" s="640">
        <v>430000</v>
      </c>
      <c r="AB50" s="640"/>
      <c r="AC50" s="640"/>
      <c r="AD50" s="640"/>
      <c r="AE50" s="640">
        <v>80000</v>
      </c>
      <c r="AF50" s="640"/>
      <c r="AG50" s="640">
        <v>0</v>
      </c>
      <c r="AH50" s="629"/>
      <c r="AI50" t="s">
        <v>573</v>
      </c>
      <c r="AJ50" s="507">
        <v>46188</v>
      </c>
      <c r="AK50" s="508">
        <v>10429000</v>
      </c>
      <c r="AL50" s="508">
        <v>-10429000</v>
      </c>
      <c r="AN50" s="501">
        <v>45658</v>
      </c>
      <c r="AO50" s="776">
        <f t="shared" si="3"/>
        <v>1654000</v>
      </c>
      <c r="BP50" s="260"/>
      <c r="BQ50" s="260"/>
      <c r="BR50" s="260"/>
      <c r="BS50" s="260"/>
      <c r="BT50" s="438"/>
      <c r="BU50" s="515">
        <v>46175</v>
      </c>
      <c r="BV50" s="516">
        <v>445000</v>
      </c>
      <c r="BW50" s="438"/>
      <c r="BX50" s="517">
        <v>46164</v>
      </c>
      <c r="BY50" s="541">
        <v>20000</v>
      </c>
      <c r="BZ50" s="438"/>
      <c r="CA50" s="523">
        <v>46184</v>
      </c>
      <c r="CB50" s="519">
        <v>50000</v>
      </c>
      <c r="CC50" s="438"/>
      <c r="CD50" s="540">
        <v>46204</v>
      </c>
      <c r="CE50" s="541">
        <v>290000</v>
      </c>
      <c r="CF50" s="438"/>
      <c r="CG50" s="520">
        <v>46172</v>
      </c>
      <c r="CH50" s="521">
        <v>300000</v>
      </c>
      <c r="CI50" s="439"/>
      <c r="CJ50" s="540">
        <v>46203</v>
      </c>
      <c r="CK50" s="541">
        <v>238000</v>
      </c>
      <c r="CL50" s="439"/>
      <c r="CM50" s="995">
        <v>46136</v>
      </c>
      <c r="CN50" s="996">
        <v>915000</v>
      </c>
      <c r="CP50" s="511">
        <v>46170</v>
      </c>
      <c r="CQ50" s="510">
        <v>2000</v>
      </c>
      <c r="CS50" s="440"/>
      <c r="CT50" s="438"/>
      <c r="CY50" s="523">
        <v>46154</v>
      </c>
      <c r="CZ50" s="519">
        <v>120000</v>
      </c>
      <c r="DB50" s="933">
        <v>46218</v>
      </c>
      <c r="DC50" s="510">
        <v>5000</v>
      </c>
      <c r="DE50" s="902"/>
      <c r="DF50" s="260"/>
      <c r="DH50" s="511"/>
      <c r="DI50" s="510"/>
    </row>
    <row r="51" spans="1:113" ht="15.75" x14ac:dyDescent="0.25">
      <c r="A51" s="357"/>
      <c r="B51"/>
      <c r="C51" s="474">
        <v>44835</v>
      </c>
      <c r="D51" s="378">
        <f t="shared" si="4"/>
        <v>1913000</v>
      </c>
      <c r="E51" s="468">
        <v>46216</v>
      </c>
      <c r="F51" s="469">
        <v>8000</v>
      </c>
      <c r="G51" s="471" t="s">
        <v>1312</v>
      </c>
      <c r="H51" s="469" t="s">
        <v>9211</v>
      </c>
      <c r="M51" s="268">
        <v>45323</v>
      </c>
      <c r="N51" s="269">
        <v>155000</v>
      </c>
      <c r="O51" s="270"/>
      <c r="P51" s="269" t="s">
        <v>3437</v>
      </c>
      <c r="T51" s="742">
        <v>46175</v>
      </c>
      <c r="U51" s="629" t="s">
        <v>5678</v>
      </c>
      <c r="V51" s="628" t="s">
        <v>8218</v>
      </c>
      <c r="W51" s="629"/>
      <c r="X51" s="629"/>
      <c r="Y51" s="744">
        <v>659000</v>
      </c>
      <c r="Z51" s="640">
        <v>5000</v>
      </c>
      <c r="AA51" s="640">
        <v>433000</v>
      </c>
      <c r="AB51" s="640"/>
      <c r="AC51" s="640"/>
      <c r="AD51" s="640"/>
      <c r="AE51" s="640">
        <v>101000</v>
      </c>
      <c r="AF51" s="640">
        <v>120000</v>
      </c>
      <c r="AG51" s="640">
        <v>0</v>
      </c>
      <c r="AH51" s="629"/>
      <c r="AI51" t="s">
        <v>573</v>
      </c>
      <c r="AJ51" s="507">
        <v>46186</v>
      </c>
      <c r="AK51" s="508">
        <v>10015000</v>
      </c>
      <c r="AL51" s="508">
        <v>-10015000</v>
      </c>
      <c r="AN51" s="501">
        <v>45689</v>
      </c>
      <c r="AO51" s="776">
        <f t="shared" si="3"/>
        <v>3065000</v>
      </c>
      <c r="BP51" s="260"/>
      <c r="BQ51" s="260"/>
      <c r="BR51" s="260"/>
      <c r="BS51" s="260"/>
      <c r="BT51" s="438"/>
      <c r="BU51" s="515">
        <v>46174</v>
      </c>
      <c r="BV51" s="516">
        <v>270000</v>
      </c>
      <c r="BW51" s="438"/>
      <c r="BX51" s="517">
        <v>46163</v>
      </c>
      <c r="BY51" s="541">
        <v>2000000</v>
      </c>
      <c r="BZ51" s="438"/>
      <c r="CA51" s="523">
        <v>46184</v>
      </c>
      <c r="CB51" s="519">
        <v>1045000</v>
      </c>
      <c r="CC51" s="438"/>
      <c r="CD51" s="540">
        <v>46204</v>
      </c>
      <c r="CE51" s="541">
        <v>242000</v>
      </c>
      <c r="CF51" s="438"/>
      <c r="CG51" s="520">
        <v>46168</v>
      </c>
      <c r="CH51" s="521">
        <v>345000</v>
      </c>
      <c r="CI51" s="439"/>
      <c r="CJ51" s="540">
        <v>46201</v>
      </c>
      <c r="CK51" s="541">
        <v>8000</v>
      </c>
      <c r="CL51" s="439"/>
      <c r="CM51" s="995">
        <v>46135</v>
      </c>
      <c r="CN51" s="996">
        <v>247000</v>
      </c>
      <c r="CP51" s="511">
        <v>46169</v>
      </c>
      <c r="CQ51" s="510">
        <v>40000</v>
      </c>
      <c r="CS51" s="440"/>
      <c r="CT51" s="438"/>
      <c r="CY51" s="523">
        <v>46154</v>
      </c>
      <c r="CZ51" s="519">
        <v>180000</v>
      </c>
      <c r="DB51" s="933">
        <v>46218</v>
      </c>
      <c r="DC51" s="510">
        <v>250000</v>
      </c>
      <c r="DE51" s="902"/>
      <c r="DF51" s="260"/>
      <c r="DH51" s="511"/>
      <c r="DI51" s="510"/>
    </row>
    <row r="52" spans="1:113" ht="15.75" x14ac:dyDescent="0.25">
      <c r="A52" s="357"/>
      <c r="B52"/>
      <c r="C52" s="474">
        <v>44805</v>
      </c>
      <c r="D52" s="378">
        <f t="shared" si="4"/>
        <v>1739000</v>
      </c>
      <c r="E52" s="468">
        <v>46216</v>
      </c>
      <c r="F52" s="469">
        <v>10000</v>
      </c>
      <c r="G52" s="471" t="s">
        <v>3355</v>
      </c>
      <c r="H52" s="469" t="s">
        <v>9213</v>
      </c>
      <c r="M52" s="268">
        <v>45323</v>
      </c>
      <c r="N52" s="269">
        <v>1156000</v>
      </c>
      <c r="O52" s="270"/>
      <c r="P52" s="269" t="s">
        <v>3436</v>
      </c>
      <c r="T52" s="742">
        <v>46175</v>
      </c>
      <c r="U52" s="629" t="s">
        <v>5678</v>
      </c>
      <c r="V52" s="628" t="s">
        <v>8247</v>
      </c>
      <c r="W52" s="629" t="s">
        <v>592</v>
      </c>
      <c r="X52" s="629" t="s">
        <v>436</v>
      </c>
      <c r="Y52" s="744">
        <v>618000</v>
      </c>
      <c r="Z52" s="640">
        <v>5000</v>
      </c>
      <c r="AA52" s="640">
        <v>523000</v>
      </c>
      <c r="AB52" s="640"/>
      <c r="AC52" s="640"/>
      <c r="AD52" s="640"/>
      <c r="AE52" s="640">
        <v>90000</v>
      </c>
      <c r="AF52" s="640"/>
      <c r="AG52" s="640">
        <v>0</v>
      </c>
      <c r="AH52" s="629"/>
      <c r="AI52" t="s">
        <v>573</v>
      </c>
      <c r="AJ52" s="507">
        <v>46186</v>
      </c>
      <c r="AK52" s="508">
        <v>10015000</v>
      </c>
      <c r="AL52" s="508">
        <v>-10015000</v>
      </c>
      <c r="AN52" s="501">
        <v>45717</v>
      </c>
      <c r="AO52" s="776">
        <f t="shared" si="3"/>
        <v>1833500</v>
      </c>
      <c r="BP52" s="260"/>
      <c r="BQ52" s="260"/>
      <c r="BR52" s="260"/>
      <c r="BS52" s="260"/>
      <c r="BT52" s="438"/>
      <c r="BU52" s="515">
        <v>46172</v>
      </c>
      <c r="BV52" s="516">
        <v>270000</v>
      </c>
      <c r="BW52" s="438"/>
      <c r="BX52" s="517">
        <v>46162</v>
      </c>
      <c r="BY52" s="541">
        <v>313000</v>
      </c>
      <c r="BZ52" s="438"/>
      <c r="CA52" s="523">
        <v>46182</v>
      </c>
      <c r="CB52" s="519">
        <v>740000</v>
      </c>
      <c r="CC52" s="438"/>
      <c r="CD52" s="540">
        <v>46200</v>
      </c>
      <c r="CE52" s="541">
        <v>32000</v>
      </c>
      <c r="CF52" s="438"/>
      <c r="CG52" s="520">
        <v>46162</v>
      </c>
      <c r="CH52" s="521">
        <v>411000</v>
      </c>
      <c r="CI52" s="439"/>
      <c r="CJ52" s="540">
        <v>46201</v>
      </c>
      <c r="CK52" s="541">
        <v>60000</v>
      </c>
      <c r="CL52" s="439"/>
      <c r="CM52" s="995">
        <v>46134</v>
      </c>
      <c r="CN52" s="996">
        <v>474000</v>
      </c>
      <c r="CP52" s="511">
        <v>46168</v>
      </c>
      <c r="CQ52" s="510">
        <v>42000</v>
      </c>
      <c r="CS52" s="440"/>
      <c r="CT52" s="438"/>
      <c r="CY52" s="523">
        <v>46132</v>
      </c>
      <c r="CZ52" s="519">
        <v>42000</v>
      </c>
      <c r="DB52" s="933">
        <v>46218</v>
      </c>
      <c r="DC52" s="510">
        <v>120000</v>
      </c>
      <c r="DE52" s="902"/>
      <c r="DF52" s="260"/>
      <c r="DH52" s="511"/>
      <c r="DI52" s="510"/>
    </row>
    <row r="53" spans="1:113" ht="15.75" x14ac:dyDescent="0.25">
      <c r="A53" s="357"/>
      <c r="B53"/>
      <c r="C53" s="474">
        <v>44774</v>
      </c>
      <c r="D53" s="378">
        <f t="shared" si="4"/>
        <v>1389000</v>
      </c>
      <c r="E53" s="468">
        <v>46216</v>
      </c>
      <c r="F53" s="469">
        <v>12000</v>
      </c>
      <c r="G53" s="471" t="s">
        <v>1312</v>
      </c>
      <c r="H53" s="469" t="s">
        <v>9212</v>
      </c>
      <c r="M53" s="268">
        <v>45291</v>
      </c>
      <c r="N53" s="269">
        <v>361000</v>
      </c>
      <c r="O53" s="270" t="s">
        <v>3282</v>
      </c>
      <c r="P53" s="269" t="s">
        <v>680</v>
      </c>
      <c r="T53" s="742">
        <v>46175</v>
      </c>
      <c r="U53" s="629" t="s">
        <v>5678</v>
      </c>
      <c r="V53" s="628" t="s">
        <v>8832</v>
      </c>
      <c r="W53" s="629" t="s">
        <v>593</v>
      </c>
      <c r="X53" s="629" t="s">
        <v>435</v>
      </c>
      <c r="Y53" s="744">
        <v>473000</v>
      </c>
      <c r="Z53" s="640">
        <v>5000</v>
      </c>
      <c r="AA53" s="640">
        <v>378000</v>
      </c>
      <c r="AB53" s="640"/>
      <c r="AC53" s="640"/>
      <c r="AD53" s="640"/>
      <c r="AE53" s="640">
        <v>90000</v>
      </c>
      <c r="AF53" s="640"/>
      <c r="AG53" s="640">
        <v>0</v>
      </c>
      <c r="AH53" s="629" t="s">
        <v>8901</v>
      </c>
      <c r="AI53" t="s">
        <v>573</v>
      </c>
      <c r="AJ53" s="507">
        <v>46186</v>
      </c>
      <c r="AK53" s="508">
        <v>9953000</v>
      </c>
      <c r="AL53" s="508">
        <v>-9953000</v>
      </c>
      <c r="AN53" s="501">
        <v>45748</v>
      </c>
      <c r="AO53" s="776">
        <f t="shared" si="3"/>
        <v>2874000</v>
      </c>
      <c r="BP53" s="260"/>
      <c r="BQ53" s="260"/>
      <c r="BR53" s="260"/>
      <c r="BS53" s="260"/>
      <c r="BT53" s="438"/>
      <c r="BU53" s="515">
        <v>46170</v>
      </c>
      <c r="BV53" s="516">
        <v>500000</v>
      </c>
      <c r="BW53" s="438"/>
      <c r="BX53" s="517">
        <v>46162</v>
      </c>
      <c r="BY53" s="541">
        <v>481000</v>
      </c>
      <c r="BZ53" s="438"/>
      <c r="CA53" s="523">
        <v>46182</v>
      </c>
      <c r="CB53" s="519">
        <v>374000</v>
      </c>
      <c r="CC53" s="438"/>
      <c r="CD53" s="540">
        <v>46198</v>
      </c>
      <c r="CE53" s="541">
        <v>3000</v>
      </c>
      <c r="CF53" s="438"/>
      <c r="CG53" s="520">
        <v>46161</v>
      </c>
      <c r="CH53" s="521">
        <v>346000</v>
      </c>
      <c r="CI53" s="439"/>
      <c r="CJ53" s="540">
        <v>46201</v>
      </c>
      <c r="CK53" s="541">
        <v>5000</v>
      </c>
      <c r="CL53" s="439"/>
      <c r="CM53" s="995">
        <v>46133</v>
      </c>
      <c r="CN53" s="996">
        <v>474000</v>
      </c>
      <c r="CP53" s="511">
        <v>46167</v>
      </c>
      <c r="CQ53" s="510">
        <v>380000</v>
      </c>
      <c r="CS53" s="440"/>
      <c r="CT53" s="438"/>
      <c r="CY53" s="523">
        <v>46129</v>
      </c>
      <c r="CZ53" s="519">
        <v>500000</v>
      </c>
      <c r="DB53" s="933">
        <v>46217</v>
      </c>
      <c r="DC53" s="510">
        <v>447000</v>
      </c>
      <c r="DE53" s="902"/>
      <c r="DF53" s="260"/>
      <c r="DH53" s="511"/>
      <c r="DI53" s="510"/>
    </row>
    <row r="54" spans="1:113" ht="15.75" x14ac:dyDescent="0.25">
      <c r="A54" s="357"/>
      <c r="B54"/>
      <c r="C54" s="474">
        <v>44743</v>
      </c>
      <c r="D54" s="378">
        <f t="shared" si="4"/>
        <v>2171000</v>
      </c>
      <c r="E54" s="468">
        <v>46216</v>
      </c>
      <c r="F54" s="469">
        <v>320000</v>
      </c>
      <c r="G54" s="471" t="s">
        <v>1312</v>
      </c>
      <c r="H54" s="469" t="s">
        <v>3375</v>
      </c>
      <c r="M54" s="268">
        <v>45291</v>
      </c>
      <c r="N54" s="269">
        <v>2293000</v>
      </c>
      <c r="O54" s="270" t="s">
        <v>3282</v>
      </c>
      <c r="P54" s="269" t="s">
        <v>2043</v>
      </c>
      <c r="T54" s="742">
        <v>46175</v>
      </c>
      <c r="U54" s="629" t="s">
        <v>9051</v>
      </c>
      <c r="V54" s="628" t="s">
        <v>9041</v>
      </c>
      <c r="W54" s="629" t="s">
        <v>592</v>
      </c>
      <c r="X54" s="629" t="s">
        <v>433</v>
      </c>
      <c r="Y54" s="744">
        <v>455000</v>
      </c>
      <c r="Z54" s="640">
        <v>5000</v>
      </c>
      <c r="AA54" s="640">
        <v>370000</v>
      </c>
      <c r="AB54" s="640"/>
      <c r="AC54" s="640"/>
      <c r="AD54" s="640"/>
      <c r="AE54" s="640">
        <v>80000</v>
      </c>
      <c r="AF54" s="640"/>
      <c r="AG54" s="640">
        <v>0</v>
      </c>
      <c r="AH54" s="629"/>
      <c r="AI54" t="s">
        <v>573</v>
      </c>
      <c r="AJ54" s="507">
        <v>46183</v>
      </c>
      <c r="AK54" s="508">
        <v>9906000</v>
      </c>
      <c r="AL54" s="508">
        <v>-9906000</v>
      </c>
      <c r="AN54" s="501">
        <v>45778</v>
      </c>
      <c r="AO54" s="776">
        <f t="shared" si="3"/>
        <v>3275000</v>
      </c>
      <c r="BP54" s="260"/>
      <c r="BQ54" s="260"/>
      <c r="BR54" s="260"/>
      <c r="BS54" s="260"/>
      <c r="BT54" s="438"/>
      <c r="BU54" s="515">
        <v>46170</v>
      </c>
      <c r="BV54" s="516">
        <v>317000</v>
      </c>
      <c r="BW54" s="438"/>
      <c r="BX54" s="517">
        <v>46162</v>
      </c>
      <c r="BY54" s="541">
        <v>961000</v>
      </c>
      <c r="BZ54" s="438"/>
      <c r="CA54" s="523">
        <v>46182</v>
      </c>
      <c r="CB54" s="519">
        <v>1780000</v>
      </c>
      <c r="CC54" s="438"/>
      <c r="CD54" s="540">
        <v>46198</v>
      </c>
      <c r="CE54" s="541">
        <v>10000</v>
      </c>
      <c r="CF54" s="438"/>
      <c r="CG54" s="520">
        <v>46155</v>
      </c>
      <c r="CH54" s="521">
        <v>358000</v>
      </c>
      <c r="CI54" s="439"/>
      <c r="CJ54" s="540">
        <v>46201</v>
      </c>
      <c r="CK54" s="541">
        <v>26000</v>
      </c>
      <c r="CL54" s="439"/>
      <c r="CM54" s="523">
        <v>46130</v>
      </c>
      <c r="CN54" s="519">
        <v>50000</v>
      </c>
      <c r="CP54" s="511">
        <v>46167</v>
      </c>
      <c r="CQ54" s="510">
        <v>20000</v>
      </c>
      <c r="CY54" s="523">
        <v>46118</v>
      </c>
      <c r="CZ54" s="519">
        <v>100000</v>
      </c>
      <c r="DB54" s="933">
        <v>46217</v>
      </c>
      <c r="DC54" s="510">
        <v>126000</v>
      </c>
      <c r="DE54" s="902"/>
      <c r="DF54" s="260"/>
      <c r="DH54" s="511"/>
      <c r="DI54" s="510"/>
    </row>
    <row r="55" spans="1:113" ht="15.75" x14ac:dyDescent="0.25">
      <c r="A55" s="357"/>
      <c r="B55"/>
      <c r="C55" s="474">
        <v>44713</v>
      </c>
      <c r="D55" s="378">
        <f t="shared" si="4"/>
        <v>1407000</v>
      </c>
      <c r="E55" s="468">
        <v>46216</v>
      </c>
      <c r="F55" s="469">
        <v>5000</v>
      </c>
      <c r="G55" s="471" t="s">
        <v>1312</v>
      </c>
      <c r="H55" s="469" t="s">
        <v>1486</v>
      </c>
      <c r="M55" s="268">
        <v>45291</v>
      </c>
      <c r="N55" s="269">
        <v>58000</v>
      </c>
      <c r="O55" s="270"/>
      <c r="P55" s="269" t="s">
        <v>3278</v>
      </c>
      <c r="T55" s="742">
        <v>46175</v>
      </c>
      <c r="U55" s="629" t="s">
        <v>8726</v>
      </c>
      <c r="V55" s="628" t="s">
        <v>8956</v>
      </c>
      <c r="W55" s="629" t="s">
        <v>611</v>
      </c>
      <c r="X55" s="629" t="s">
        <v>435</v>
      </c>
      <c r="Y55" s="744">
        <v>1011000</v>
      </c>
      <c r="Z55" s="640">
        <v>5000</v>
      </c>
      <c r="AA55" s="640">
        <v>800000</v>
      </c>
      <c r="AB55" s="640"/>
      <c r="AC55" s="640"/>
      <c r="AD55" s="640">
        <v>126000</v>
      </c>
      <c r="AE55" s="640">
        <v>80000</v>
      </c>
      <c r="AF55" s="640"/>
      <c r="AG55" s="640">
        <v>0</v>
      </c>
      <c r="AH55" s="629"/>
      <c r="AI55" t="s">
        <v>573</v>
      </c>
      <c r="AJ55" s="507">
        <v>46183</v>
      </c>
      <c r="AK55" s="508">
        <v>9906000</v>
      </c>
      <c r="AL55" s="508">
        <v>-9906000</v>
      </c>
      <c r="AN55" s="501">
        <v>45809</v>
      </c>
      <c r="AO55" s="776">
        <f t="shared" si="3"/>
        <v>2586000</v>
      </c>
      <c r="BP55" s="260"/>
      <c r="BQ55" s="260"/>
      <c r="BR55" s="260"/>
      <c r="BS55" s="260"/>
      <c r="BT55" s="438"/>
      <c r="BU55" s="515">
        <v>46169</v>
      </c>
      <c r="BV55" s="516">
        <v>665000</v>
      </c>
      <c r="BW55" s="438"/>
      <c r="BX55" s="517">
        <v>46162</v>
      </c>
      <c r="BY55" s="541">
        <v>428000</v>
      </c>
      <c r="BZ55" s="438"/>
      <c r="CA55" s="523">
        <v>46178</v>
      </c>
      <c r="CB55" s="519">
        <v>515000</v>
      </c>
      <c r="CC55" s="438"/>
      <c r="CD55" s="540">
        <v>46198</v>
      </c>
      <c r="CE55" s="541">
        <v>301000</v>
      </c>
      <c r="CF55" s="438"/>
      <c r="CG55" s="994">
        <v>46154</v>
      </c>
      <c r="CH55" s="262">
        <v>489000</v>
      </c>
      <c r="CI55" s="439"/>
      <c r="CJ55" s="540">
        <v>46200</v>
      </c>
      <c r="CK55" s="541">
        <v>238000</v>
      </c>
      <c r="CL55" s="439"/>
      <c r="CM55" s="523">
        <v>46128</v>
      </c>
      <c r="CN55" s="519">
        <v>102000</v>
      </c>
      <c r="CP55" s="511">
        <v>46167</v>
      </c>
      <c r="CQ55" s="510">
        <v>53000</v>
      </c>
      <c r="CY55" s="523">
        <v>46112</v>
      </c>
      <c r="CZ55" s="519">
        <v>160000</v>
      </c>
      <c r="DB55" s="933">
        <v>46217</v>
      </c>
      <c r="DC55" s="510">
        <v>529000</v>
      </c>
      <c r="DE55" s="902"/>
      <c r="DF55" s="260"/>
      <c r="DH55" s="511"/>
      <c r="DI55" s="510"/>
    </row>
    <row r="56" spans="1:113" ht="15.75" x14ac:dyDescent="0.25">
      <c r="A56" s="357"/>
      <c r="B56"/>
      <c r="C56" s="474">
        <v>44682</v>
      </c>
      <c r="D56" s="378">
        <f t="shared" si="4"/>
        <v>1436000</v>
      </c>
      <c r="E56" s="468">
        <v>46215</v>
      </c>
      <c r="F56" s="469">
        <v>10000</v>
      </c>
      <c r="G56" s="471" t="s">
        <v>1312</v>
      </c>
      <c r="H56" s="469" t="s">
        <v>9210</v>
      </c>
      <c r="M56" s="268">
        <v>45266</v>
      </c>
      <c r="N56" s="269">
        <v>267000</v>
      </c>
      <c r="O56" s="270"/>
      <c r="P56" s="269" t="s">
        <v>2042</v>
      </c>
      <c r="T56" s="742">
        <v>46175</v>
      </c>
      <c r="U56" s="746" t="s">
        <v>7451</v>
      </c>
      <c r="V56" s="745" t="s">
        <v>8493</v>
      </c>
      <c r="W56" s="746" t="s">
        <v>4818</v>
      </c>
      <c r="X56" s="746" t="s">
        <v>435</v>
      </c>
      <c r="Y56" s="747">
        <v>460000</v>
      </c>
      <c r="Z56" s="748">
        <v>5000</v>
      </c>
      <c r="AA56" s="748"/>
      <c r="AB56" s="748"/>
      <c r="AC56" s="748">
        <v>160000</v>
      </c>
      <c r="AD56" s="748">
        <v>295000</v>
      </c>
      <c r="AE56" s="748"/>
      <c r="AF56" s="748"/>
      <c r="AG56" s="748">
        <v>0</v>
      </c>
      <c r="AH56" s="746"/>
      <c r="AI56" t="s">
        <v>573</v>
      </c>
      <c r="AJ56" s="507">
        <v>46182</v>
      </c>
      <c r="AK56" s="508">
        <v>9837000</v>
      </c>
      <c r="AL56" s="508">
        <v>-9837000</v>
      </c>
      <c r="AN56" s="501">
        <v>45839</v>
      </c>
      <c r="AO56" s="776">
        <f t="shared" si="3"/>
        <v>2664000</v>
      </c>
      <c r="BP56" s="260"/>
      <c r="BQ56" s="260"/>
      <c r="BR56" s="260"/>
      <c r="BS56" s="260"/>
      <c r="BT56" s="438"/>
      <c r="BU56" s="515">
        <v>46165</v>
      </c>
      <c r="BV56" s="516">
        <v>400000</v>
      </c>
      <c r="BW56" s="438"/>
      <c r="BX56" s="517">
        <v>46162</v>
      </c>
      <c r="BY56" s="541">
        <v>732000</v>
      </c>
      <c r="BZ56" s="438"/>
      <c r="CA56" s="523">
        <v>46155</v>
      </c>
      <c r="CB56" s="519">
        <v>312000</v>
      </c>
      <c r="CC56" s="438"/>
      <c r="CD56" s="540">
        <v>46198</v>
      </c>
      <c r="CE56" s="541">
        <v>529000</v>
      </c>
      <c r="CF56" s="438"/>
      <c r="CG56" s="994">
        <v>46153</v>
      </c>
      <c r="CH56" s="262">
        <v>1020000</v>
      </c>
      <c r="CI56" s="439"/>
      <c r="CJ56" s="540">
        <v>46199</v>
      </c>
      <c r="CK56" s="541">
        <v>20000</v>
      </c>
      <c r="CL56" s="439"/>
      <c r="CM56" s="523">
        <v>46127</v>
      </c>
      <c r="CN56" s="519">
        <v>401000</v>
      </c>
      <c r="CP56" s="511">
        <v>46164</v>
      </c>
      <c r="CQ56" s="510">
        <v>229000</v>
      </c>
      <c r="CY56" s="523">
        <v>46112</v>
      </c>
      <c r="CZ56" s="519">
        <v>668000</v>
      </c>
      <c r="DB56" s="933">
        <v>46217</v>
      </c>
      <c r="DC56" s="510">
        <v>785000</v>
      </c>
      <c r="DE56" s="902"/>
      <c r="DF56" s="260"/>
      <c r="DH56" s="511"/>
      <c r="DI56" s="510"/>
    </row>
    <row r="57" spans="1:113" ht="15.75" x14ac:dyDescent="0.25">
      <c r="A57" s="357"/>
      <c r="B57"/>
      <c r="C57" s="474">
        <v>44652</v>
      </c>
      <c r="D57" s="378">
        <f t="shared" si="4"/>
        <v>1853000</v>
      </c>
      <c r="E57" s="468">
        <v>46214</v>
      </c>
      <c r="F57" s="469">
        <v>37000</v>
      </c>
      <c r="G57" s="471" t="s">
        <v>1312</v>
      </c>
      <c r="H57" s="469" t="s">
        <v>9202</v>
      </c>
      <c r="M57" s="268">
        <v>45266</v>
      </c>
      <c r="N57" s="269">
        <v>1747000</v>
      </c>
      <c r="O57" s="270"/>
      <c r="P57" s="269" t="s">
        <v>2043</v>
      </c>
      <c r="T57" s="784">
        <v>46175</v>
      </c>
      <c r="U57" s="629" t="s">
        <v>9057</v>
      </c>
      <c r="V57" s="628" t="s">
        <v>9056</v>
      </c>
      <c r="W57" s="629" t="s">
        <v>592</v>
      </c>
      <c r="X57" s="629" t="s">
        <v>602</v>
      </c>
      <c r="Y57" s="744">
        <v>737000</v>
      </c>
      <c r="Z57" s="640">
        <v>5000</v>
      </c>
      <c r="AA57" s="640">
        <v>435000</v>
      </c>
      <c r="AB57" s="921"/>
      <c r="AC57" s="921">
        <v>192000</v>
      </c>
      <c r="AD57" s="921"/>
      <c r="AE57" s="921">
        <v>105000</v>
      </c>
      <c r="AF57" s="921"/>
      <c r="AG57" s="921">
        <v>0</v>
      </c>
      <c r="AH57" s="922"/>
      <c r="AI57" t="s">
        <v>573</v>
      </c>
      <c r="AJ57" s="507">
        <v>46182</v>
      </c>
      <c r="AK57" s="508">
        <v>9837000</v>
      </c>
      <c r="AL57" s="508">
        <v>-9837000</v>
      </c>
      <c r="AN57" s="501">
        <v>45870</v>
      </c>
      <c r="AO57" s="776">
        <f t="shared" si="3"/>
        <v>4420000</v>
      </c>
      <c r="BP57" s="260"/>
      <c r="BQ57" s="260"/>
      <c r="BR57" s="260"/>
      <c r="BS57" s="260"/>
      <c r="BT57" s="438"/>
      <c r="BU57" s="515">
        <v>46162</v>
      </c>
      <c r="BV57" s="516">
        <v>1772000</v>
      </c>
      <c r="BW57" s="438"/>
      <c r="BX57" s="517">
        <v>46162</v>
      </c>
      <c r="BY57" s="541">
        <v>520000</v>
      </c>
      <c r="BZ57" s="438"/>
      <c r="CA57" s="523">
        <v>46128</v>
      </c>
      <c r="CB57" s="519">
        <v>389000</v>
      </c>
      <c r="CC57" s="438"/>
      <c r="CD57" s="540">
        <v>46198</v>
      </c>
      <c r="CE57" s="541">
        <v>342000</v>
      </c>
      <c r="CF57" s="438"/>
      <c r="CG57" s="994">
        <v>46144</v>
      </c>
      <c r="CH57" s="262">
        <v>762000</v>
      </c>
      <c r="CI57" s="439"/>
      <c r="CJ57" s="540">
        <v>46199</v>
      </c>
      <c r="CK57" s="541">
        <v>40000</v>
      </c>
      <c r="CL57" s="439"/>
      <c r="CM57" s="523">
        <v>46127</v>
      </c>
      <c r="CN57" s="519">
        <v>76000</v>
      </c>
      <c r="CP57" s="511">
        <v>46162</v>
      </c>
      <c r="CQ57" s="510">
        <v>247000</v>
      </c>
      <c r="CY57" s="523">
        <v>46111</v>
      </c>
      <c r="CZ57" s="519">
        <v>120000</v>
      </c>
      <c r="DB57" s="933">
        <v>46217</v>
      </c>
      <c r="DC57" s="510">
        <v>420000</v>
      </c>
      <c r="DE57" s="902"/>
      <c r="DF57" s="260"/>
      <c r="DH57" s="511"/>
      <c r="DI57" s="510"/>
    </row>
    <row r="58" spans="1:113" ht="15.75" x14ac:dyDescent="0.25">
      <c r="A58" s="357"/>
      <c r="B58"/>
      <c r="C58" s="474">
        <v>44621</v>
      </c>
      <c r="D58" s="378">
        <f t="shared" si="4"/>
        <v>980000</v>
      </c>
      <c r="E58" s="468">
        <v>46214</v>
      </c>
      <c r="F58" s="469">
        <v>5000</v>
      </c>
      <c r="G58" s="471"/>
      <c r="H58" s="469" t="s">
        <v>3728</v>
      </c>
      <c r="M58" s="268">
        <v>45231</v>
      </c>
      <c r="N58" s="269">
        <v>823000</v>
      </c>
      <c r="O58" s="270"/>
      <c r="P58" s="269" t="s">
        <v>2043</v>
      </c>
      <c r="T58" s="784">
        <v>46175</v>
      </c>
      <c r="U58" s="629" t="s">
        <v>2400</v>
      </c>
      <c r="V58" s="628" t="s">
        <v>9036</v>
      </c>
      <c r="W58" s="629" t="s">
        <v>611</v>
      </c>
      <c r="X58" s="629" t="s">
        <v>9037</v>
      </c>
      <c r="Y58" s="744">
        <v>328000</v>
      </c>
      <c r="Z58" s="640"/>
      <c r="AA58" s="640">
        <v>198000</v>
      </c>
      <c r="AB58" s="640">
        <v>28000</v>
      </c>
      <c r="AC58" s="640"/>
      <c r="AD58" s="640"/>
      <c r="AE58" s="640">
        <v>80000</v>
      </c>
      <c r="AF58" s="640">
        <v>22000</v>
      </c>
      <c r="AG58" s="640">
        <v>0</v>
      </c>
      <c r="AH58" s="629"/>
      <c r="AI58" t="s">
        <v>573</v>
      </c>
      <c r="AJ58" s="507">
        <v>46179</v>
      </c>
      <c r="AK58" s="508">
        <v>9317000</v>
      </c>
      <c r="AL58" s="508">
        <v>-9309000</v>
      </c>
      <c r="AN58" s="501">
        <v>45901</v>
      </c>
      <c r="AO58" s="776">
        <f t="shared" si="3"/>
        <v>2455000</v>
      </c>
      <c r="BP58" s="260"/>
      <c r="BQ58" s="260"/>
      <c r="BR58" s="260"/>
      <c r="BS58" s="260"/>
      <c r="BT58" s="438"/>
      <c r="BU58" s="515">
        <v>46161</v>
      </c>
      <c r="BV58" s="516">
        <v>815000</v>
      </c>
      <c r="BW58" s="438"/>
      <c r="BX58" s="517">
        <v>46162</v>
      </c>
      <c r="BY58" s="541">
        <v>351000</v>
      </c>
      <c r="BZ58" s="438"/>
      <c r="CA58" s="523">
        <v>46090</v>
      </c>
      <c r="CB58" s="519">
        <v>40000</v>
      </c>
      <c r="CC58" s="438"/>
      <c r="CD58" s="540">
        <v>46185</v>
      </c>
      <c r="CE58" s="541">
        <v>548000</v>
      </c>
      <c r="CF58" s="438"/>
      <c r="CG58" s="992">
        <v>46141</v>
      </c>
      <c r="CH58" s="993">
        <v>355000</v>
      </c>
      <c r="CI58" s="439"/>
      <c r="CJ58" s="540">
        <v>46199</v>
      </c>
      <c r="CK58" s="541">
        <v>44000</v>
      </c>
      <c r="CL58" s="439"/>
      <c r="CM58" s="523">
        <v>46126</v>
      </c>
      <c r="CN58" s="519">
        <v>105000</v>
      </c>
      <c r="CP58" s="511">
        <v>46162</v>
      </c>
      <c r="CQ58" s="510">
        <v>30000</v>
      </c>
      <c r="CY58" s="523">
        <v>46110</v>
      </c>
      <c r="CZ58" s="519">
        <v>627000</v>
      </c>
      <c r="DB58" s="933">
        <v>46217</v>
      </c>
      <c r="DC58" s="510">
        <v>36000</v>
      </c>
      <c r="DE58" s="902"/>
      <c r="DF58" s="260"/>
      <c r="DH58" s="511"/>
      <c r="DI58" s="510"/>
    </row>
    <row r="59" spans="1:113" ht="15.75" x14ac:dyDescent="0.25">
      <c r="A59" s="357"/>
      <c r="B59"/>
      <c r="C59" s="474">
        <v>44593</v>
      </c>
      <c r="D59" s="378">
        <f t="shared" si="4"/>
        <v>1160000</v>
      </c>
      <c r="E59" s="468">
        <v>46213</v>
      </c>
      <c r="F59" s="469">
        <v>17000</v>
      </c>
      <c r="G59" s="471" t="s">
        <v>1396</v>
      </c>
      <c r="H59" s="469" t="s">
        <v>916</v>
      </c>
      <c r="M59" s="268">
        <v>45231</v>
      </c>
      <c r="N59" s="269">
        <v>296000</v>
      </c>
      <c r="O59" s="270"/>
      <c r="P59" s="269" t="s">
        <v>2042</v>
      </c>
      <c r="T59" s="784">
        <v>46175</v>
      </c>
      <c r="U59" s="629" t="s">
        <v>2400</v>
      </c>
      <c r="V59" s="628" t="s">
        <v>9008</v>
      </c>
      <c r="W59" s="629" t="s">
        <v>592</v>
      </c>
      <c r="X59" s="629" t="s">
        <v>433</v>
      </c>
      <c r="Y59" s="744">
        <v>264000</v>
      </c>
      <c r="Z59" s="640"/>
      <c r="AA59" s="640">
        <v>179000</v>
      </c>
      <c r="AB59" s="640"/>
      <c r="AC59" s="640"/>
      <c r="AD59" s="640"/>
      <c r="AE59" s="640">
        <v>80000</v>
      </c>
      <c r="AF59" s="640">
        <v>5000</v>
      </c>
      <c r="AG59" s="640">
        <v>0</v>
      </c>
      <c r="AH59" s="629"/>
      <c r="AI59" t="s">
        <v>573</v>
      </c>
      <c r="AJ59" s="507">
        <v>46179</v>
      </c>
      <c r="AK59" s="508">
        <v>9317000</v>
      </c>
      <c r="AL59" s="508">
        <v>-9309000</v>
      </c>
      <c r="AN59" s="501">
        <v>45931</v>
      </c>
      <c r="AO59" s="776">
        <f t="shared" si="3"/>
        <v>3891000</v>
      </c>
      <c r="BP59" s="260"/>
      <c r="BQ59" s="260"/>
      <c r="BR59" s="260"/>
      <c r="BS59" s="260"/>
      <c r="BT59" s="438"/>
      <c r="BU59" s="515">
        <v>46157</v>
      </c>
      <c r="BV59" s="516">
        <v>400000</v>
      </c>
      <c r="BW59" s="438"/>
      <c r="BX59" s="517">
        <v>46162</v>
      </c>
      <c r="BY59" s="541">
        <v>300000</v>
      </c>
      <c r="BZ59" s="438"/>
      <c r="CA59" s="523">
        <v>46090</v>
      </c>
      <c r="CB59" s="519">
        <v>486000</v>
      </c>
      <c r="CC59" s="438"/>
      <c r="CD59" s="540">
        <v>46185</v>
      </c>
      <c r="CE59" s="541">
        <v>505000</v>
      </c>
      <c r="CF59" s="438"/>
      <c r="CG59" s="992">
        <v>46137</v>
      </c>
      <c r="CH59" s="993">
        <v>75000</v>
      </c>
      <c r="CI59" s="439"/>
      <c r="CJ59" s="540">
        <v>46198</v>
      </c>
      <c r="CK59" s="541">
        <v>44000</v>
      </c>
      <c r="CL59" s="439"/>
      <c r="CM59" s="523">
        <v>46126</v>
      </c>
      <c r="CN59" s="519">
        <v>814000</v>
      </c>
      <c r="CP59" s="511">
        <v>46161</v>
      </c>
      <c r="CQ59" s="510">
        <v>45000</v>
      </c>
      <c r="CY59" s="523">
        <v>46105</v>
      </c>
      <c r="CZ59" s="519">
        <v>100000</v>
      </c>
      <c r="DB59" s="933">
        <v>46217</v>
      </c>
      <c r="DC59" s="510">
        <v>42000</v>
      </c>
      <c r="DE59" s="902"/>
      <c r="DF59" s="260"/>
      <c r="DH59" s="511"/>
      <c r="DI59" s="510"/>
    </row>
    <row r="60" spans="1:113" ht="15.75" x14ac:dyDescent="0.25">
      <c r="A60" s="357"/>
      <c r="B60"/>
      <c r="C60" s="474">
        <v>44562</v>
      </c>
      <c r="D60" s="378">
        <f t="shared" si="4"/>
        <v>1512000</v>
      </c>
      <c r="E60" s="468">
        <v>46213</v>
      </c>
      <c r="F60" s="469">
        <v>20000</v>
      </c>
      <c r="G60" s="471" t="s">
        <v>3355</v>
      </c>
      <c r="H60" s="469" t="s">
        <v>9203</v>
      </c>
      <c r="M60" s="268">
        <v>45199</v>
      </c>
      <c r="N60" s="269">
        <v>1307000</v>
      </c>
      <c r="O60" s="270"/>
      <c r="P60" s="269" t="s">
        <v>2043</v>
      </c>
      <c r="T60" s="784">
        <v>46175</v>
      </c>
      <c r="U60" s="629" t="s">
        <v>2400</v>
      </c>
      <c r="V60" s="628" t="s">
        <v>8904</v>
      </c>
      <c r="W60" s="629" t="s">
        <v>592</v>
      </c>
      <c r="X60" s="629" t="s">
        <v>433</v>
      </c>
      <c r="Y60" s="744">
        <v>270000</v>
      </c>
      <c r="Z60" s="640">
        <v>5000</v>
      </c>
      <c r="AA60" s="640">
        <v>184000</v>
      </c>
      <c r="AB60" s="640"/>
      <c r="AC60" s="640"/>
      <c r="AD60" s="640"/>
      <c r="AE60" s="640">
        <v>80000</v>
      </c>
      <c r="AF60" s="640">
        <v>1000</v>
      </c>
      <c r="AG60" s="640">
        <v>0</v>
      </c>
      <c r="AH60" s="629"/>
      <c r="AI60" t="s">
        <v>573</v>
      </c>
      <c r="AJ60" s="507">
        <v>46179</v>
      </c>
      <c r="AK60" s="508">
        <v>9209000</v>
      </c>
      <c r="AL60" s="508">
        <v>-9201000</v>
      </c>
      <c r="AN60" s="501">
        <v>45962</v>
      </c>
      <c r="AO60" s="776">
        <f t="shared" si="3"/>
        <v>3538000</v>
      </c>
      <c r="BP60" s="260"/>
      <c r="BQ60" s="260"/>
      <c r="BR60" s="260"/>
      <c r="BS60" s="260"/>
      <c r="BT60" s="438"/>
      <c r="BU60" s="515">
        <v>46157</v>
      </c>
      <c r="BV60" s="516">
        <v>962000</v>
      </c>
      <c r="BW60" s="438"/>
      <c r="BX60" s="517">
        <v>46161</v>
      </c>
      <c r="BY60" s="541">
        <v>238000</v>
      </c>
      <c r="BZ60" s="438"/>
      <c r="CA60" s="523">
        <v>46013</v>
      </c>
      <c r="CB60" s="519">
        <v>1293000</v>
      </c>
      <c r="CC60" s="438"/>
      <c r="CD60" s="540">
        <v>46185</v>
      </c>
      <c r="CE60" s="541">
        <v>1799000</v>
      </c>
      <c r="CF60" s="438"/>
      <c r="CG60" s="992">
        <v>46136</v>
      </c>
      <c r="CH60" s="993">
        <v>957000</v>
      </c>
      <c r="CI60" s="439"/>
      <c r="CJ60" s="540">
        <v>46197</v>
      </c>
      <c r="CK60" s="541">
        <v>25000</v>
      </c>
      <c r="CL60" s="439"/>
      <c r="CM60" s="523">
        <v>46125</v>
      </c>
      <c r="CN60" s="519">
        <v>430000</v>
      </c>
      <c r="CP60" s="511">
        <v>46157</v>
      </c>
      <c r="CQ60" s="510">
        <v>80000</v>
      </c>
      <c r="CY60" s="523">
        <v>46101</v>
      </c>
      <c r="CZ60" s="519">
        <v>2000000</v>
      </c>
      <c r="DB60" s="933">
        <v>46217</v>
      </c>
      <c r="DC60" s="510">
        <v>2000</v>
      </c>
      <c r="DE60" s="902"/>
      <c r="DF60" s="260"/>
      <c r="DH60" s="511"/>
      <c r="DI60" s="510"/>
    </row>
    <row r="61" spans="1:113" ht="15.75" x14ac:dyDescent="0.25">
      <c r="A61" s="357"/>
      <c r="B61"/>
      <c r="C61" s="474">
        <v>44531</v>
      </c>
      <c r="D61" s="378">
        <f t="shared" si="4"/>
        <v>915000</v>
      </c>
      <c r="E61" s="468">
        <v>46212</v>
      </c>
      <c r="F61" s="469">
        <v>35000</v>
      </c>
      <c r="G61" s="469" t="s">
        <v>915</v>
      </c>
      <c r="H61" s="469" t="s">
        <v>916</v>
      </c>
      <c r="M61" s="268">
        <v>45199</v>
      </c>
      <c r="N61" s="269">
        <v>272000</v>
      </c>
      <c r="O61" s="270"/>
      <c r="P61" s="269" t="s">
        <v>2841</v>
      </c>
      <c r="T61" s="784">
        <v>46175</v>
      </c>
      <c r="U61" s="629" t="s">
        <v>6710</v>
      </c>
      <c r="V61" s="628" t="s">
        <v>8976</v>
      </c>
      <c r="W61" s="629" t="s">
        <v>592</v>
      </c>
      <c r="X61" s="629" t="s">
        <v>602</v>
      </c>
      <c r="Y61" s="744">
        <v>1420000</v>
      </c>
      <c r="Z61" s="640">
        <v>5000</v>
      </c>
      <c r="AA61" s="640">
        <v>1312000</v>
      </c>
      <c r="AB61" s="640"/>
      <c r="AC61" s="640"/>
      <c r="AD61" s="640"/>
      <c r="AE61" s="640">
        <v>103000</v>
      </c>
      <c r="AF61" s="640"/>
      <c r="AG61" s="640">
        <v>0</v>
      </c>
      <c r="AH61" s="629" t="s">
        <v>8980</v>
      </c>
      <c r="AI61" t="s">
        <v>573</v>
      </c>
      <c r="AJ61" s="507">
        <v>46178</v>
      </c>
      <c r="AK61" s="508">
        <v>9144000</v>
      </c>
      <c r="AL61" s="508">
        <v>-9136000</v>
      </c>
      <c r="AN61" s="530">
        <v>45992</v>
      </c>
      <c r="AO61" s="777">
        <f t="shared" si="3"/>
        <v>4627000</v>
      </c>
      <c r="BP61" s="260"/>
      <c r="BQ61" s="260"/>
      <c r="BR61" s="260"/>
      <c r="BS61" s="260"/>
      <c r="BT61" s="438"/>
      <c r="BU61" s="515">
        <v>46157</v>
      </c>
      <c r="BV61" s="516">
        <v>200000</v>
      </c>
      <c r="BW61" s="438"/>
      <c r="BX61" s="517">
        <v>46161</v>
      </c>
      <c r="BY61" s="541">
        <v>238000</v>
      </c>
      <c r="BZ61" s="438"/>
      <c r="CA61" s="523">
        <v>45961</v>
      </c>
      <c r="CB61" s="519">
        <v>10000</v>
      </c>
      <c r="CC61" s="438"/>
      <c r="CD61" s="540">
        <v>46184</v>
      </c>
      <c r="CE61" s="541">
        <v>17000</v>
      </c>
      <c r="CF61" s="438"/>
      <c r="CG61" s="992">
        <v>46134</v>
      </c>
      <c r="CH61" s="993">
        <v>1047000</v>
      </c>
      <c r="CI61" s="439"/>
      <c r="CJ61" s="540">
        <v>46197</v>
      </c>
      <c r="CK61" s="541">
        <v>215000</v>
      </c>
      <c r="CL61" s="439"/>
      <c r="CM61" s="523">
        <v>46125</v>
      </c>
      <c r="CN61" s="519">
        <v>300000</v>
      </c>
      <c r="CP61" s="511">
        <v>46156</v>
      </c>
      <c r="CQ61" s="510">
        <v>600000</v>
      </c>
      <c r="CY61" s="523">
        <v>46100</v>
      </c>
      <c r="CZ61" s="519">
        <v>500000</v>
      </c>
      <c r="DB61" s="933">
        <v>46217</v>
      </c>
      <c r="DC61" s="510">
        <v>5000</v>
      </c>
      <c r="DE61" s="902"/>
      <c r="DF61" s="260"/>
      <c r="DH61" s="511"/>
      <c r="DI61" s="510"/>
    </row>
    <row r="62" spans="1:113" ht="15.75" x14ac:dyDescent="0.25">
      <c r="A62" s="357"/>
      <c r="B62"/>
      <c r="C62" s="474">
        <v>44501</v>
      </c>
      <c r="D62" s="378">
        <f t="shared" si="4"/>
        <v>749000</v>
      </c>
      <c r="E62" s="468">
        <v>46212</v>
      </c>
      <c r="F62" s="469">
        <v>2000</v>
      </c>
      <c r="G62" s="471" t="s">
        <v>5485</v>
      </c>
      <c r="H62" s="469" t="s">
        <v>7450</v>
      </c>
      <c r="M62" s="268">
        <v>45171</v>
      </c>
      <c r="N62" s="269">
        <v>1487000</v>
      </c>
      <c r="O62" s="270"/>
      <c r="P62" s="269" t="s">
        <v>2722</v>
      </c>
      <c r="T62" s="784">
        <v>46175</v>
      </c>
      <c r="U62" s="629" t="s">
        <v>7675</v>
      </c>
      <c r="V62" s="628" t="s">
        <v>5774</v>
      </c>
      <c r="W62" s="629" t="s">
        <v>592</v>
      </c>
      <c r="X62" s="629" t="s">
        <v>435</v>
      </c>
      <c r="Y62" s="744">
        <v>536000</v>
      </c>
      <c r="Z62" s="640">
        <v>5000</v>
      </c>
      <c r="AA62" s="640">
        <v>449000</v>
      </c>
      <c r="AB62" s="640"/>
      <c r="AC62" s="640"/>
      <c r="AD62" s="640"/>
      <c r="AE62" s="640">
        <v>80000</v>
      </c>
      <c r="AF62" s="640">
        <v>2000</v>
      </c>
      <c r="AG62" s="640">
        <v>0</v>
      </c>
      <c r="AH62" s="629"/>
      <c r="AI62" t="s">
        <v>573</v>
      </c>
      <c r="AJ62" s="507">
        <v>46178</v>
      </c>
      <c r="AK62" s="508">
        <v>9144000</v>
      </c>
      <c r="AL62" s="508">
        <v>-9136000</v>
      </c>
      <c r="AN62" s="530">
        <v>46023</v>
      </c>
      <c r="AO62" s="777">
        <f t="shared" si="3"/>
        <v>2688000</v>
      </c>
      <c r="BP62" s="260"/>
      <c r="BQ62" s="260"/>
      <c r="BR62" s="260"/>
      <c r="BS62" s="260"/>
      <c r="BT62" s="438"/>
      <c r="BU62" s="515">
        <v>46157</v>
      </c>
      <c r="BV62" s="516">
        <v>150000</v>
      </c>
      <c r="BW62" s="438"/>
      <c r="BX62" s="517">
        <v>46161</v>
      </c>
      <c r="BY62" s="541">
        <v>163000</v>
      </c>
      <c r="BZ62" s="438"/>
      <c r="CA62" s="523">
        <v>45961</v>
      </c>
      <c r="CB62" s="519">
        <v>10000</v>
      </c>
      <c r="CC62" s="438"/>
      <c r="CD62" s="540">
        <v>46184</v>
      </c>
      <c r="CE62" s="541">
        <v>179000</v>
      </c>
      <c r="CF62" s="438"/>
      <c r="CG62" s="992">
        <v>46134</v>
      </c>
      <c r="CH62" s="993">
        <v>618000</v>
      </c>
      <c r="CI62" s="439"/>
      <c r="CJ62" s="540">
        <v>46197</v>
      </c>
      <c r="CK62" s="541">
        <v>364000</v>
      </c>
      <c r="CL62" s="439"/>
      <c r="CM62" s="523">
        <v>46120</v>
      </c>
      <c r="CN62" s="519">
        <v>706000</v>
      </c>
      <c r="CP62" s="511">
        <v>46155</v>
      </c>
      <c r="CQ62" s="510">
        <v>5000</v>
      </c>
      <c r="CY62" s="523">
        <v>46098</v>
      </c>
      <c r="CZ62" s="519">
        <v>2000000</v>
      </c>
      <c r="DB62" s="933">
        <v>46216</v>
      </c>
      <c r="DC62" s="510">
        <v>10000</v>
      </c>
      <c r="DE62" s="902"/>
      <c r="DF62" s="260"/>
      <c r="DH62" s="511"/>
      <c r="DI62" s="510"/>
    </row>
    <row r="63" spans="1:113" ht="15.75" x14ac:dyDescent="0.25">
      <c r="A63" s="357"/>
      <c r="B63"/>
      <c r="C63" s="474">
        <v>44470</v>
      </c>
      <c r="D63" s="378">
        <f t="shared" si="4"/>
        <v>719000</v>
      </c>
      <c r="E63" s="468">
        <v>46211</v>
      </c>
      <c r="F63" s="469">
        <v>18000</v>
      </c>
      <c r="G63" s="471" t="s">
        <v>3353</v>
      </c>
      <c r="H63" s="469" t="s">
        <v>9227</v>
      </c>
      <c r="M63" s="268">
        <v>45171</v>
      </c>
      <c r="N63" s="269">
        <v>285000</v>
      </c>
      <c r="O63" s="270"/>
      <c r="P63" s="269" t="s">
        <v>2721</v>
      </c>
      <c r="T63" s="784">
        <v>46175</v>
      </c>
      <c r="U63" s="629" t="s">
        <v>9026</v>
      </c>
      <c r="V63" s="628" t="s">
        <v>8973</v>
      </c>
      <c r="W63" s="629" t="s">
        <v>592</v>
      </c>
      <c r="X63" s="629" t="s">
        <v>436</v>
      </c>
      <c r="Y63" s="744">
        <v>554000</v>
      </c>
      <c r="Z63" s="640">
        <v>5000</v>
      </c>
      <c r="AA63" s="640">
        <v>440000</v>
      </c>
      <c r="AB63" s="640"/>
      <c r="AC63" s="640"/>
      <c r="AD63" s="640"/>
      <c r="AE63" s="640">
        <v>109000</v>
      </c>
      <c r="AF63" s="640"/>
      <c r="AG63" s="640">
        <v>0</v>
      </c>
      <c r="AH63" s="629"/>
      <c r="AI63" t="s">
        <v>573</v>
      </c>
      <c r="AJ63" s="507">
        <v>46178</v>
      </c>
      <c r="AK63" s="508">
        <v>9081000</v>
      </c>
      <c r="AL63" s="508">
        <v>-9081000</v>
      </c>
      <c r="AN63" s="530">
        <v>46054</v>
      </c>
      <c r="AO63" s="776">
        <f>SUMIFS(AE:AE,T:T,"&gt;="&amp;AN63,T:T,"&lt;="&amp;EOMONTH(AN63,0))+SUMIFS(AF:AF,T:T,"&gt;="&amp;AN63,T:T,"&lt;="&amp;EOMONTH(AN63,0))</f>
        <v>5387000</v>
      </c>
      <c r="BP63" s="260"/>
      <c r="BQ63" s="260"/>
      <c r="BR63" s="260"/>
      <c r="BS63" s="260"/>
      <c r="BT63" s="438"/>
      <c r="BU63" s="515">
        <v>46156</v>
      </c>
      <c r="BV63" s="516">
        <v>318000</v>
      </c>
      <c r="BW63" s="438"/>
      <c r="BX63" s="517">
        <v>46141</v>
      </c>
      <c r="BY63" s="990">
        <v>230000</v>
      </c>
      <c r="BZ63" s="438"/>
      <c r="CA63" s="523">
        <v>45936</v>
      </c>
      <c r="CB63" s="519">
        <v>45000</v>
      </c>
      <c r="CC63" s="438"/>
      <c r="CD63" s="540">
        <v>46183</v>
      </c>
      <c r="CE63" s="541">
        <v>305000</v>
      </c>
      <c r="CF63" s="438"/>
      <c r="CG63" s="992">
        <v>46134</v>
      </c>
      <c r="CH63" s="993">
        <v>1858000</v>
      </c>
      <c r="CI63" s="439"/>
      <c r="CJ63" s="540">
        <v>46197</v>
      </c>
      <c r="CK63" s="541">
        <v>299000</v>
      </c>
      <c r="CL63" s="439"/>
      <c r="CM63" s="523">
        <v>46119</v>
      </c>
      <c r="CN63" s="519">
        <v>341000</v>
      </c>
      <c r="CP63" s="544">
        <v>46144</v>
      </c>
      <c r="CQ63" s="260">
        <v>554000</v>
      </c>
      <c r="CY63" s="523">
        <v>46093</v>
      </c>
      <c r="CZ63" s="519">
        <v>100000</v>
      </c>
      <c r="DB63" s="933">
        <v>46216</v>
      </c>
      <c r="DC63" s="510">
        <v>12000</v>
      </c>
      <c r="DE63" s="902"/>
      <c r="DF63" s="260"/>
      <c r="DH63" s="511"/>
      <c r="DI63" s="510"/>
    </row>
    <row r="64" spans="1:113" ht="15.75" x14ac:dyDescent="0.25">
      <c r="A64" s="357"/>
      <c r="B64"/>
      <c r="C64" s="474">
        <v>44440</v>
      </c>
      <c r="D64" s="378">
        <f t="shared" si="4"/>
        <v>656000</v>
      </c>
      <c r="E64" s="468">
        <v>46210</v>
      </c>
      <c r="F64" s="469">
        <v>17000</v>
      </c>
      <c r="G64" s="471" t="s">
        <v>3353</v>
      </c>
      <c r="H64" s="469" t="s">
        <v>9176</v>
      </c>
      <c r="M64" s="268">
        <v>45143</v>
      </c>
      <c r="N64" s="269">
        <v>1798000</v>
      </c>
      <c r="O64" s="270"/>
      <c r="P64" s="269" t="s">
        <v>2043</v>
      </c>
      <c r="T64" s="784">
        <v>46175</v>
      </c>
      <c r="U64" s="629" t="s">
        <v>6706</v>
      </c>
      <c r="V64" s="628" t="s">
        <v>9092</v>
      </c>
      <c r="W64" s="629" t="s">
        <v>611</v>
      </c>
      <c r="X64" s="629" t="s">
        <v>221</v>
      </c>
      <c r="Y64" s="744">
        <v>355000</v>
      </c>
      <c r="Z64" s="640">
        <v>5000</v>
      </c>
      <c r="AA64" s="640">
        <v>203000</v>
      </c>
      <c r="AB64" s="640">
        <v>45000</v>
      </c>
      <c r="AC64" s="640"/>
      <c r="AD64" s="640"/>
      <c r="AE64" s="640">
        <v>80000</v>
      </c>
      <c r="AF64" s="640">
        <v>22000</v>
      </c>
      <c r="AG64" s="640">
        <v>0</v>
      </c>
      <c r="AH64" s="629"/>
      <c r="AI64" t="s">
        <v>573</v>
      </c>
      <c r="AJ64" s="507">
        <v>46177</v>
      </c>
      <c r="AK64" s="508">
        <v>9075000</v>
      </c>
      <c r="AL64" s="508">
        <v>-9075000</v>
      </c>
      <c r="AN64" s="530">
        <v>46082</v>
      </c>
      <c r="AO64" s="776">
        <f>SUMIFS(AE:AE,T:T,"&gt;="&amp;AN64,T:T,"&lt;="&amp;EOMONTH(AN64,0))+SUMIFS(AF:AF,T:T,"&gt;="&amp;AN64,T:T,"&lt;="&amp;EOMONTH(AN64,0))</f>
        <v>3151000</v>
      </c>
      <c r="BP64" s="260"/>
      <c r="BQ64" s="260"/>
      <c r="BR64" s="260"/>
      <c r="BS64" s="260"/>
      <c r="BT64" s="438"/>
      <c r="BU64" s="515">
        <v>46156</v>
      </c>
      <c r="BV64" s="516">
        <v>317000</v>
      </c>
      <c r="BW64" s="438"/>
      <c r="BX64" s="517">
        <v>46141</v>
      </c>
      <c r="BY64" s="990">
        <v>360000</v>
      </c>
      <c r="BZ64" s="438"/>
      <c r="CA64" s="523">
        <v>45935</v>
      </c>
      <c r="CB64" s="519">
        <v>869000</v>
      </c>
      <c r="CC64" s="438"/>
      <c r="CD64" s="540">
        <v>46183</v>
      </c>
      <c r="CE64" s="541">
        <v>410000</v>
      </c>
      <c r="CF64" s="439"/>
      <c r="CG64" s="899">
        <v>46132</v>
      </c>
      <c r="CH64" s="550">
        <v>1331000</v>
      </c>
      <c r="CI64" s="439"/>
      <c r="CJ64" s="540">
        <v>46197</v>
      </c>
      <c r="CK64" s="541">
        <v>302000</v>
      </c>
      <c r="CL64" s="439"/>
      <c r="CM64" s="523">
        <v>46118</v>
      </c>
      <c r="CN64" s="519">
        <v>344000</v>
      </c>
      <c r="CP64" s="544">
        <v>46144</v>
      </c>
      <c r="CQ64" s="260">
        <v>184000</v>
      </c>
      <c r="CY64" s="523">
        <v>46093</v>
      </c>
      <c r="CZ64" s="519">
        <v>2700000</v>
      </c>
      <c r="DB64" s="933">
        <v>46216</v>
      </c>
      <c r="DC64" s="510">
        <v>320000</v>
      </c>
      <c r="DE64" s="902"/>
      <c r="DF64" s="260"/>
      <c r="DH64" s="511"/>
      <c r="DI64" s="510"/>
    </row>
    <row r="65" spans="1:113" ht="15.75" x14ac:dyDescent="0.25">
      <c r="A65" s="357"/>
      <c r="B65"/>
      <c r="C65" s="474">
        <v>44409</v>
      </c>
      <c r="D65" s="378">
        <f t="shared" si="4"/>
        <v>650000</v>
      </c>
      <c r="E65" s="468">
        <v>46210</v>
      </c>
      <c r="F65" s="469">
        <v>24000</v>
      </c>
      <c r="G65" s="471" t="s">
        <v>3352</v>
      </c>
      <c r="H65" s="469" t="s">
        <v>9182</v>
      </c>
      <c r="M65" s="268">
        <v>45143</v>
      </c>
      <c r="N65" s="269">
        <v>483000</v>
      </c>
      <c r="O65" s="270"/>
      <c r="P65" s="269" t="s">
        <v>2042</v>
      </c>
      <c r="T65" s="784">
        <v>46175</v>
      </c>
      <c r="U65" s="629" t="s">
        <v>6706</v>
      </c>
      <c r="V65" s="628" t="s">
        <v>8881</v>
      </c>
      <c r="W65" s="629" t="s">
        <v>592</v>
      </c>
      <c r="X65" s="629" t="s">
        <v>8931</v>
      </c>
      <c r="Y65" s="744">
        <v>314000</v>
      </c>
      <c r="Z65" s="640">
        <v>5000</v>
      </c>
      <c r="AA65" s="640">
        <v>209000</v>
      </c>
      <c r="AB65" s="640"/>
      <c r="AC65" s="640"/>
      <c r="AD65" s="640"/>
      <c r="AE65" s="640">
        <v>80000</v>
      </c>
      <c r="AF65" s="640">
        <v>20000</v>
      </c>
      <c r="AG65" s="640">
        <v>0</v>
      </c>
      <c r="AH65" s="629"/>
      <c r="AI65" t="s">
        <v>573</v>
      </c>
      <c r="AJ65" s="507">
        <v>46177</v>
      </c>
      <c r="AK65" s="508">
        <v>9056000</v>
      </c>
      <c r="AL65" s="508">
        <v>-9056000</v>
      </c>
      <c r="AN65" s="530">
        <v>46113</v>
      </c>
      <c r="AO65" s="776">
        <f>SUMIFS(AE:AE,T:T,"&gt;="&amp;AN65,T:T,"&lt;="&amp;EOMONTH(AN65,0))+SUMIFS(AF:AF,T:T,"&gt;="&amp;AN65,T:T,"&lt;="&amp;EOMONTH(AN65,0))</f>
        <v>2825000</v>
      </c>
      <c r="BP65" s="260"/>
      <c r="BQ65" s="260"/>
      <c r="BR65" s="260"/>
      <c r="BS65" s="260"/>
      <c r="BT65" s="438"/>
      <c r="BU65" s="515">
        <v>46156</v>
      </c>
      <c r="BV65" s="516">
        <v>62000</v>
      </c>
      <c r="BW65" s="438"/>
      <c r="BX65" s="517">
        <v>46141</v>
      </c>
      <c r="BY65" s="990">
        <v>595000</v>
      </c>
      <c r="BZ65" s="438"/>
      <c r="CA65" s="523">
        <v>45912</v>
      </c>
      <c r="CB65" s="519">
        <v>1042000</v>
      </c>
      <c r="CC65" s="438"/>
      <c r="CD65" s="540">
        <v>46077</v>
      </c>
      <c r="CE65" s="541">
        <v>169000</v>
      </c>
      <c r="CF65" s="439"/>
      <c r="CG65" s="899">
        <v>46128</v>
      </c>
      <c r="CH65" s="550">
        <v>952000</v>
      </c>
      <c r="CI65" s="439"/>
      <c r="CJ65" s="540">
        <v>46196</v>
      </c>
      <c r="CK65" s="541">
        <v>18000</v>
      </c>
      <c r="CL65" s="439"/>
      <c r="CM65" s="523">
        <v>46117</v>
      </c>
      <c r="CN65" s="519">
        <v>100000</v>
      </c>
      <c r="CP65" s="544">
        <v>46136</v>
      </c>
      <c r="CQ65" s="543">
        <v>281000</v>
      </c>
      <c r="CY65" s="523">
        <v>46085</v>
      </c>
      <c r="CZ65" s="519">
        <v>45000</v>
      </c>
      <c r="DB65" s="933">
        <v>46216</v>
      </c>
      <c r="DC65" s="510">
        <v>5000</v>
      </c>
      <c r="DE65" s="902"/>
      <c r="DF65" s="260"/>
      <c r="DH65" s="511"/>
      <c r="DI65" s="510"/>
    </row>
    <row r="66" spans="1:113" ht="15.75" x14ac:dyDescent="0.25">
      <c r="A66" s="357"/>
      <c r="B66"/>
      <c r="C66" s="474">
        <v>44378</v>
      </c>
      <c r="D66" s="378">
        <f t="shared" si="4"/>
        <v>728000</v>
      </c>
      <c r="E66" s="468">
        <v>46209</v>
      </c>
      <c r="F66" s="469">
        <v>34000</v>
      </c>
      <c r="G66" s="471" t="s">
        <v>3353</v>
      </c>
      <c r="H66" s="469" t="s">
        <v>9174</v>
      </c>
      <c r="M66" s="268">
        <v>45108</v>
      </c>
      <c r="N66" s="269">
        <v>257000</v>
      </c>
      <c r="O66" s="270"/>
      <c r="P66" s="269" t="s">
        <v>2042</v>
      </c>
      <c r="T66" s="784">
        <v>46174</v>
      </c>
      <c r="U66" s="629" t="s">
        <v>3987</v>
      </c>
      <c r="V66" s="628">
        <v>1102897215</v>
      </c>
      <c r="W66" s="629" t="s">
        <v>8945</v>
      </c>
      <c r="X66" s="629" t="s">
        <v>221</v>
      </c>
      <c r="Y66" s="744">
        <v>445000</v>
      </c>
      <c r="Z66" s="640"/>
      <c r="AA66" s="640">
        <v>404000</v>
      </c>
      <c r="AB66" s="640"/>
      <c r="AC66" s="640"/>
      <c r="AD66" s="640"/>
      <c r="AE66" s="640">
        <v>41000</v>
      </c>
      <c r="AF66" s="640"/>
      <c r="AG66" s="640">
        <v>0</v>
      </c>
      <c r="AH66" s="629"/>
      <c r="AI66" t="s">
        <v>573</v>
      </c>
      <c r="AJ66" s="507">
        <v>46176</v>
      </c>
      <c r="AK66" s="508">
        <v>8951000</v>
      </c>
      <c r="AL66" s="508">
        <v>-8951000</v>
      </c>
      <c r="AN66" s="530">
        <v>46143</v>
      </c>
      <c r="AO66" s="776">
        <f>SUMIFS(AE:AE,T:T,"&gt;="&amp;AN66,T:T,"&lt;="&amp;EOMONTH(AN66,0))+SUMIFS(AF:AF,T:T,"&gt;="&amp;AN66,T:T,"&lt;="&amp;EOMONTH(AN66,0))</f>
        <v>4410000</v>
      </c>
      <c r="BP66" s="260"/>
      <c r="BQ66" s="260"/>
      <c r="BR66" s="260"/>
      <c r="BS66" s="260"/>
      <c r="BT66" s="438"/>
      <c r="BU66" s="515">
        <v>46155</v>
      </c>
      <c r="BV66" s="516">
        <v>245000</v>
      </c>
      <c r="BW66" s="438"/>
      <c r="BX66" s="517">
        <v>46141</v>
      </c>
      <c r="BY66" s="990">
        <v>409000</v>
      </c>
      <c r="BZ66" s="438"/>
      <c r="CA66" s="440">
        <v>45895</v>
      </c>
      <c r="CB66" s="438">
        <v>521000</v>
      </c>
      <c r="CC66" s="438"/>
      <c r="CD66" s="540">
        <v>46076</v>
      </c>
      <c r="CE66" s="541">
        <v>523000</v>
      </c>
      <c r="CF66" s="439"/>
      <c r="CG66" s="899">
        <v>46124</v>
      </c>
      <c r="CH66" s="550">
        <v>1114000</v>
      </c>
      <c r="CI66" s="439"/>
      <c r="CJ66" s="540">
        <v>46195</v>
      </c>
      <c r="CK66" s="541">
        <v>142000</v>
      </c>
      <c r="CL66" s="439"/>
      <c r="CM66" s="523">
        <v>46116</v>
      </c>
      <c r="CN66" s="519">
        <v>100000</v>
      </c>
      <c r="CP66" s="544">
        <v>46136</v>
      </c>
      <c r="CQ66" s="543">
        <v>9000</v>
      </c>
      <c r="CY66" s="523">
        <v>46082</v>
      </c>
      <c r="CZ66" s="519">
        <v>120000</v>
      </c>
      <c r="DB66" s="933">
        <v>46216</v>
      </c>
      <c r="DC66" s="510">
        <v>8000</v>
      </c>
      <c r="DE66" s="902"/>
      <c r="DF66" s="260"/>
      <c r="DH66" s="511"/>
      <c r="DI66" s="510"/>
    </row>
    <row r="67" spans="1:113" ht="15.75" x14ac:dyDescent="0.25">
      <c r="A67" s="357"/>
      <c r="B67"/>
      <c r="C67" s="474">
        <v>44348</v>
      </c>
      <c r="D67" s="378">
        <f t="shared" si="4"/>
        <v>796000</v>
      </c>
      <c r="E67" s="468">
        <v>46209</v>
      </c>
      <c r="F67" s="469">
        <v>20000</v>
      </c>
      <c r="G67" s="471" t="s">
        <v>1396</v>
      </c>
      <c r="H67" s="469"/>
      <c r="M67" s="268">
        <v>45108</v>
      </c>
      <c r="N67" s="269">
        <v>774000</v>
      </c>
      <c r="O67" s="270"/>
      <c r="P67" s="269" t="s">
        <v>2043</v>
      </c>
      <c r="T67" s="784">
        <v>46143</v>
      </c>
      <c r="U67" s="629" t="s">
        <v>8536</v>
      </c>
      <c r="V67" s="628" t="s">
        <v>8934</v>
      </c>
      <c r="W67" s="629" t="s">
        <v>3521</v>
      </c>
      <c r="X67" s="629" t="s">
        <v>435</v>
      </c>
      <c r="Y67" s="744">
        <v>110000</v>
      </c>
      <c r="Z67" s="640"/>
      <c r="AA67" s="640">
        <v>77000</v>
      </c>
      <c r="AB67" s="640"/>
      <c r="AC67" s="640"/>
      <c r="AD67" s="640"/>
      <c r="AE67" s="640">
        <v>33000</v>
      </c>
      <c r="AF67" s="640"/>
      <c r="AG67" s="640">
        <v>0</v>
      </c>
      <c r="AH67" s="629" t="s">
        <v>8885</v>
      </c>
      <c r="AI67" t="s">
        <v>573</v>
      </c>
      <c r="AJ67" s="507">
        <v>46176</v>
      </c>
      <c r="AK67" s="508">
        <v>8821000</v>
      </c>
      <c r="AL67" s="508">
        <v>-8821000</v>
      </c>
      <c r="BP67" s="260"/>
      <c r="BQ67" s="260"/>
      <c r="BR67" s="260"/>
      <c r="BS67" s="260"/>
      <c r="BT67" s="438"/>
      <c r="BU67" s="515">
        <v>46155</v>
      </c>
      <c r="BV67" s="516">
        <v>18000</v>
      </c>
      <c r="BW67" s="438"/>
      <c r="BX67" s="517">
        <v>46140</v>
      </c>
      <c r="BY67" s="990">
        <v>214000</v>
      </c>
      <c r="BZ67" s="438"/>
      <c r="CA67" s="440">
        <v>45888</v>
      </c>
      <c r="CB67" s="438">
        <v>910000</v>
      </c>
      <c r="CC67" s="438"/>
      <c r="CD67" s="540">
        <v>46076</v>
      </c>
      <c r="CE67" s="541">
        <v>828000</v>
      </c>
      <c r="CF67" s="439"/>
      <c r="CG67" s="899">
        <v>46118</v>
      </c>
      <c r="CH67" s="550">
        <v>813000</v>
      </c>
      <c r="CI67" s="439"/>
      <c r="CJ67" s="540">
        <v>46193</v>
      </c>
      <c r="CK67" s="541">
        <v>13000</v>
      </c>
      <c r="CL67" s="439"/>
      <c r="CM67" s="523">
        <v>46112</v>
      </c>
      <c r="CN67" s="519">
        <v>428000</v>
      </c>
      <c r="CP67" s="544">
        <v>46136</v>
      </c>
      <c r="CQ67" s="543">
        <v>17000</v>
      </c>
      <c r="CY67" s="523">
        <v>46080</v>
      </c>
      <c r="CZ67" s="519">
        <v>2700000</v>
      </c>
      <c r="DB67" s="933">
        <v>46215</v>
      </c>
      <c r="DC67" s="510">
        <v>10000</v>
      </c>
      <c r="DE67" s="902"/>
      <c r="DF67" s="260"/>
      <c r="DH67" s="511"/>
      <c r="DI67" s="510"/>
    </row>
    <row r="68" spans="1:113" ht="15.75" x14ac:dyDescent="0.25">
      <c r="A68" s="357"/>
      <c r="B68"/>
      <c r="C68" s="474">
        <v>44317</v>
      </c>
      <c r="D68" s="378">
        <f t="shared" si="4"/>
        <v>889000</v>
      </c>
      <c r="E68" s="468">
        <v>46209</v>
      </c>
      <c r="F68" s="469">
        <v>3000</v>
      </c>
      <c r="G68" s="471"/>
      <c r="H68" s="469" t="s">
        <v>2168</v>
      </c>
      <c r="M68" s="268">
        <v>45078</v>
      </c>
      <c r="N68" s="269">
        <v>310000</v>
      </c>
      <c r="O68" s="270"/>
      <c r="P68" s="269" t="s">
        <v>2841</v>
      </c>
      <c r="T68" s="784">
        <v>46143</v>
      </c>
      <c r="U68" s="629" t="s">
        <v>8536</v>
      </c>
      <c r="V68" s="628" t="s">
        <v>8835</v>
      </c>
      <c r="W68" s="629" t="s">
        <v>592</v>
      </c>
      <c r="X68" s="629" t="s">
        <v>436</v>
      </c>
      <c r="Y68" s="744">
        <v>729000</v>
      </c>
      <c r="Z68" s="640"/>
      <c r="AA68" s="640">
        <v>481000</v>
      </c>
      <c r="AB68" s="640"/>
      <c r="AC68" s="640"/>
      <c r="AD68" s="640">
        <v>163000</v>
      </c>
      <c r="AE68" s="640">
        <v>85000</v>
      </c>
      <c r="AF68" s="640"/>
      <c r="AG68" s="640">
        <v>0</v>
      </c>
      <c r="AH68" s="629"/>
      <c r="AI68" t="s">
        <v>573</v>
      </c>
      <c r="AJ68" s="507">
        <v>46175</v>
      </c>
      <c r="AK68" s="508">
        <v>8600000</v>
      </c>
      <c r="AL68" s="508">
        <v>-8600000</v>
      </c>
      <c r="BP68" s="260"/>
      <c r="BQ68" s="260"/>
      <c r="BR68" s="260"/>
      <c r="BS68" s="260"/>
      <c r="BT68" s="438"/>
      <c r="BU68" s="515">
        <v>46155</v>
      </c>
      <c r="BV68" s="516">
        <v>367000</v>
      </c>
      <c r="BW68" s="438"/>
      <c r="BX68" s="517">
        <v>46140</v>
      </c>
      <c r="BY68" s="990">
        <v>439000</v>
      </c>
      <c r="BZ68" s="438"/>
      <c r="CA68" s="440">
        <v>45883</v>
      </c>
      <c r="CB68" s="438">
        <v>369000</v>
      </c>
      <c r="CC68" s="438"/>
      <c r="CD68" s="540">
        <v>45992</v>
      </c>
      <c r="CE68" s="541">
        <v>210000</v>
      </c>
      <c r="CF68" s="439"/>
      <c r="CG68" s="899">
        <v>46112</v>
      </c>
      <c r="CH68" s="550">
        <v>100000</v>
      </c>
      <c r="CI68" s="439"/>
      <c r="CJ68" s="540">
        <v>46193</v>
      </c>
      <c r="CK68" s="541">
        <v>284000</v>
      </c>
      <c r="CL68" s="439"/>
      <c r="CM68" s="523">
        <v>46112</v>
      </c>
      <c r="CN68" s="519">
        <v>370000</v>
      </c>
      <c r="CP68" s="544">
        <v>46136</v>
      </c>
      <c r="CQ68" s="543">
        <v>2204000</v>
      </c>
      <c r="CY68" s="523">
        <v>46076</v>
      </c>
      <c r="CZ68" s="519">
        <v>50000</v>
      </c>
      <c r="DB68" s="933">
        <v>46214</v>
      </c>
      <c r="DC68" s="510">
        <v>5000</v>
      </c>
      <c r="DE68" s="902"/>
      <c r="DF68" s="260"/>
      <c r="DH68" s="511"/>
      <c r="DI68" s="510"/>
    </row>
    <row r="69" spans="1:113" ht="15.75" x14ac:dyDescent="0.25">
      <c r="A69" s="357"/>
      <c r="B69"/>
      <c r="C69" s="474">
        <v>44287</v>
      </c>
      <c r="D69" s="378">
        <f t="shared" si="4"/>
        <v>3130000</v>
      </c>
      <c r="E69" s="468">
        <v>46209</v>
      </c>
      <c r="F69" s="469">
        <v>36000</v>
      </c>
      <c r="G69" s="471" t="s">
        <v>1312</v>
      </c>
      <c r="H69" s="469" t="s">
        <v>9175</v>
      </c>
      <c r="M69" s="268">
        <v>45078</v>
      </c>
      <c r="N69" s="269">
        <v>1213000</v>
      </c>
      <c r="O69" s="270"/>
      <c r="P69" s="269" t="s">
        <v>2722</v>
      </c>
      <c r="T69" s="784">
        <v>46143</v>
      </c>
      <c r="U69" s="629" t="s">
        <v>8536</v>
      </c>
      <c r="V69" s="628" t="s">
        <v>8834</v>
      </c>
      <c r="W69" s="629" t="s">
        <v>592</v>
      </c>
      <c r="X69" s="629" t="s">
        <v>436</v>
      </c>
      <c r="Y69" s="744">
        <v>1043000</v>
      </c>
      <c r="Z69" s="640">
        <v>5000</v>
      </c>
      <c r="AA69" s="640">
        <v>961000</v>
      </c>
      <c r="AB69" s="640"/>
      <c r="AC69" s="640"/>
      <c r="AD69" s="640"/>
      <c r="AE69" s="640">
        <v>77000</v>
      </c>
      <c r="AF69" s="640"/>
      <c r="AG69" s="640">
        <v>0</v>
      </c>
      <c r="AH69" s="629"/>
      <c r="AI69" t="s">
        <v>573</v>
      </c>
      <c r="AJ69" s="507">
        <v>46172</v>
      </c>
      <c r="AK69" s="508">
        <v>15425000</v>
      </c>
      <c r="AL69" s="508">
        <v>-15425000</v>
      </c>
      <c r="BP69" s="260"/>
      <c r="BQ69" s="260"/>
      <c r="BR69" s="260"/>
      <c r="BS69" s="260"/>
      <c r="BT69" s="438"/>
      <c r="BU69" s="515">
        <v>46150</v>
      </c>
      <c r="BV69" s="516">
        <v>60000</v>
      </c>
      <c r="BW69" s="438"/>
      <c r="BX69" s="517">
        <v>46140</v>
      </c>
      <c r="BY69" s="990">
        <v>563000</v>
      </c>
      <c r="BZ69" s="438"/>
      <c r="CA69" s="440">
        <v>45883</v>
      </c>
      <c r="CB69" s="438">
        <v>580000</v>
      </c>
      <c r="CC69" s="438"/>
      <c r="CD69" s="540">
        <v>45992</v>
      </c>
      <c r="CE69" s="541">
        <v>194000</v>
      </c>
      <c r="CF69" s="439"/>
      <c r="CG69" s="899">
        <v>46102</v>
      </c>
      <c r="CH69" s="550">
        <v>395000</v>
      </c>
      <c r="CI69" s="439"/>
      <c r="CJ69" s="540">
        <v>46190</v>
      </c>
      <c r="CK69" s="541">
        <v>370000</v>
      </c>
      <c r="CL69" s="439"/>
      <c r="CM69" s="523">
        <v>46111</v>
      </c>
      <c r="CN69" s="519">
        <v>90000</v>
      </c>
      <c r="CP69" s="544">
        <v>46135</v>
      </c>
      <c r="CQ69" s="543">
        <v>77000</v>
      </c>
      <c r="CY69" s="523">
        <v>46074</v>
      </c>
      <c r="CZ69" s="519">
        <v>480000</v>
      </c>
      <c r="DB69" s="933">
        <v>46214</v>
      </c>
      <c r="DC69" s="510">
        <v>37000</v>
      </c>
      <c r="DE69" s="902"/>
      <c r="DF69" s="260"/>
      <c r="DH69" s="511"/>
      <c r="DI69" s="510"/>
    </row>
    <row r="70" spans="1:113" ht="15.75" x14ac:dyDescent="0.25">
      <c r="A70" s="357"/>
      <c r="B70"/>
      <c r="C70" s="474">
        <v>44256</v>
      </c>
      <c r="D70" s="378">
        <f t="shared" ref="D70:D72" si="5">SUMIFS(F:F,E:E,"&gt;="&amp;C70,E:E,"&lt;="&amp;EOMONTH(C70,0))</f>
        <v>1428000</v>
      </c>
      <c r="E70" s="468">
        <v>46209</v>
      </c>
      <c r="F70" s="469">
        <v>2000</v>
      </c>
      <c r="G70" s="471"/>
      <c r="H70" s="469" t="s">
        <v>1200</v>
      </c>
      <c r="M70" s="268">
        <v>45078</v>
      </c>
      <c r="N70" s="269">
        <v>272000</v>
      </c>
      <c r="O70" s="270"/>
      <c r="P70" s="269" t="s">
        <v>639</v>
      </c>
      <c r="T70" s="784">
        <v>46143</v>
      </c>
      <c r="U70" s="629" t="s">
        <v>8536</v>
      </c>
      <c r="V70" s="628" t="s">
        <v>8575</v>
      </c>
      <c r="W70" s="629" t="s">
        <v>592</v>
      </c>
      <c r="X70" s="629" t="s">
        <v>433</v>
      </c>
      <c r="Y70" s="744">
        <v>397000</v>
      </c>
      <c r="Z70" s="640">
        <v>5000</v>
      </c>
      <c r="AA70" s="640">
        <v>310000</v>
      </c>
      <c r="AB70" s="640"/>
      <c r="AC70" s="640"/>
      <c r="AD70" s="640"/>
      <c r="AE70" s="640">
        <v>82000</v>
      </c>
      <c r="AF70" s="640"/>
      <c r="AG70" s="640">
        <v>0</v>
      </c>
      <c r="AH70" s="629"/>
      <c r="AI70" t="s">
        <v>573</v>
      </c>
      <c r="AJ70" s="507">
        <v>46172</v>
      </c>
      <c r="AK70" s="508">
        <v>15425000</v>
      </c>
      <c r="AL70" s="508">
        <v>-15425000</v>
      </c>
      <c r="BP70" s="260"/>
      <c r="BQ70" s="260"/>
      <c r="BR70" s="260"/>
      <c r="BS70" s="260"/>
      <c r="BT70" s="438"/>
      <c r="BU70" s="515">
        <v>46148</v>
      </c>
      <c r="BV70" s="516">
        <v>600000</v>
      </c>
      <c r="BW70" s="438"/>
      <c r="BX70" s="517">
        <v>46140</v>
      </c>
      <c r="BY70" s="990">
        <v>617000</v>
      </c>
      <c r="BZ70" s="438"/>
      <c r="CA70" s="440">
        <v>45882</v>
      </c>
      <c r="CB70" s="438">
        <v>300000</v>
      </c>
      <c r="CC70" s="438"/>
      <c r="CD70" s="540">
        <v>45955</v>
      </c>
      <c r="CE70" s="541">
        <v>2000000</v>
      </c>
      <c r="CF70" s="439"/>
      <c r="CG70" s="899">
        <v>46101</v>
      </c>
      <c r="CH70" s="550">
        <v>354000</v>
      </c>
      <c r="CI70" s="439"/>
      <c r="CJ70" s="540">
        <v>46190</v>
      </c>
      <c r="CK70" s="541">
        <v>573000</v>
      </c>
      <c r="CL70" s="439"/>
      <c r="CM70" s="523">
        <v>46108</v>
      </c>
      <c r="CN70" s="519">
        <v>341000</v>
      </c>
      <c r="CP70" s="544">
        <v>46134</v>
      </c>
      <c r="CQ70" s="543">
        <v>42000</v>
      </c>
      <c r="CY70" s="523">
        <v>46072</v>
      </c>
      <c r="CZ70" s="519">
        <v>1910000</v>
      </c>
      <c r="DB70" s="933">
        <v>46213</v>
      </c>
      <c r="DC70" s="510">
        <v>24000</v>
      </c>
      <c r="DE70" s="902"/>
      <c r="DF70" s="260"/>
      <c r="DH70" s="511"/>
      <c r="DI70" s="510"/>
    </row>
    <row r="71" spans="1:113" ht="15.75" x14ac:dyDescent="0.25">
      <c r="A71" s="357"/>
      <c r="B71"/>
      <c r="C71" s="474">
        <v>44228</v>
      </c>
      <c r="D71" s="378">
        <f t="shared" si="5"/>
        <v>1026000</v>
      </c>
      <c r="E71" s="468">
        <v>46207</v>
      </c>
      <c r="F71" s="469">
        <v>296000</v>
      </c>
      <c r="G71" s="471" t="s">
        <v>1312</v>
      </c>
      <c r="H71" s="469" t="s">
        <v>3679</v>
      </c>
      <c r="M71" s="268">
        <v>45078</v>
      </c>
      <c r="N71" s="269">
        <v>1532000</v>
      </c>
      <c r="O71" s="270"/>
      <c r="P71" s="269" t="s">
        <v>1918</v>
      </c>
      <c r="T71" s="784">
        <v>46143</v>
      </c>
      <c r="U71" s="629" t="s">
        <v>8410</v>
      </c>
      <c r="V71" s="628" t="s">
        <v>8935</v>
      </c>
      <c r="W71" s="629" t="s">
        <v>4914</v>
      </c>
      <c r="X71" s="629" t="s">
        <v>221</v>
      </c>
      <c r="Y71" s="744">
        <v>353000</v>
      </c>
      <c r="Z71" s="640">
        <v>5000</v>
      </c>
      <c r="AA71" s="640"/>
      <c r="AB71" s="640"/>
      <c r="AC71" s="640">
        <v>81000</v>
      </c>
      <c r="AD71" s="640">
        <v>217000</v>
      </c>
      <c r="AE71" s="640">
        <v>50000</v>
      </c>
      <c r="AF71" s="640"/>
      <c r="AG71" s="640">
        <v>0</v>
      </c>
      <c r="AH71" s="629"/>
      <c r="AI71" t="s">
        <v>573</v>
      </c>
      <c r="AJ71" s="507">
        <v>46172</v>
      </c>
      <c r="AK71" s="508">
        <v>15385000</v>
      </c>
      <c r="AL71" s="508">
        <v>-15385000</v>
      </c>
      <c r="BP71" s="260"/>
      <c r="BQ71" s="260"/>
      <c r="BR71" s="260"/>
      <c r="BS71" s="260"/>
      <c r="BT71" s="438"/>
      <c r="BU71" s="515">
        <v>46148</v>
      </c>
      <c r="BV71" s="516">
        <v>248000</v>
      </c>
      <c r="BW71" s="438"/>
      <c r="BX71" s="517">
        <v>46139</v>
      </c>
      <c r="BY71" s="990">
        <v>452000</v>
      </c>
      <c r="BZ71" s="438"/>
      <c r="CA71" s="440">
        <v>45877</v>
      </c>
      <c r="CB71" s="438">
        <v>750000</v>
      </c>
      <c r="CC71" s="438"/>
      <c r="CD71" s="540">
        <v>45955</v>
      </c>
      <c r="CE71" s="541">
        <v>607000</v>
      </c>
      <c r="CF71" s="439"/>
      <c r="CG71" s="899">
        <v>46101</v>
      </c>
      <c r="CH71" s="550">
        <v>943000</v>
      </c>
      <c r="CI71" s="439"/>
      <c r="CJ71" s="540">
        <v>46190</v>
      </c>
      <c r="CK71" s="541">
        <v>192000</v>
      </c>
      <c r="CL71" s="439"/>
      <c r="CM71" s="523">
        <v>46107</v>
      </c>
      <c r="CN71" s="519">
        <v>30000</v>
      </c>
      <c r="CP71" s="544">
        <v>46134</v>
      </c>
      <c r="CQ71" s="543">
        <v>27000</v>
      </c>
      <c r="CY71" s="523">
        <v>46071</v>
      </c>
      <c r="CZ71" s="519">
        <v>4000</v>
      </c>
      <c r="DB71" s="933">
        <v>46213</v>
      </c>
      <c r="DC71" s="510">
        <v>5000</v>
      </c>
      <c r="DE71" s="902"/>
      <c r="DF71" s="260"/>
      <c r="DH71" s="511"/>
      <c r="DI71" s="510"/>
    </row>
    <row r="72" spans="1:113" ht="15.75" x14ac:dyDescent="0.25">
      <c r="A72" s="357"/>
      <c r="B72"/>
      <c r="C72" s="474">
        <v>44197</v>
      </c>
      <c r="D72" s="378">
        <f t="shared" si="5"/>
        <v>466000</v>
      </c>
      <c r="E72" s="468">
        <v>46207</v>
      </c>
      <c r="F72" s="469">
        <v>12000</v>
      </c>
      <c r="G72" s="471" t="s">
        <v>3355</v>
      </c>
      <c r="H72" s="469" t="s">
        <v>9172</v>
      </c>
      <c r="M72" s="268">
        <v>45047</v>
      </c>
      <c r="N72" s="269">
        <v>1316000</v>
      </c>
      <c r="O72" s="270"/>
      <c r="P72" s="269" t="s">
        <v>2043</v>
      </c>
      <c r="T72" s="784">
        <v>46143</v>
      </c>
      <c r="U72" s="629" t="s">
        <v>5775</v>
      </c>
      <c r="V72" s="628">
        <v>20686537</v>
      </c>
      <c r="W72" s="629" t="s">
        <v>8759</v>
      </c>
      <c r="X72" s="629" t="s">
        <v>8760</v>
      </c>
      <c r="Y72" s="744">
        <v>60000</v>
      </c>
      <c r="Z72" s="640"/>
      <c r="AA72" s="640">
        <v>40000</v>
      </c>
      <c r="AB72" s="640"/>
      <c r="AC72" s="640"/>
      <c r="AD72" s="640"/>
      <c r="AE72" s="640">
        <v>20000</v>
      </c>
      <c r="AF72" s="640"/>
      <c r="AG72" s="640">
        <v>0</v>
      </c>
      <c r="AH72" s="629"/>
      <c r="AI72" t="s">
        <v>573</v>
      </c>
      <c r="AJ72" s="507">
        <v>46172</v>
      </c>
      <c r="AK72" s="508">
        <v>15385000</v>
      </c>
      <c r="AL72" s="508">
        <v>-15385000</v>
      </c>
      <c r="BP72" s="260"/>
      <c r="BQ72" s="260"/>
      <c r="BR72" s="260"/>
      <c r="BS72" s="260"/>
      <c r="BT72" s="438"/>
      <c r="BU72" s="515">
        <v>46148</v>
      </c>
      <c r="BV72" s="516">
        <v>778000</v>
      </c>
      <c r="BW72" s="438"/>
      <c r="BX72" s="517">
        <v>46136</v>
      </c>
      <c r="BY72" s="990">
        <v>177000</v>
      </c>
      <c r="BZ72" s="438"/>
      <c r="CA72" s="440">
        <v>45873</v>
      </c>
      <c r="CB72" s="438">
        <v>620000</v>
      </c>
      <c r="CC72" s="438"/>
      <c r="CD72" s="540">
        <v>45915</v>
      </c>
      <c r="CE72" s="541">
        <v>20000</v>
      </c>
      <c r="CF72" s="439"/>
      <c r="CG72" s="899">
        <v>46099</v>
      </c>
      <c r="CH72" s="550">
        <v>151000</v>
      </c>
      <c r="CI72" s="439"/>
      <c r="CJ72" s="540">
        <v>46190</v>
      </c>
      <c r="CK72" s="541">
        <v>174000</v>
      </c>
      <c r="CL72" s="439"/>
      <c r="CM72" s="523">
        <v>46105</v>
      </c>
      <c r="CN72" s="519">
        <v>214000</v>
      </c>
      <c r="CP72" s="544">
        <v>46134</v>
      </c>
      <c r="CQ72" s="543">
        <v>22000</v>
      </c>
      <c r="CY72" s="523">
        <v>46070</v>
      </c>
      <c r="CZ72" s="519">
        <v>2000000</v>
      </c>
      <c r="DB72" s="933">
        <v>46213</v>
      </c>
      <c r="DC72" s="510">
        <v>20000</v>
      </c>
      <c r="DE72" s="902"/>
      <c r="DF72" s="260"/>
      <c r="DH72" s="511"/>
      <c r="DI72" s="510"/>
    </row>
    <row r="73" spans="1:113" ht="15.75" x14ac:dyDescent="0.25">
      <c r="A73" s="357"/>
      <c r="B73"/>
      <c r="E73" s="468">
        <v>46207</v>
      </c>
      <c r="F73" s="469">
        <v>5000</v>
      </c>
      <c r="G73" s="471" t="s">
        <v>1312</v>
      </c>
      <c r="H73" s="469" t="s">
        <v>9162</v>
      </c>
      <c r="M73" s="268">
        <v>45047</v>
      </c>
      <c r="N73" s="269">
        <v>341000</v>
      </c>
      <c r="O73" s="270"/>
      <c r="P73" s="269" t="s">
        <v>2042</v>
      </c>
      <c r="T73" s="784">
        <v>46143</v>
      </c>
      <c r="U73" s="629" t="s">
        <v>3786</v>
      </c>
      <c r="V73" s="628" t="s">
        <v>8786</v>
      </c>
      <c r="W73" s="629" t="s">
        <v>4371</v>
      </c>
      <c r="X73" s="629" t="s">
        <v>602</v>
      </c>
      <c r="Y73" s="744">
        <v>930000</v>
      </c>
      <c r="Z73" s="640">
        <v>16000</v>
      </c>
      <c r="AA73" s="640">
        <v>783000</v>
      </c>
      <c r="AB73" s="640"/>
      <c r="AC73" s="640"/>
      <c r="AD73" s="640">
        <v>30000</v>
      </c>
      <c r="AE73" s="640">
        <v>100000</v>
      </c>
      <c r="AF73" s="640">
        <v>1000</v>
      </c>
      <c r="AG73" s="640">
        <v>0</v>
      </c>
      <c r="AH73" s="629"/>
      <c r="AI73" t="s">
        <v>573</v>
      </c>
      <c r="AJ73" s="507">
        <v>46170</v>
      </c>
      <c r="AK73" s="508">
        <v>15304000</v>
      </c>
      <c r="AL73" s="508">
        <v>-15304000</v>
      </c>
      <c r="BP73" s="260"/>
      <c r="BQ73" s="260"/>
      <c r="BR73" s="260"/>
      <c r="BS73" s="260"/>
      <c r="BT73" s="438"/>
      <c r="BU73" s="515">
        <v>46147</v>
      </c>
      <c r="BV73" s="516">
        <v>317000</v>
      </c>
      <c r="BW73" s="438"/>
      <c r="BX73" s="517">
        <v>46136</v>
      </c>
      <c r="BY73" s="990">
        <v>272000</v>
      </c>
      <c r="BZ73" s="438"/>
      <c r="CA73" s="440">
        <v>45859</v>
      </c>
      <c r="CB73" s="438">
        <v>269000</v>
      </c>
      <c r="CC73" s="438"/>
      <c r="CD73" s="440">
        <v>45890</v>
      </c>
      <c r="CE73" s="438">
        <v>165000</v>
      </c>
      <c r="CF73" s="439"/>
      <c r="CG73" s="899">
        <v>46093</v>
      </c>
      <c r="CH73" s="550">
        <v>1000000</v>
      </c>
      <c r="CI73" s="439"/>
      <c r="CJ73" s="540">
        <v>46190</v>
      </c>
      <c r="CK73" s="541">
        <v>202000</v>
      </c>
      <c r="CL73" s="439"/>
      <c r="CM73" s="523">
        <v>46104</v>
      </c>
      <c r="CN73" s="519">
        <v>120000</v>
      </c>
      <c r="CP73" s="544">
        <v>46133</v>
      </c>
      <c r="CQ73" s="543">
        <v>40000</v>
      </c>
      <c r="CY73" s="523">
        <v>46066</v>
      </c>
      <c r="CZ73" s="519">
        <v>520000</v>
      </c>
      <c r="DB73" s="933">
        <v>46210</v>
      </c>
      <c r="DC73" s="510">
        <v>24000</v>
      </c>
      <c r="DE73" s="902"/>
      <c r="DF73" s="260"/>
      <c r="DH73" s="511"/>
      <c r="DI73" s="510"/>
    </row>
    <row r="74" spans="1:113" ht="15.75" x14ac:dyDescent="0.25">
      <c r="A74" s="357"/>
      <c r="B74"/>
      <c r="E74" s="468">
        <v>46207</v>
      </c>
      <c r="F74" s="469">
        <v>7000</v>
      </c>
      <c r="G74" s="471" t="s">
        <v>1312</v>
      </c>
      <c r="H74" s="469" t="s">
        <v>9171</v>
      </c>
      <c r="M74" s="268">
        <v>45017</v>
      </c>
      <c r="N74" s="269">
        <v>1282000</v>
      </c>
      <c r="O74" s="270"/>
      <c r="P74" s="269" t="s">
        <v>1918</v>
      </c>
      <c r="T74" s="784">
        <v>46143</v>
      </c>
      <c r="U74" s="629" t="s">
        <v>4476</v>
      </c>
      <c r="V74" s="628" t="s">
        <v>8809</v>
      </c>
      <c r="W74" s="629" t="s">
        <v>592</v>
      </c>
      <c r="X74" s="629" t="s">
        <v>3261</v>
      </c>
      <c r="Y74" s="744">
        <v>400000</v>
      </c>
      <c r="Z74" s="640">
        <v>5000</v>
      </c>
      <c r="AA74" s="640">
        <v>300000</v>
      </c>
      <c r="AB74" s="640"/>
      <c r="AC74" s="640"/>
      <c r="AD74" s="640"/>
      <c r="AE74" s="640">
        <v>95000</v>
      </c>
      <c r="AF74" s="640"/>
      <c r="AG74" s="640">
        <v>0</v>
      </c>
      <c r="AH74" s="629"/>
      <c r="AI74" t="s">
        <v>573</v>
      </c>
      <c r="AJ74" s="507">
        <v>46170</v>
      </c>
      <c r="AK74" s="508">
        <v>15304000</v>
      </c>
      <c r="AL74" s="508">
        <v>-15304000</v>
      </c>
      <c r="BP74" s="260"/>
      <c r="BQ74" s="260"/>
      <c r="BR74" s="260"/>
      <c r="BS74" s="260"/>
      <c r="BT74" s="438"/>
      <c r="BU74" s="515">
        <v>46147</v>
      </c>
      <c r="BV74" s="516">
        <v>930000</v>
      </c>
      <c r="BW74" s="438"/>
      <c r="BX74" s="517">
        <v>46136</v>
      </c>
      <c r="BY74" s="990">
        <v>275000</v>
      </c>
      <c r="BZ74" s="438"/>
      <c r="CA74" s="440">
        <v>45859</v>
      </c>
      <c r="CB74" s="438">
        <v>266000</v>
      </c>
      <c r="CC74" s="438"/>
      <c r="CD74" s="440">
        <v>45890</v>
      </c>
      <c r="CE74" s="438">
        <v>77000</v>
      </c>
      <c r="CF74" s="439"/>
      <c r="CG74" s="899">
        <v>46092</v>
      </c>
      <c r="CH74" s="550">
        <v>130000</v>
      </c>
      <c r="CI74" s="439"/>
      <c r="CJ74" s="540">
        <v>46190</v>
      </c>
      <c r="CK74" s="541">
        <v>440000</v>
      </c>
      <c r="CL74" s="439"/>
      <c r="CM74" s="523">
        <v>46103</v>
      </c>
      <c r="CN74" s="519">
        <v>613000</v>
      </c>
      <c r="CP74" s="544">
        <v>46133</v>
      </c>
      <c r="CQ74" s="543">
        <v>10000</v>
      </c>
      <c r="CY74" s="523">
        <v>46066</v>
      </c>
      <c r="CZ74" s="519">
        <v>520000</v>
      </c>
      <c r="DB74" s="933">
        <v>46209</v>
      </c>
      <c r="DC74" s="510">
        <v>20000</v>
      </c>
      <c r="DE74" s="902"/>
      <c r="DF74" s="260"/>
      <c r="DH74" s="511"/>
      <c r="DI74" s="510"/>
    </row>
    <row r="75" spans="1:113" ht="15.75" x14ac:dyDescent="0.25">
      <c r="A75" s="357"/>
      <c r="B75"/>
      <c r="E75" s="468">
        <v>46206</v>
      </c>
      <c r="F75" s="469">
        <v>80000</v>
      </c>
      <c r="G75" s="471" t="s">
        <v>3352</v>
      </c>
      <c r="H75" s="469" t="s">
        <v>9163</v>
      </c>
      <c r="M75" s="268">
        <v>45017</v>
      </c>
      <c r="N75" s="269">
        <v>298000</v>
      </c>
      <c r="O75" s="270"/>
      <c r="P75" s="269" t="s">
        <v>639</v>
      </c>
      <c r="T75" s="784">
        <v>46143</v>
      </c>
      <c r="U75" s="629" t="s">
        <v>6604</v>
      </c>
      <c r="V75" s="628" t="s">
        <v>8840</v>
      </c>
      <c r="W75" s="629"/>
      <c r="X75" s="629"/>
      <c r="Y75" s="744">
        <v>345000</v>
      </c>
      <c r="Z75" s="640">
        <v>5000</v>
      </c>
      <c r="AA75" s="640">
        <v>260000</v>
      </c>
      <c r="AB75" s="640"/>
      <c r="AC75" s="640"/>
      <c r="AD75" s="640"/>
      <c r="AE75" s="640">
        <v>80000</v>
      </c>
      <c r="AF75" s="640"/>
      <c r="AG75" s="640">
        <v>0</v>
      </c>
      <c r="AH75" s="629"/>
      <c r="AI75" t="s">
        <v>573</v>
      </c>
      <c r="AJ75" s="507">
        <v>46170</v>
      </c>
      <c r="AK75" s="508">
        <v>15203000</v>
      </c>
      <c r="AL75" s="508">
        <v>-15213000</v>
      </c>
      <c r="BP75" s="260"/>
      <c r="BQ75" s="260"/>
      <c r="BR75" s="260"/>
      <c r="BS75" s="260"/>
      <c r="BT75" s="438"/>
      <c r="BU75" s="515">
        <v>46146</v>
      </c>
      <c r="BV75" s="516">
        <v>30000</v>
      </c>
      <c r="BW75" s="438"/>
      <c r="BX75" s="517">
        <v>46136</v>
      </c>
      <c r="BY75" s="990">
        <v>328000</v>
      </c>
      <c r="BZ75" s="438"/>
      <c r="CA75" s="440">
        <v>45859</v>
      </c>
      <c r="CB75" s="438">
        <v>258000</v>
      </c>
      <c r="CC75" s="438"/>
      <c r="CD75" s="440">
        <v>45889</v>
      </c>
      <c r="CE75" s="438">
        <v>248000</v>
      </c>
      <c r="CF75" s="439"/>
      <c r="CG75" s="899">
        <v>46090</v>
      </c>
      <c r="CH75" s="550">
        <v>460000</v>
      </c>
      <c r="CI75" s="439"/>
      <c r="CJ75" s="540">
        <v>46188</v>
      </c>
      <c r="CK75" s="541">
        <v>260000</v>
      </c>
      <c r="CL75" s="439"/>
      <c r="CM75" s="523">
        <v>46100</v>
      </c>
      <c r="CN75" s="519">
        <v>150000</v>
      </c>
      <c r="CP75" s="511">
        <v>46132</v>
      </c>
      <c r="CQ75" s="510">
        <v>7000</v>
      </c>
      <c r="CY75" s="523">
        <v>46062</v>
      </c>
      <c r="CZ75" s="519">
        <v>2000000</v>
      </c>
      <c r="DB75" s="933">
        <v>46209</v>
      </c>
      <c r="DC75" s="510">
        <v>3000</v>
      </c>
      <c r="DE75" s="902"/>
      <c r="DF75" s="260"/>
      <c r="DH75" s="511"/>
      <c r="DI75" s="510"/>
    </row>
    <row r="76" spans="1:113" ht="15.75" x14ac:dyDescent="0.25">
      <c r="A76" s="357"/>
      <c r="B76"/>
      <c r="E76" s="468">
        <v>46205</v>
      </c>
      <c r="F76" s="469">
        <v>12000</v>
      </c>
      <c r="G76" s="471" t="s">
        <v>942</v>
      </c>
      <c r="H76" s="469" t="s">
        <v>9170</v>
      </c>
      <c r="M76" s="268">
        <v>44986</v>
      </c>
      <c r="N76" s="269">
        <v>80000</v>
      </c>
      <c r="O76" s="270"/>
      <c r="P76" s="269" t="s">
        <v>1686</v>
      </c>
      <c r="T76" s="784">
        <v>46143</v>
      </c>
      <c r="U76" s="629" t="s">
        <v>1554</v>
      </c>
      <c r="V76" s="628" t="s">
        <v>8789</v>
      </c>
      <c r="W76" s="629" t="s">
        <v>8790</v>
      </c>
      <c r="X76" s="629" t="s">
        <v>1695</v>
      </c>
      <c r="Y76" s="744">
        <v>1020000</v>
      </c>
      <c r="Z76" s="640">
        <v>5000</v>
      </c>
      <c r="AA76" s="640">
        <v>194000</v>
      </c>
      <c r="AB76" s="640">
        <v>177000</v>
      </c>
      <c r="AC76" s="640">
        <v>147000</v>
      </c>
      <c r="AD76" s="640">
        <v>380000</v>
      </c>
      <c r="AE76" s="640">
        <v>110000</v>
      </c>
      <c r="AF76" s="640">
        <v>7000</v>
      </c>
      <c r="AG76" s="640">
        <v>0</v>
      </c>
      <c r="AH76" s="629"/>
      <c r="AI76" t="s">
        <v>573</v>
      </c>
      <c r="AJ76" s="507">
        <v>46168</v>
      </c>
      <c r="AK76" s="508">
        <v>15098000</v>
      </c>
      <c r="AL76" s="508">
        <v>-15088000</v>
      </c>
      <c r="BP76" s="260"/>
      <c r="BQ76" s="260"/>
      <c r="BR76" s="260"/>
      <c r="BS76" s="260"/>
      <c r="BT76" s="438"/>
      <c r="BU76" s="515">
        <v>46141</v>
      </c>
      <c r="BV76" s="516">
        <v>287000</v>
      </c>
      <c r="BW76" s="438"/>
      <c r="BX76" s="517">
        <v>46134</v>
      </c>
      <c r="BY76" s="990">
        <v>2000000</v>
      </c>
      <c r="BZ76" s="438"/>
      <c r="CA76" s="440">
        <v>45855</v>
      </c>
      <c r="CB76" s="438">
        <v>370000</v>
      </c>
      <c r="CC76" s="438"/>
      <c r="CD76" s="440">
        <v>45889</v>
      </c>
      <c r="CE76" s="438">
        <v>468000</v>
      </c>
      <c r="CF76" s="439"/>
      <c r="CG76" s="899">
        <v>46090</v>
      </c>
      <c r="CH76" s="550">
        <v>1000000</v>
      </c>
      <c r="CI76" s="439"/>
      <c r="CJ76" s="540">
        <v>46187</v>
      </c>
      <c r="CK76" s="541">
        <v>20000</v>
      </c>
      <c r="CL76" s="439"/>
      <c r="CM76" s="523">
        <v>46098</v>
      </c>
      <c r="CN76" s="519">
        <v>329000</v>
      </c>
      <c r="CP76" s="511">
        <v>46132</v>
      </c>
      <c r="CQ76" s="510">
        <v>4000</v>
      </c>
      <c r="CY76" s="523">
        <v>46058</v>
      </c>
      <c r="CZ76" s="519">
        <v>1000000</v>
      </c>
      <c r="DB76" s="933">
        <v>46209</v>
      </c>
      <c r="DC76" s="510">
        <v>72000</v>
      </c>
      <c r="DE76" s="902"/>
      <c r="DF76" s="260"/>
      <c r="DH76" s="511"/>
      <c r="DI76" s="510"/>
    </row>
    <row r="77" spans="1:113" ht="15.75" x14ac:dyDescent="0.25">
      <c r="A77" s="357"/>
      <c r="B77"/>
      <c r="E77" s="468">
        <v>46205</v>
      </c>
      <c r="F77" s="469">
        <v>160000</v>
      </c>
      <c r="G77" s="471" t="s">
        <v>942</v>
      </c>
      <c r="H77" s="469" t="s">
        <v>9167</v>
      </c>
      <c r="M77" s="268">
        <v>44986</v>
      </c>
      <c r="N77" s="269">
        <v>1666000</v>
      </c>
      <c r="O77" s="270"/>
      <c r="P77" s="269" t="s">
        <v>1685</v>
      </c>
      <c r="T77" s="784">
        <v>46143</v>
      </c>
      <c r="U77" s="629" t="s">
        <v>8926</v>
      </c>
      <c r="V77" s="628" t="s">
        <v>8880</v>
      </c>
      <c r="W77" s="629" t="s">
        <v>592</v>
      </c>
      <c r="X77" s="629" t="s">
        <v>221</v>
      </c>
      <c r="Y77" s="744">
        <v>509000</v>
      </c>
      <c r="Z77" s="640">
        <v>5000</v>
      </c>
      <c r="AA77" s="640">
        <v>331000</v>
      </c>
      <c r="AB77" s="640"/>
      <c r="AC77" s="640"/>
      <c r="AD77" s="640"/>
      <c r="AE77" s="640">
        <v>80000</v>
      </c>
      <c r="AF77" s="640">
        <v>93000</v>
      </c>
      <c r="AG77" s="640">
        <v>0</v>
      </c>
      <c r="AH77" s="629"/>
      <c r="AI77" t="s">
        <v>573</v>
      </c>
      <c r="AJ77" s="507">
        <v>46167</v>
      </c>
      <c r="AK77" s="508">
        <v>14929000</v>
      </c>
      <c r="AL77" s="508">
        <v>-14929000</v>
      </c>
      <c r="BP77" s="260"/>
      <c r="BQ77" s="260"/>
      <c r="BR77" s="260"/>
      <c r="BS77" s="260"/>
      <c r="BT77" s="438"/>
      <c r="BU77" s="515">
        <v>46141</v>
      </c>
      <c r="BV77" s="516">
        <v>262000</v>
      </c>
      <c r="BW77" s="438"/>
      <c r="BX77" s="517">
        <v>46132</v>
      </c>
      <c r="BY77" s="990">
        <v>4000</v>
      </c>
      <c r="BZ77" s="438"/>
      <c r="CA77" s="440">
        <v>45849</v>
      </c>
      <c r="CB77" s="438">
        <v>873000</v>
      </c>
      <c r="CC77" s="438"/>
      <c r="CD77" s="440">
        <v>45888</v>
      </c>
      <c r="CE77" s="438">
        <v>358000</v>
      </c>
      <c r="CF77" s="439"/>
      <c r="CG77" s="899">
        <v>46083</v>
      </c>
      <c r="CH77" s="550">
        <v>684000</v>
      </c>
      <c r="CI77" s="439"/>
      <c r="CJ77" s="540">
        <v>46186</v>
      </c>
      <c r="CK77" s="541">
        <v>36000</v>
      </c>
      <c r="CL77" s="439"/>
      <c r="CM77" s="523">
        <v>46097</v>
      </c>
      <c r="CN77" s="519">
        <v>30000</v>
      </c>
      <c r="CP77" s="511">
        <v>46132</v>
      </c>
      <c r="CQ77" s="510">
        <v>495000</v>
      </c>
      <c r="CY77" s="523">
        <v>46057</v>
      </c>
      <c r="CZ77" s="519">
        <v>120000</v>
      </c>
      <c r="DB77" s="933">
        <v>46207</v>
      </c>
      <c r="DC77" s="510">
        <v>426000</v>
      </c>
      <c r="DE77" s="902"/>
      <c r="DF77" s="260"/>
      <c r="DH77" s="511"/>
      <c r="DI77" s="510"/>
    </row>
    <row r="78" spans="1:113" ht="15.75" x14ac:dyDescent="0.25">
      <c r="A78" s="357"/>
      <c r="B78"/>
      <c r="E78" s="468">
        <v>46205</v>
      </c>
      <c r="F78" s="469">
        <v>50000</v>
      </c>
      <c r="G78" s="471" t="s">
        <v>942</v>
      </c>
      <c r="H78" s="469" t="s">
        <v>9164</v>
      </c>
      <c r="M78" s="268">
        <v>44957</v>
      </c>
      <c r="N78" s="269">
        <v>910000</v>
      </c>
      <c r="O78" s="270"/>
      <c r="P78" s="269" t="s">
        <v>637</v>
      </c>
      <c r="T78" s="784">
        <v>46143</v>
      </c>
      <c r="U78" s="629" t="s">
        <v>6832</v>
      </c>
      <c r="V78" s="628">
        <v>12283504</v>
      </c>
      <c r="W78" s="629" t="s">
        <v>4696</v>
      </c>
      <c r="X78" s="629" t="s">
        <v>7110</v>
      </c>
      <c r="Y78" s="744">
        <v>317000</v>
      </c>
      <c r="Z78" s="640"/>
      <c r="AA78" s="640">
        <v>44000</v>
      </c>
      <c r="AB78" s="640">
        <v>238000</v>
      </c>
      <c r="AC78" s="640"/>
      <c r="AD78" s="640"/>
      <c r="AE78" s="640">
        <v>35000</v>
      </c>
      <c r="AF78" s="640"/>
      <c r="AG78" s="640">
        <v>0</v>
      </c>
      <c r="AH78" s="629" t="s">
        <v>8902</v>
      </c>
      <c r="AI78" t="s">
        <v>573</v>
      </c>
      <c r="AJ78" s="507">
        <v>46165</v>
      </c>
      <c r="AK78" s="508">
        <v>14825000</v>
      </c>
      <c r="AL78" s="508">
        <v>-14825000</v>
      </c>
      <c r="BP78" s="260"/>
      <c r="BQ78" s="260"/>
      <c r="BR78" s="260"/>
      <c r="BS78" s="260"/>
      <c r="BT78" s="438"/>
      <c r="BU78" s="515">
        <v>46140</v>
      </c>
      <c r="BV78" s="516">
        <v>2175000</v>
      </c>
      <c r="BW78" s="438"/>
      <c r="BX78" s="517">
        <v>46132</v>
      </c>
      <c r="BY78" s="990">
        <v>3000</v>
      </c>
      <c r="BZ78" s="438"/>
      <c r="CA78" s="440">
        <v>45833</v>
      </c>
      <c r="CB78" s="438">
        <v>638000</v>
      </c>
      <c r="CC78" s="438"/>
      <c r="CD78" s="440">
        <v>45888</v>
      </c>
      <c r="CE78" s="438">
        <v>211000</v>
      </c>
      <c r="CF78" s="439"/>
      <c r="CG78" s="899">
        <v>46083</v>
      </c>
      <c r="CH78" s="550">
        <v>800000</v>
      </c>
      <c r="CI78" s="439"/>
      <c r="CJ78" s="540">
        <v>46185</v>
      </c>
      <c r="CK78" s="541">
        <v>170000</v>
      </c>
      <c r="CL78" s="439"/>
      <c r="CM78" s="523">
        <v>46093</v>
      </c>
      <c r="CN78" s="519">
        <v>100000</v>
      </c>
      <c r="CP78" s="511">
        <v>46132</v>
      </c>
      <c r="CQ78" s="510">
        <v>370000</v>
      </c>
      <c r="CY78" s="523">
        <v>46056</v>
      </c>
      <c r="CZ78" s="519">
        <v>100000</v>
      </c>
      <c r="DB78" s="933">
        <v>46207</v>
      </c>
      <c r="DC78" s="510">
        <v>12000</v>
      </c>
      <c r="DE78" s="902"/>
      <c r="DF78" s="260"/>
      <c r="DH78" s="511"/>
      <c r="DI78" s="510"/>
    </row>
    <row r="79" spans="1:113" ht="15.75" x14ac:dyDescent="0.25">
      <c r="A79" s="357"/>
      <c r="B79"/>
      <c r="E79" s="468">
        <v>46205</v>
      </c>
      <c r="F79" s="469">
        <v>39000</v>
      </c>
      <c r="G79" s="471" t="s">
        <v>3352</v>
      </c>
      <c r="H79" s="469" t="s">
        <v>9161</v>
      </c>
      <c r="M79" s="268">
        <v>44957</v>
      </c>
      <c r="N79" s="269">
        <v>341000</v>
      </c>
      <c r="O79" s="270"/>
      <c r="P79" s="269" t="s">
        <v>638</v>
      </c>
      <c r="T79" s="784">
        <v>46143</v>
      </c>
      <c r="U79" s="629" t="s">
        <v>6832</v>
      </c>
      <c r="V79" s="628">
        <v>1081417759</v>
      </c>
      <c r="W79" s="629" t="s">
        <v>5595</v>
      </c>
      <c r="X79" s="629" t="s">
        <v>7110</v>
      </c>
      <c r="Y79" s="744">
        <v>317000</v>
      </c>
      <c r="Z79" s="640"/>
      <c r="AA79" s="640">
        <v>44000</v>
      </c>
      <c r="AB79" s="640">
        <v>238000</v>
      </c>
      <c r="AC79" s="640"/>
      <c r="AD79" s="640"/>
      <c r="AE79" s="640">
        <v>35000</v>
      </c>
      <c r="AF79" s="640"/>
      <c r="AG79" s="640">
        <v>0</v>
      </c>
      <c r="AH79" s="629" t="s">
        <v>8754</v>
      </c>
      <c r="AI79" t="s">
        <v>573</v>
      </c>
      <c r="AJ79" s="507">
        <v>46165</v>
      </c>
      <c r="AK79" s="508">
        <v>14825000</v>
      </c>
      <c r="AL79" s="508">
        <v>-14825000</v>
      </c>
      <c r="BP79" s="260"/>
      <c r="BQ79" s="260"/>
      <c r="BR79" s="260"/>
      <c r="BS79" s="260"/>
      <c r="BT79" s="438"/>
      <c r="BU79" s="515">
        <v>46140</v>
      </c>
      <c r="BV79" s="516">
        <v>2227000</v>
      </c>
      <c r="BW79" s="438"/>
      <c r="BX79" s="517">
        <v>46132</v>
      </c>
      <c r="BY79" s="541">
        <v>264000</v>
      </c>
      <c r="BZ79" s="438"/>
      <c r="CA79" s="440">
        <v>45829</v>
      </c>
      <c r="CB79" s="438">
        <v>401000</v>
      </c>
      <c r="CC79" s="438"/>
      <c r="CD79" s="440">
        <v>45888</v>
      </c>
      <c r="CE79" s="438">
        <v>160000</v>
      </c>
      <c r="CF79" s="439"/>
      <c r="CG79" s="899">
        <v>46083</v>
      </c>
      <c r="CH79" s="550">
        <v>433000</v>
      </c>
      <c r="CI79" s="439"/>
      <c r="CJ79" s="540">
        <v>46185</v>
      </c>
      <c r="CK79" s="541">
        <v>723000</v>
      </c>
      <c r="CL79" s="439"/>
      <c r="CM79" s="523">
        <v>46092</v>
      </c>
      <c r="CN79" s="519">
        <v>30000</v>
      </c>
      <c r="CP79" s="999">
        <v>46132</v>
      </c>
      <c r="CQ79" s="510">
        <v>327000</v>
      </c>
      <c r="CY79" s="523">
        <v>46052</v>
      </c>
      <c r="CZ79" s="519">
        <v>710000</v>
      </c>
      <c r="DB79" s="933">
        <v>46207</v>
      </c>
      <c r="DC79" s="510">
        <v>7000</v>
      </c>
      <c r="DE79" s="902"/>
      <c r="DF79" s="260"/>
      <c r="DH79" s="511"/>
      <c r="DI79" s="510"/>
    </row>
    <row r="80" spans="1:113" ht="15.75" x14ac:dyDescent="0.25">
      <c r="A80" s="357"/>
      <c r="B80"/>
      <c r="E80" s="468">
        <v>46205</v>
      </c>
      <c r="F80" s="469">
        <v>6000</v>
      </c>
      <c r="G80" s="471" t="s">
        <v>5485</v>
      </c>
      <c r="H80" s="469" t="s">
        <v>5610</v>
      </c>
      <c r="M80" s="268">
        <v>44926</v>
      </c>
      <c r="N80" s="269">
        <v>411000</v>
      </c>
      <c r="O80" s="270"/>
      <c r="P80" s="269" t="s">
        <v>639</v>
      </c>
      <c r="T80" s="784">
        <v>46143</v>
      </c>
      <c r="U80" s="629" t="s">
        <v>6832</v>
      </c>
      <c r="V80" s="628" t="s">
        <v>8700</v>
      </c>
      <c r="W80" s="629" t="s">
        <v>592</v>
      </c>
      <c r="X80" s="629" t="s">
        <v>435</v>
      </c>
      <c r="Y80" s="744">
        <v>430000</v>
      </c>
      <c r="Z80" s="640">
        <v>23000</v>
      </c>
      <c r="AA80" s="640">
        <v>327000</v>
      </c>
      <c r="AB80" s="640"/>
      <c r="AC80" s="640"/>
      <c r="AD80" s="640"/>
      <c r="AE80" s="640">
        <v>80000</v>
      </c>
      <c r="AF80" s="640"/>
      <c r="AG80" s="640">
        <v>0</v>
      </c>
      <c r="AH80" s="629"/>
      <c r="AI80" t="s">
        <v>573</v>
      </c>
      <c r="AJ80" s="507">
        <v>46165</v>
      </c>
      <c r="AK80" s="508">
        <v>14825000</v>
      </c>
      <c r="AL80" s="508">
        <v>-14825000</v>
      </c>
      <c r="BP80" s="260"/>
      <c r="BQ80" s="260"/>
      <c r="BR80" s="260"/>
      <c r="BS80" s="260"/>
      <c r="BT80" s="438"/>
      <c r="BU80" s="515">
        <v>46139</v>
      </c>
      <c r="BV80" s="516">
        <v>457000</v>
      </c>
      <c r="BW80" s="438"/>
      <c r="BX80" s="517">
        <v>46132</v>
      </c>
      <c r="BY80" s="541">
        <v>427000</v>
      </c>
      <c r="BZ80" s="438"/>
      <c r="CA80" s="440">
        <v>45825</v>
      </c>
      <c r="CB80" s="438">
        <v>803000</v>
      </c>
      <c r="CC80" s="438"/>
      <c r="CD80" s="440">
        <v>45888</v>
      </c>
      <c r="CE80" s="438">
        <v>279000</v>
      </c>
      <c r="CF80" s="439"/>
      <c r="CG80" s="899">
        <v>46078</v>
      </c>
      <c r="CH80" s="550">
        <v>610000</v>
      </c>
      <c r="CI80" s="439"/>
      <c r="CJ80" s="540">
        <v>46185</v>
      </c>
      <c r="CK80" s="541">
        <v>209000</v>
      </c>
      <c r="CL80" s="439"/>
      <c r="CM80" s="523">
        <v>46087</v>
      </c>
      <c r="CN80" s="519">
        <v>43000</v>
      </c>
      <c r="CP80" s="999">
        <v>46132</v>
      </c>
      <c r="CQ80" s="510">
        <v>27000</v>
      </c>
      <c r="CY80" s="523">
        <v>46051</v>
      </c>
      <c r="CZ80" s="519">
        <v>1000000</v>
      </c>
      <c r="DB80" s="933">
        <v>46206</v>
      </c>
      <c r="DC80" s="510">
        <v>80000</v>
      </c>
      <c r="DE80" s="902"/>
      <c r="DF80" s="260"/>
      <c r="DH80" s="511"/>
      <c r="DI80" s="510"/>
    </row>
    <row r="81" spans="1:113" ht="15.75" x14ac:dyDescent="0.25">
      <c r="A81" s="357"/>
      <c r="B81"/>
      <c r="E81" s="468">
        <v>46204</v>
      </c>
      <c r="F81" s="469">
        <v>30000</v>
      </c>
      <c r="G81" s="471" t="s">
        <v>1396</v>
      </c>
      <c r="H81" s="469" t="s">
        <v>1460</v>
      </c>
      <c r="M81" s="268">
        <v>44926</v>
      </c>
      <c r="N81" s="269">
        <v>72000</v>
      </c>
      <c r="O81" s="270"/>
      <c r="P81" s="269" t="s">
        <v>640</v>
      </c>
      <c r="T81" s="784">
        <v>46143</v>
      </c>
      <c r="U81" s="629" t="s">
        <v>6832</v>
      </c>
      <c r="V81" s="628" t="s">
        <v>8699</v>
      </c>
      <c r="W81" s="629" t="s">
        <v>5615</v>
      </c>
      <c r="X81" s="629" t="s">
        <v>436</v>
      </c>
      <c r="Y81" s="744">
        <v>350000</v>
      </c>
      <c r="Z81" s="640">
        <v>5000</v>
      </c>
      <c r="AA81" s="640">
        <v>264000</v>
      </c>
      <c r="AB81" s="640"/>
      <c r="AC81" s="640"/>
      <c r="AD81" s="640"/>
      <c r="AE81" s="640">
        <v>81000</v>
      </c>
      <c r="AF81" s="640"/>
      <c r="AG81" s="640">
        <v>0</v>
      </c>
      <c r="AH81" s="629"/>
      <c r="AI81" t="s">
        <v>573</v>
      </c>
      <c r="AJ81" s="507">
        <v>46165</v>
      </c>
      <c r="AK81" s="508">
        <v>14775000</v>
      </c>
      <c r="AL81" s="508">
        <v>-14775000</v>
      </c>
      <c r="BP81" s="260"/>
      <c r="BQ81" s="260"/>
      <c r="BR81" s="260"/>
      <c r="BS81" s="260"/>
      <c r="BT81" s="438"/>
      <c r="BU81" s="515">
        <v>46138</v>
      </c>
      <c r="BV81" s="516">
        <v>504000</v>
      </c>
      <c r="BW81" s="438"/>
      <c r="BX81" s="517">
        <v>46132</v>
      </c>
      <c r="BY81" s="541">
        <v>611000</v>
      </c>
      <c r="BZ81" s="438"/>
      <c r="CA81" s="440">
        <v>45824</v>
      </c>
      <c r="CB81" s="438">
        <v>561000</v>
      </c>
      <c r="CC81" s="438"/>
      <c r="CD81" s="440">
        <v>45888</v>
      </c>
      <c r="CE81" s="438">
        <v>314000</v>
      </c>
      <c r="CF81" s="439"/>
      <c r="CG81" s="899">
        <v>46077</v>
      </c>
      <c r="CH81" s="550">
        <v>2050000</v>
      </c>
      <c r="CI81" s="439"/>
      <c r="CJ81" s="540">
        <v>46182</v>
      </c>
      <c r="CK81" s="541">
        <v>108000</v>
      </c>
      <c r="CL81" s="439"/>
      <c r="CM81" s="523">
        <v>46085</v>
      </c>
      <c r="CN81" s="519">
        <v>614000</v>
      </c>
      <c r="CP81" s="999">
        <v>46132</v>
      </c>
      <c r="CQ81" s="1000">
        <v>147000</v>
      </c>
      <c r="CY81" s="523">
        <v>46051</v>
      </c>
      <c r="CZ81" s="519">
        <v>1000000</v>
      </c>
      <c r="DB81" s="933">
        <v>46205</v>
      </c>
      <c r="DC81" s="510">
        <v>12000</v>
      </c>
      <c r="DE81" s="902"/>
      <c r="DF81" s="260"/>
      <c r="DH81" s="511"/>
      <c r="DI81" s="510"/>
    </row>
    <row r="82" spans="1:113" ht="15.75" x14ac:dyDescent="0.25">
      <c r="A82" s="357"/>
      <c r="B82"/>
      <c r="E82" s="468">
        <v>46204</v>
      </c>
      <c r="F82" s="469">
        <v>6000</v>
      </c>
      <c r="G82" s="471" t="s">
        <v>5485</v>
      </c>
      <c r="H82" s="469" t="s">
        <v>5684</v>
      </c>
      <c r="M82" s="268">
        <v>44926</v>
      </c>
      <c r="N82" s="269">
        <v>72000</v>
      </c>
      <c r="O82" s="270"/>
      <c r="P82" s="269" t="s">
        <v>641</v>
      </c>
      <c r="T82" s="784">
        <v>46143</v>
      </c>
      <c r="U82" s="629" t="s">
        <v>6832</v>
      </c>
      <c r="V82" s="628">
        <v>1081407804</v>
      </c>
      <c r="W82" s="629" t="s">
        <v>4696</v>
      </c>
      <c r="X82" s="629" t="s">
        <v>8028</v>
      </c>
      <c r="Y82" s="744">
        <v>317000</v>
      </c>
      <c r="Z82" s="640"/>
      <c r="AA82" s="640">
        <v>44000</v>
      </c>
      <c r="AB82" s="640">
        <v>238000</v>
      </c>
      <c r="AC82" s="640"/>
      <c r="AD82" s="640"/>
      <c r="AE82" s="640">
        <v>35000</v>
      </c>
      <c r="AF82" s="640"/>
      <c r="AG82" s="640">
        <v>0</v>
      </c>
      <c r="AH82" s="629"/>
      <c r="AI82" t="s">
        <v>573</v>
      </c>
      <c r="AJ82" s="507">
        <v>46164</v>
      </c>
      <c r="AK82" s="508">
        <v>14760000</v>
      </c>
      <c r="AL82" s="508">
        <v>-14760000</v>
      </c>
      <c r="BP82" s="260"/>
      <c r="BQ82" s="260"/>
      <c r="BR82" s="260"/>
      <c r="BS82" s="260"/>
      <c r="BT82" s="438"/>
      <c r="BU82" s="515">
        <v>46135</v>
      </c>
      <c r="BV82" s="516">
        <v>353000</v>
      </c>
      <c r="BW82" s="438"/>
      <c r="BX82" s="517">
        <v>46132</v>
      </c>
      <c r="BY82" s="541">
        <v>1212000</v>
      </c>
      <c r="BZ82" s="438"/>
      <c r="CA82" s="440">
        <v>45824</v>
      </c>
      <c r="CB82" s="438">
        <v>235000</v>
      </c>
      <c r="CC82" s="438"/>
      <c r="CD82" s="440">
        <v>45888</v>
      </c>
      <c r="CE82" s="438">
        <v>386000</v>
      </c>
      <c r="CF82" s="439"/>
      <c r="CG82" s="899">
        <v>46077</v>
      </c>
      <c r="CH82" s="550">
        <v>660000</v>
      </c>
      <c r="CI82" s="439"/>
      <c r="CJ82" s="540">
        <v>46182</v>
      </c>
      <c r="CK82" s="541">
        <v>10000</v>
      </c>
      <c r="CL82" s="439"/>
      <c r="CM82" s="523">
        <v>46085</v>
      </c>
      <c r="CN82" s="519">
        <v>479000</v>
      </c>
      <c r="CP82" s="999">
        <v>46132</v>
      </c>
      <c r="CQ82" s="1000">
        <v>182000</v>
      </c>
      <c r="CY82" s="523">
        <v>46042</v>
      </c>
      <c r="CZ82" s="519">
        <v>200000</v>
      </c>
      <c r="DB82" s="933">
        <v>46205</v>
      </c>
      <c r="DC82" s="510">
        <v>160000</v>
      </c>
      <c r="DE82" s="902"/>
      <c r="DF82" s="260"/>
      <c r="DH82" s="511"/>
      <c r="DI82" s="510"/>
    </row>
    <row r="83" spans="1:113" ht="15.75" x14ac:dyDescent="0.25">
      <c r="A83" s="357"/>
      <c r="B83"/>
      <c r="E83" s="468">
        <v>46204</v>
      </c>
      <c r="F83" s="469">
        <v>160000</v>
      </c>
      <c r="G83" s="471" t="s">
        <v>942</v>
      </c>
      <c r="H83" s="469" t="s">
        <v>9166</v>
      </c>
      <c r="M83" s="268">
        <v>44926</v>
      </c>
      <c r="N83" s="269">
        <v>68000</v>
      </c>
      <c r="O83" s="270"/>
      <c r="P83" s="269" t="s">
        <v>642</v>
      </c>
      <c r="T83" s="784">
        <v>46143</v>
      </c>
      <c r="U83" s="629" t="s">
        <v>6832</v>
      </c>
      <c r="V83" s="628" t="s">
        <v>6393</v>
      </c>
      <c r="W83" s="629" t="s">
        <v>592</v>
      </c>
      <c r="X83" s="629" t="s">
        <v>435</v>
      </c>
      <c r="Y83" s="744">
        <v>385000</v>
      </c>
      <c r="Z83" s="640">
        <v>23000</v>
      </c>
      <c r="AA83" s="640">
        <v>281000</v>
      </c>
      <c r="AB83" s="640"/>
      <c r="AC83" s="640"/>
      <c r="AD83" s="640"/>
      <c r="AE83" s="640">
        <v>81000</v>
      </c>
      <c r="AF83" s="640"/>
      <c r="AG83" s="640">
        <v>0</v>
      </c>
      <c r="AH83" s="629" t="s">
        <v>8721</v>
      </c>
      <c r="AI83" t="s">
        <v>573</v>
      </c>
      <c r="AJ83" s="507">
        <v>46164</v>
      </c>
      <c r="AK83" s="508">
        <v>14760000</v>
      </c>
      <c r="AL83" s="508">
        <v>-14760000</v>
      </c>
      <c r="BP83" s="260"/>
      <c r="BQ83" s="260"/>
      <c r="BR83" s="260"/>
      <c r="BS83" s="260"/>
      <c r="BT83" s="438"/>
      <c r="BU83" s="515">
        <v>46134</v>
      </c>
      <c r="BV83" s="516">
        <v>1070000</v>
      </c>
      <c r="BW83" s="438"/>
      <c r="BX83" s="517">
        <v>46130</v>
      </c>
      <c r="BY83" s="541">
        <v>305000</v>
      </c>
      <c r="BZ83" s="438"/>
      <c r="CA83" s="440">
        <v>45819</v>
      </c>
      <c r="CB83" s="438">
        <v>459000</v>
      </c>
      <c r="CC83" s="438"/>
      <c r="CD83" s="440">
        <v>45888</v>
      </c>
      <c r="CE83" s="438">
        <v>425000</v>
      </c>
      <c r="CF83" s="439"/>
      <c r="CG83" s="899">
        <v>46069</v>
      </c>
      <c r="CH83" s="550">
        <v>475000</v>
      </c>
      <c r="CI83" s="439"/>
      <c r="CJ83" s="540">
        <v>46181</v>
      </c>
      <c r="CK83" s="541">
        <v>40000</v>
      </c>
      <c r="CL83" s="439"/>
      <c r="CM83" s="523">
        <v>46083</v>
      </c>
      <c r="CN83" s="519">
        <v>375000</v>
      </c>
      <c r="CP83" s="999">
        <v>46130</v>
      </c>
      <c r="CQ83" s="1000">
        <v>67000</v>
      </c>
      <c r="CY83" s="523">
        <v>46040</v>
      </c>
      <c r="CZ83" s="519">
        <v>200000</v>
      </c>
      <c r="DB83" s="933">
        <v>46205</v>
      </c>
      <c r="DC83" s="510">
        <v>160000</v>
      </c>
      <c r="DE83" s="902"/>
      <c r="DF83" s="260"/>
      <c r="DH83" s="511"/>
      <c r="DI83" s="510"/>
    </row>
    <row r="84" spans="1:113" ht="15.75" x14ac:dyDescent="0.25">
      <c r="A84" s="357"/>
      <c r="B84"/>
      <c r="E84" s="468">
        <v>46204</v>
      </c>
      <c r="F84" s="469">
        <v>67000</v>
      </c>
      <c r="G84" s="471" t="s">
        <v>3352</v>
      </c>
      <c r="H84" s="469" t="s">
        <v>9157</v>
      </c>
      <c r="M84" s="268">
        <v>44926</v>
      </c>
      <c r="N84" s="269">
        <v>28000</v>
      </c>
      <c r="O84" s="270"/>
      <c r="P84" s="269" t="s">
        <v>643</v>
      </c>
      <c r="T84" s="784">
        <v>46143</v>
      </c>
      <c r="U84" s="629" t="s">
        <v>1470</v>
      </c>
      <c r="V84" s="628" t="s">
        <v>3671</v>
      </c>
      <c r="W84" s="629" t="s">
        <v>592</v>
      </c>
      <c r="X84" s="629" t="s">
        <v>221</v>
      </c>
      <c r="Y84" s="744">
        <v>245000</v>
      </c>
      <c r="Z84" s="640">
        <v>5000</v>
      </c>
      <c r="AA84" s="640">
        <v>161000</v>
      </c>
      <c r="AB84" s="640"/>
      <c r="AC84" s="640"/>
      <c r="AD84" s="640"/>
      <c r="AE84" s="640">
        <v>79000</v>
      </c>
      <c r="AF84" s="640"/>
      <c r="AG84" s="640">
        <v>0</v>
      </c>
      <c r="AH84" s="629"/>
      <c r="AI84" t="s">
        <v>573</v>
      </c>
      <c r="AJ84" s="507">
        <v>46163</v>
      </c>
      <c r="AK84" s="508">
        <v>14531000</v>
      </c>
      <c r="AL84" s="508">
        <v>-14531000</v>
      </c>
      <c r="BP84" s="260"/>
      <c r="BQ84" s="260"/>
      <c r="BR84" s="260"/>
      <c r="BS84" s="260"/>
      <c r="BT84" s="438"/>
      <c r="BU84" s="515">
        <v>46133</v>
      </c>
      <c r="BV84" s="516">
        <v>780000</v>
      </c>
      <c r="BW84" s="438"/>
      <c r="BX84" s="517">
        <v>46129</v>
      </c>
      <c r="BY84" s="541">
        <v>500000</v>
      </c>
      <c r="BZ84" s="438"/>
      <c r="CA84" s="440">
        <v>45816</v>
      </c>
      <c r="CB84" s="438">
        <v>482000</v>
      </c>
      <c r="CC84" s="438"/>
      <c r="CD84" s="440">
        <v>45888</v>
      </c>
      <c r="CE84" s="438">
        <v>5000</v>
      </c>
      <c r="CF84" s="439"/>
      <c r="CG84" s="899">
        <v>46066</v>
      </c>
      <c r="CH84" s="550">
        <v>1807000</v>
      </c>
      <c r="CI84" s="439"/>
      <c r="CJ84" s="540">
        <v>46176</v>
      </c>
      <c r="CK84" s="541">
        <v>150000</v>
      </c>
      <c r="CL84" s="439"/>
      <c r="CM84" s="523">
        <v>46083</v>
      </c>
      <c r="CN84" s="519">
        <v>565000</v>
      </c>
      <c r="CP84" s="999">
        <v>46130</v>
      </c>
      <c r="CQ84" s="1000">
        <v>295000</v>
      </c>
      <c r="CY84" s="523">
        <v>46035</v>
      </c>
      <c r="CZ84" s="519">
        <v>220000</v>
      </c>
      <c r="DB84" s="933">
        <v>46205</v>
      </c>
      <c r="DC84" s="510">
        <v>726000</v>
      </c>
      <c r="DE84" s="902"/>
      <c r="DF84" s="260"/>
      <c r="DH84" s="511"/>
      <c r="DI84" s="510"/>
    </row>
    <row r="85" spans="1:113" ht="15.75" x14ac:dyDescent="0.25">
      <c r="A85" s="357"/>
      <c r="B85"/>
      <c r="E85" s="468">
        <v>46203</v>
      </c>
      <c r="F85" s="469">
        <v>113000</v>
      </c>
      <c r="G85" s="471" t="s">
        <v>942</v>
      </c>
      <c r="H85" s="469" t="s">
        <v>9138</v>
      </c>
      <c r="M85" s="268">
        <v>44924</v>
      </c>
      <c r="N85" s="269">
        <v>4000</v>
      </c>
      <c r="O85" s="270"/>
      <c r="P85" s="271" t="s">
        <v>644</v>
      </c>
      <c r="T85" s="784">
        <v>46143</v>
      </c>
      <c r="U85" s="629" t="s">
        <v>6599</v>
      </c>
      <c r="V85" s="628" t="s">
        <v>8783</v>
      </c>
      <c r="W85" s="629" t="s">
        <v>592</v>
      </c>
      <c r="X85" s="629" t="s">
        <v>435</v>
      </c>
      <c r="Y85" s="744">
        <v>504000</v>
      </c>
      <c r="Z85" s="640">
        <v>5000</v>
      </c>
      <c r="AA85" s="640">
        <v>452000</v>
      </c>
      <c r="AB85" s="640"/>
      <c r="AC85" s="640"/>
      <c r="AD85" s="640"/>
      <c r="AE85" s="640">
        <v>47000</v>
      </c>
      <c r="AF85" s="640"/>
      <c r="AG85" s="640">
        <v>0</v>
      </c>
      <c r="AH85" s="629"/>
      <c r="AI85" t="s">
        <v>573</v>
      </c>
      <c r="AJ85" s="507">
        <v>46163</v>
      </c>
      <c r="AK85" s="508">
        <v>14531000</v>
      </c>
      <c r="AL85" s="508">
        <v>-14531000</v>
      </c>
      <c r="BP85" s="260"/>
      <c r="BQ85" s="260"/>
      <c r="BR85" s="260"/>
      <c r="BS85" s="260"/>
      <c r="BT85" s="438"/>
      <c r="BU85" s="515">
        <v>46133</v>
      </c>
      <c r="BV85" s="516">
        <v>488000</v>
      </c>
      <c r="BW85" s="438"/>
      <c r="BX85" s="517">
        <v>46129</v>
      </c>
      <c r="BY85" s="541">
        <v>296000</v>
      </c>
      <c r="BZ85" s="438"/>
      <c r="CA85" s="440">
        <v>45812</v>
      </c>
      <c r="CB85" s="438">
        <v>284000</v>
      </c>
      <c r="CC85" s="438"/>
      <c r="CD85" s="440">
        <v>45888</v>
      </c>
      <c r="CE85" s="438">
        <v>5000</v>
      </c>
      <c r="CF85" s="439"/>
      <c r="CG85" s="899">
        <v>46065</v>
      </c>
      <c r="CH85" s="550">
        <v>245000</v>
      </c>
      <c r="CI85" s="439"/>
      <c r="CJ85" s="540">
        <v>46170</v>
      </c>
      <c r="CK85" s="541">
        <v>30000</v>
      </c>
      <c r="CL85" s="439"/>
      <c r="CM85" s="523">
        <v>46083</v>
      </c>
      <c r="CN85" s="519">
        <v>224000</v>
      </c>
      <c r="CP85" s="999">
        <v>46128</v>
      </c>
      <c r="CQ85" s="1000">
        <v>268000</v>
      </c>
      <c r="CY85" s="523">
        <v>46029</v>
      </c>
      <c r="CZ85" s="519">
        <v>1100000</v>
      </c>
      <c r="DB85" s="933">
        <v>46205</v>
      </c>
      <c r="DC85" s="510">
        <v>50000</v>
      </c>
      <c r="DE85" s="902"/>
      <c r="DF85" s="260"/>
      <c r="DH85" s="511"/>
      <c r="DI85" s="510"/>
    </row>
    <row r="86" spans="1:113" ht="15.75" x14ac:dyDescent="0.25">
      <c r="A86" s="357"/>
      <c r="B86"/>
      <c r="E86" s="468">
        <v>46202</v>
      </c>
      <c r="F86" s="469">
        <v>28000</v>
      </c>
      <c r="G86" s="471" t="s">
        <v>1312</v>
      </c>
      <c r="H86" s="469" t="s">
        <v>9142</v>
      </c>
      <c r="M86" s="268">
        <v>44922</v>
      </c>
      <c r="N86" s="269">
        <v>4000</v>
      </c>
      <c r="O86" s="270"/>
      <c r="P86" s="271" t="s">
        <v>644</v>
      </c>
      <c r="T86" s="784">
        <v>46143</v>
      </c>
      <c r="U86" s="629" t="s">
        <v>587</v>
      </c>
      <c r="V86" s="628">
        <v>1000760736</v>
      </c>
      <c r="W86" s="629" t="s">
        <v>4696</v>
      </c>
      <c r="X86" s="629" t="s">
        <v>221</v>
      </c>
      <c r="Y86" s="744">
        <v>346000</v>
      </c>
      <c r="Z86" s="640"/>
      <c r="AA86" s="640">
        <v>44000</v>
      </c>
      <c r="AB86" s="640">
        <v>238000</v>
      </c>
      <c r="AC86" s="640"/>
      <c r="AD86" s="640">
        <v>30000</v>
      </c>
      <c r="AE86" s="640">
        <v>34000</v>
      </c>
      <c r="AF86" s="640"/>
      <c r="AG86" s="640">
        <v>0</v>
      </c>
      <c r="AH86" s="629" t="s">
        <v>8818</v>
      </c>
      <c r="AI86" t="s">
        <v>573</v>
      </c>
      <c r="AJ86" s="507">
        <v>46162</v>
      </c>
      <c r="AK86" s="508">
        <v>14327000</v>
      </c>
      <c r="AL86" s="508">
        <v>-14327000</v>
      </c>
      <c r="BP86" s="260"/>
      <c r="BQ86" s="260"/>
      <c r="BR86" s="260"/>
      <c r="BS86" s="260"/>
      <c r="BT86" s="438"/>
      <c r="BU86" s="515">
        <v>46133</v>
      </c>
      <c r="BV86" s="516">
        <v>235000</v>
      </c>
      <c r="BW86" s="438"/>
      <c r="BX86" s="517">
        <v>46129</v>
      </c>
      <c r="BY86" s="541">
        <v>393000</v>
      </c>
      <c r="BZ86" s="438"/>
      <c r="CA86" s="440">
        <v>45811</v>
      </c>
      <c r="CB86" s="438">
        <v>1730000</v>
      </c>
      <c r="CC86" s="438"/>
      <c r="CD86" s="440">
        <v>45888</v>
      </c>
      <c r="CE86" s="438">
        <v>382000</v>
      </c>
      <c r="CF86" s="439"/>
      <c r="CG86" s="899">
        <v>46065</v>
      </c>
      <c r="CH86" s="550">
        <v>529000</v>
      </c>
      <c r="CI86" s="439"/>
      <c r="CJ86" s="540">
        <v>46170</v>
      </c>
      <c r="CK86" s="541">
        <v>44000</v>
      </c>
      <c r="CL86" s="439"/>
      <c r="CM86" s="523">
        <v>46083</v>
      </c>
      <c r="CN86" s="519">
        <v>769000</v>
      </c>
      <c r="CP86" s="999">
        <v>46126</v>
      </c>
      <c r="CQ86" s="1000">
        <v>375000</v>
      </c>
      <c r="CY86" s="523">
        <v>46029</v>
      </c>
      <c r="CZ86" s="519">
        <v>2000000</v>
      </c>
      <c r="DB86" s="933">
        <v>46205</v>
      </c>
      <c r="DC86" s="510">
        <v>379000</v>
      </c>
      <c r="DE86" s="902"/>
      <c r="DF86" s="260"/>
      <c r="DH86" s="511"/>
      <c r="DI86" s="510"/>
    </row>
    <row r="87" spans="1:113" ht="15.75" x14ac:dyDescent="0.25">
      <c r="A87" s="357"/>
      <c r="B87"/>
      <c r="E87" s="468">
        <v>46201</v>
      </c>
      <c r="F87" s="469">
        <v>8000</v>
      </c>
      <c r="G87" s="471"/>
      <c r="H87" s="469" t="s">
        <v>9140</v>
      </c>
      <c r="M87" s="268">
        <v>44921</v>
      </c>
      <c r="N87" s="269">
        <v>52000</v>
      </c>
      <c r="O87" s="270"/>
      <c r="P87" s="269" t="s">
        <v>645</v>
      </c>
      <c r="T87" s="784">
        <v>46143</v>
      </c>
      <c r="U87" s="629" t="s">
        <v>587</v>
      </c>
      <c r="V87" s="628" t="s">
        <v>8817</v>
      </c>
      <c r="W87" s="629" t="s">
        <v>592</v>
      </c>
      <c r="X87" s="629" t="s">
        <v>436</v>
      </c>
      <c r="Y87" s="744">
        <v>505000</v>
      </c>
      <c r="Z87" s="640">
        <v>5000</v>
      </c>
      <c r="AA87" s="640">
        <v>351000</v>
      </c>
      <c r="AB87" s="640"/>
      <c r="AC87" s="640"/>
      <c r="AD87" s="640">
        <v>104000</v>
      </c>
      <c r="AE87" s="640">
        <v>45000</v>
      </c>
      <c r="AF87" s="640"/>
      <c r="AG87" s="640">
        <v>0</v>
      </c>
      <c r="AH87" s="629"/>
      <c r="AI87" t="s">
        <v>573</v>
      </c>
      <c r="AJ87" s="507">
        <v>46162</v>
      </c>
      <c r="AK87" s="508">
        <v>14327000</v>
      </c>
      <c r="AL87" s="508">
        <v>-14327000</v>
      </c>
      <c r="BP87" s="260"/>
      <c r="BQ87" s="260"/>
      <c r="BR87" s="260"/>
      <c r="BS87" s="260"/>
      <c r="BT87" s="438"/>
      <c r="BU87" s="515">
        <v>46133</v>
      </c>
      <c r="BV87" s="516">
        <v>317000</v>
      </c>
      <c r="BW87" s="438"/>
      <c r="BX87" s="517">
        <v>46129</v>
      </c>
      <c r="BY87" s="541">
        <v>243000</v>
      </c>
      <c r="BZ87" s="438"/>
      <c r="CA87" s="440">
        <v>45804</v>
      </c>
      <c r="CB87" s="438">
        <v>310000</v>
      </c>
      <c r="CC87" s="438"/>
      <c r="CD87" s="440">
        <v>45888</v>
      </c>
      <c r="CE87" s="438">
        <v>5000</v>
      </c>
      <c r="CF87" s="439"/>
      <c r="CG87" s="899">
        <v>46059</v>
      </c>
      <c r="CH87" s="550">
        <v>470000</v>
      </c>
      <c r="CI87" s="439"/>
      <c r="CJ87" s="540">
        <v>46169</v>
      </c>
      <c r="CK87" s="541">
        <v>35000</v>
      </c>
      <c r="CL87" s="439"/>
      <c r="CM87" s="523">
        <v>46079</v>
      </c>
      <c r="CN87" s="519">
        <v>80000</v>
      </c>
      <c r="CP87" s="999">
        <v>46125</v>
      </c>
      <c r="CQ87" s="1000">
        <v>554000</v>
      </c>
      <c r="CY87" s="523">
        <v>46027</v>
      </c>
      <c r="CZ87" s="519">
        <v>355000</v>
      </c>
      <c r="DB87" s="933">
        <v>46205</v>
      </c>
      <c r="DC87" s="510">
        <v>356000</v>
      </c>
      <c r="DE87" s="902"/>
      <c r="DF87" s="260"/>
      <c r="DH87" s="511"/>
      <c r="DI87" s="510"/>
    </row>
    <row r="88" spans="1:113" ht="15.75" x14ac:dyDescent="0.25">
      <c r="A88" s="357"/>
      <c r="B88"/>
      <c r="E88" s="468">
        <v>46201</v>
      </c>
      <c r="F88" s="469">
        <v>60000</v>
      </c>
      <c r="G88" s="471"/>
      <c r="H88" s="469" t="s">
        <v>9139</v>
      </c>
      <c r="M88" s="268">
        <v>44921</v>
      </c>
      <c r="N88" s="269">
        <v>72000</v>
      </c>
      <c r="O88" s="270"/>
      <c r="P88" s="269" t="s">
        <v>646</v>
      </c>
      <c r="T88" s="784">
        <v>46143</v>
      </c>
      <c r="U88" s="629" t="s">
        <v>587</v>
      </c>
      <c r="V88" s="628" t="s">
        <v>8782</v>
      </c>
      <c r="W88" s="629" t="s">
        <v>592</v>
      </c>
      <c r="X88" s="629" t="s">
        <v>8628</v>
      </c>
      <c r="Y88" s="744">
        <v>1032000</v>
      </c>
      <c r="Z88" s="640"/>
      <c r="AA88" s="640">
        <v>865000</v>
      </c>
      <c r="AB88" s="640"/>
      <c r="AC88" s="640"/>
      <c r="AD88" s="640">
        <v>122000</v>
      </c>
      <c r="AE88" s="640">
        <v>45000</v>
      </c>
      <c r="AF88" s="640"/>
      <c r="AG88" s="640">
        <v>0</v>
      </c>
      <c r="AH88" s="629" t="s">
        <v>8932</v>
      </c>
      <c r="AI88" t="s">
        <v>573</v>
      </c>
      <c r="AJ88" s="507">
        <v>46162</v>
      </c>
      <c r="AK88" s="508">
        <v>14327000</v>
      </c>
      <c r="AL88" s="508">
        <v>-14327000</v>
      </c>
      <c r="BP88" s="260"/>
      <c r="BQ88" s="260"/>
      <c r="BR88" s="260"/>
      <c r="BS88" s="260"/>
      <c r="BT88" s="438"/>
      <c r="BU88" s="515">
        <v>46133</v>
      </c>
      <c r="BV88" s="516">
        <v>110000</v>
      </c>
      <c r="BW88" s="438"/>
      <c r="BX88" s="517">
        <v>46128</v>
      </c>
      <c r="BY88" s="541">
        <v>713000</v>
      </c>
      <c r="BZ88" s="438"/>
      <c r="CA88" s="506">
        <v>45804</v>
      </c>
      <c r="CB88" s="379">
        <v>298000</v>
      </c>
      <c r="CC88" s="438"/>
      <c r="CD88" s="440">
        <v>45888</v>
      </c>
      <c r="CE88" s="438">
        <v>5000</v>
      </c>
      <c r="CF88" s="439"/>
      <c r="CG88" s="899">
        <v>46054</v>
      </c>
      <c r="CH88" s="550">
        <v>209000</v>
      </c>
      <c r="CI88" s="439"/>
      <c r="CJ88" s="540">
        <v>46169</v>
      </c>
      <c r="CK88" s="541">
        <v>208000</v>
      </c>
      <c r="CL88" s="439"/>
      <c r="CM88" s="523">
        <v>46079</v>
      </c>
      <c r="CN88" s="519">
        <v>57000</v>
      </c>
      <c r="CP88" s="999">
        <v>46124</v>
      </c>
      <c r="CQ88" s="1000">
        <v>14000</v>
      </c>
      <c r="CY88" s="523">
        <v>46015</v>
      </c>
      <c r="CZ88" s="519">
        <v>200000</v>
      </c>
      <c r="DB88" s="933">
        <v>46205</v>
      </c>
      <c r="DC88" s="510">
        <v>5000</v>
      </c>
      <c r="DE88" s="902"/>
      <c r="DF88" s="260"/>
      <c r="DH88" s="511"/>
      <c r="DI88" s="510"/>
    </row>
    <row r="89" spans="1:113" ht="15.75" x14ac:dyDescent="0.25">
      <c r="A89" s="357"/>
      <c r="B89"/>
      <c r="E89" s="468">
        <v>46201</v>
      </c>
      <c r="F89" s="469">
        <v>31000</v>
      </c>
      <c r="G89" s="471" t="s">
        <v>1396</v>
      </c>
      <c r="H89" s="469" t="s">
        <v>8900</v>
      </c>
      <c r="M89" s="268">
        <v>44921</v>
      </c>
      <c r="N89" s="269">
        <v>105000</v>
      </c>
      <c r="O89" s="270"/>
      <c r="P89" s="269" t="s">
        <v>647</v>
      </c>
      <c r="T89" s="784">
        <v>46143</v>
      </c>
      <c r="U89" s="629" t="s">
        <v>587</v>
      </c>
      <c r="V89" s="628" t="s">
        <v>8781</v>
      </c>
      <c r="W89" s="629" t="s">
        <v>592</v>
      </c>
      <c r="X89" s="629" t="s">
        <v>544</v>
      </c>
      <c r="Y89" s="744">
        <v>3523000</v>
      </c>
      <c r="Z89" s="640">
        <v>43000</v>
      </c>
      <c r="AA89" s="640">
        <v>1120000</v>
      </c>
      <c r="AB89" s="640"/>
      <c r="AC89" s="640">
        <v>2204000</v>
      </c>
      <c r="AD89" s="640">
        <v>111000</v>
      </c>
      <c r="AE89" s="640">
        <v>45000</v>
      </c>
      <c r="AF89" s="640"/>
      <c r="AG89" s="640">
        <v>0</v>
      </c>
      <c r="AH89" s="629" t="s">
        <v>8780</v>
      </c>
      <c r="AI89" t="s">
        <v>573</v>
      </c>
      <c r="AJ89" s="507">
        <v>46161</v>
      </c>
      <c r="AK89" s="508">
        <v>14324000</v>
      </c>
      <c r="AL89" s="508">
        <v>-14324000</v>
      </c>
      <c r="BP89" s="260"/>
      <c r="BQ89" s="260"/>
      <c r="BR89" s="260"/>
      <c r="BS89" s="260"/>
      <c r="BT89" s="438"/>
      <c r="BU89" s="515">
        <v>46133</v>
      </c>
      <c r="BV89" s="516">
        <v>112000</v>
      </c>
      <c r="BW89" s="438"/>
      <c r="BX89" s="517">
        <v>46127</v>
      </c>
      <c r="BY89" s="541">
        <v>377000</v>
      </c>
      <c r="BZ89" s="438"/>
      <c r="CA89" s="440">
        <v>45789</v>
      </c>
      <c r="CB89" s="438">
        <v>409000</v>
      </c>
      <c r="CC89" s="438"/>
      <c r="CD89" s="440">
        <v>45887</v>
      </c>
      <c r="CE89" s="438">
        <v>5000</v>
      </c>
      <c r="CF89" s="439"/>
      <c r="CG89" s="899">
        <v>46052</v>
      </c>
      <c r="CH89" s="550">
        <v>813000</v>
      </c>
      <c r="CI89" s="439"/>
      <c r="CJ89" s="540">
        <v>46169</v>
      </c>
      <c r="CK89" s="541">
        <v>139000</v>
      </c>
      <c r="CL89" s="439"/>
      <c r="CM89" s="523">
        <v>46077</v>
      </c>
      <c r="CN89" s="519">
        <v>103000</v>
      </c>
      <c r="CP89" s="999">
        <v>46123</v>
      </c>
      <c r="CQ89" s="1000">
        <v>70000</v>
      </c>
      <c r="CY89" s="523">
        <v>46014</v>
      </c>
      <c r="CZ89" s="519">
        <v>2700000</v>
      </c>
      <c r="DB89" s="933">
        <v>46205</v>
      </c>
      <c r="DC89" s="510">
        <v>349000</v>
      </c>
      <c r="DE89" s="902"/>
      <c r="DF89" s="260"/>
      <c r="DH89" s="511"/>
      <c r="DI89" s="510"/>
    </row>
    <row r="90" spans="1:113" ht="15.75" x14ac:dyDescent="0.25">
      <c r="A90" s="357"/>
      <c r="B90"/>
      <c r="E90" s="468">
        <v>46200</v>
      </c>
      <c r="F90" s="469">
        <v>245000</v>
      </c>
      <c r="G90" s="471" t="s">
        <v>3352</v>
      </c>
      <c r="H90" s="469" t="s">
        <v>9143</v>
      </c>
      <c r="M90" s="268">
        <v>44921</v>
      </c>
      <c r="N90" s="269">
        <v>4000</v>
      </c>
      <c r="O90" s="270"/>
      <c r="P90" s="271" t="s">
        <v>644</v>
      </c>
      <c r="T90" s="784">
        <v>46143</v>
      </c>
      <c r="U90" s="629" t="s">
        <v>587</v>
      </c>
      <c r="V90" s="628" t="s">
        <v>1825</v>
      </c>
      <c r="W90" s="629" t="s">
        <v>592</v>
      </c>
      <c r="X90" s="629" t="s">
        <v>436</v>
      </c>
      <c r="Y90" s="744">
        <v>660000</v>
      </c>
      <c r="Z90" s="640"/>
      <c r="AA90" s="640">
        <v>520000</v>
      </c>
      <c r="AB90" s="640"/>
      <c r="AC90" s="640"/>
      <c r="AD90" s="640">
        <v>95000</v>
      </c>
      <c r="AE90" s="640">
        <v>45000</v>
      </c>
      <c r="AF90" s="640"/>
      <c r="AG90" s="640">
        <v>0</v>
      </c>
      <c r="AH90" s="629"/>
      <c r="AI90" t="s">
        <v>573</v>
      </c>
      <c r="AJ90" s="507">
        <v>46160</v>
      </c>
      <c r="AK90" s="508">
        <v>14125000</v>
      </c>
      <c r="AL90" s="508">
        <v>-14125000</v>
      </c>
      <c r="BP90" s="260"/>
      <c r="BQ90" s="260"/>
      <c r="BR90" s="260"/>
      <c r="BS90" s="260"/>
      <c r="BT90" s="438"/>
      <c r="BU90" s="515">
        <v>46132</v>
      </c>
      <c r="BV90" s="516">
        <v>64000</v>
      </c>
      <c r="BW90" s="438"/>
      <c r="BX90" s="517">
        <v>46127</v>
      </c>
      <c r="BY90" s="541">
        <v>495000</v>
      </c>
      <c r="BZ90" s="438"/>
      <c r="CA90" s="440">
        <v>45789</v>
      </c>
      <c r="CB90" s="499">
        <v>419000</v>
      </c>
      <c r="CC90" s="438"/>
      <c r="CD90" s="440">
        <v>45887</v>
      </c>
      <c r="CE90" s="438">
        <v>26000</v>
      </c>
      <c r="CF90" s="439"/>
      <c r="CG90" s="899">
        <v>46050</v>
      </c>
      <c r="CH90" s="550">
        <v>266000</v>
      </c>
      <c r="CI90" s="439"/>
      <c r="CJ90" s="540">
        <v>46169</v>
      </c>
      <c r="CK90" s="541">
        <v>235000</v>
      </c>
      <c r="CL90" s="439"/>
      <c r="CM90" s="523">
        <v>46077</v>
      </c>
      <c r="CN90" s="519">
        <v>280000</v>
      </c>
      <c r="CP90" s="999">
        <v>46123</v>
      </c>
      <c r="CQ90" s="1000">
        <v>90000</v>
      </c>
      <c r="CY90" s="523">
        <v>46008</v>
      </c>
      <c r="CZ90" s="519">
        <v>2700000</v>
      </c>
      <c r="DB90" s="933">
        <v>46205</v>
      </c>
      <c r="DC90" s="510">
        <v>5000</v>
      </c>
      <c r="DE90" s="902"/>
      <c r="DF90" s="260"/>
      <c r="DH90" s="511"/>
      <c r="DI90" s="510"/>
    </row>
    <row r="91" spans="1:113" ht="15.75" x14ac:dyDescent="0.25">
      <c r="A91" s="357"/>
      <c r="B91"/>
      <c r="E91" s="468">
        <v>46200</v>
      </c>
      <c r="F91" s="469">
        <v>16000</v>
      </c>
      <c r="G91" s="471" t="s">
        <v>942</v>
      </c>
      <c r="H91" s="469" t="s">
        <v>916</v>
      </c>
      <c r="M91" s="268">
        <v>44921</v>
      </c>
      <c r="N91" s="269">
        <v>70000</v>
      </c>
      <c r="O91" s="270"/>
      <c r="P91" s="269" t="s">
        <v>648</v>
      </c>
      <c r="T91" s="784">
        <v>46143</v>
      </c>
      <c r="U91" s="629" t="s">
        <v>587</v>
      </c>
      <c r="V91" s="628" t="s">
        <v>8757</v>
      </c>
      <c r="W91" s="629" t="s">
        <v>592</v>
      </c>
      <c r="X91" s="629" t="s">
        <v>436</v>
      </c>
      <c r="Y91" s="744">
        <v>460000</v>
      </c>
      <c r="Z91" s="640">
        <v>5000</v>
      </c>
      <c r="AA91" s="640">
        <v>357000</v>
      </c>
      <c r="AB91" s="640"/>
      <c r="AC91" s="640"/>
      <c r="AD91" s="640">
        <v>53000</v>
      </c>
      <c r="AE91" s="640">
        <v>45000</v>
      </c>
      <c r="AF91" s="640"/>
      <c r="AG91" s="640">
        <v>0</v>
      </c>
      <c r="AH91" s="629"/>
      <c r="AI91" t="s">
        <v>573</v>
      </c>
      <c r="AJ91" s="507">
        <v>46158</v>
      </c>
      <c r="AK91" s="508">
        <v>14020000</v>
      </c>
      <c r="AL91" s="508">
        <v>-14020000</v>
      </c>
      <c r="BP91" s="260"/>
      <c r="BQ91" s="260"/>
      <c r="BR91" s="260"/>
      <c r="BS91" s="260"/>
      <c r="BT91" s="438"/>
      <c r="BU91" s="515">
        <v>46132</v>
      </c>
      <c r="BV91" s="516">
        <v>283000</v>
      </c>
      <c r="BW91" s="438"/>
      <c r="BX91" s="517">
        <v>46127</v>
      </c>
      <c r="BY91" s="541">
        <v>529000</v>
      </c>
      <c r="BZ91" s="438"/>
      <c r="CA91" s="349">
        <v>45779</v>
      </c>
      <c r="CB91" s="346">
        <v>318000</v>
      </c>
      <c r="CC91" s="438"/>
      <c r="CD91" s="440">
        <v>45887</v>
      </c>
      <c r="CE91" s="438">
        <v>26000</v>
      </c>
      <c r="CF91" s="439"/>
      <c r="CG91" s="899">
        <v>46050</v>
      </c>
      <c r="CH91" s="550">
        <v>408000</v>
      </c>
      <c r="CI91" s="439"/>
      <c r="CJ91" s="540">
        <v>46168</v>
      </c>
      <c r="CK91" s="541">
        <v>375000</v>
      </c>
      <c r="CL91" s="439"/>
      <c r="CM91" s="523">
        <v>46076</v>
      </c>
      <c r="CN91" s="519">
        <v>50000</v>
      </c>
      <c r="CP91" s="511">
        <v>46121</v>
      </c>
      <c r="CQ91" s="510">
        <v>385000</v>
      </c>
      <c r="CY91" s="523">
        <v>46006</v>
      </c>
      <c r="CZ91" s="519">
        <v>2700000</v>
      </c>
      <c r="DB91" s="933">
        <v>46205</v>
      </c>
      <c r="DC91" s="510">
        <v>6000</v>
      </c>
      <c r="DE91" s="902"/>
      <c r="DF91" s="260"/>
      <c r="DH91" s="511"/>
      <c r="DI91" s="510"/>
    </row>
    <row r="92" spans="1:113" ht="15.75" x14ac:dyDescent="0.25">
      <c r="A92" s="357"/>
      <c r="B92"/>
      <c r="E92" s="468">
        <v>46200</v>
      </c>
      <c r="F92" s="469">
        <v>30000</v>
      </c>
      <c r="G92" s="471" t="s">
        <v>1462</v>
      </c>
      <c r="H92" s="469" t="s">
        <v>9134</v>
      </c>
      <c r="M92" s="268">
        <v>44921</v>
      </c>
      <c r="N92" s="269">
        <v>4000</v>
      </c>
      <c r="O92" s="270"/>
      <c r="P92" s="271" t="s">
        <v>644</v>
      </c>
      <c r="T92" s="784">
        <v>46143</v>
      </c>
      <c r="U92" s="629" t="s">
        <v>587</v>
      </c>
      <c r="V92" s="628">
        <v>71293247</v>
      </c>
      <c r="W92" s="629" t="s">
        <v>5595</v>
      </c>
      <c r="X92" s="629" t="s">
        <v>8716</v>
      </c>
      <c r="Y92" s="744">
        <v>358000</v>
      </c>
      <c r="Z92" s="640"/>
      <c r="AA92" s="640">
        <v>44000</v>
      </c>
      <c r="AB92" s="640">
        <v>261000</v>
      </c>
      <c r="AC92" s="640"/>
      <c r="AD92" s="640">
        <v>30000</v>
      </c>
      <c r="AE92" s="640">
        <v>23000</v>
      </c>
      <c r="AF92" s="640"/>
      <c r="AG92" s="640">
        <v>0</v>
      </c>
      <c r="AH92" s="629" t="s">
        <v>8715</v>
      </c>
      <c r="AI92" t="s">
        <v>573</v>
      </c>
      <c r="AJ92" s="507">
        <v>46158</v>
      </c>
      <c r="AK92" s="508">
        <v>13920000</v>
      </c>
      <c r="AL92" s="508">
        <v>-13920000</v>
      </c>
      <c r="BP92" s="260"/>
      <c r="BQ92" s="260"/>
      <c r="BR92" s="260"/>
      <c r="BS92" s="260"/>
      <c r="BT92" s="438"/>
      <c r="BU92" s="515">
        <v>46132</v>
      </c>
      <c r="BV92" s="516">
        <v>1150000</v>
      </c>
      <c r="BW92" s="438"/>
      <c r="BX92" s="517">
        <v>46127</v>
      </c>
      <c r="BY92" s="541">
        <v>432000</v>
      </c>
      <c r="BZ92" s="438"/>
      <c r="CA92" s="349">
        <v>45776</v>
      </c>
      <c r="CB92" s="346">
        <v>482000</v>
      </c>
      <c r="CC92" s="438"/>
      <c r="CD92" s="440">
        <v>45886</v>
      </c>
      <c r="CE92" s="438">
        <v>159000</v>
      </c>
      <c r="CF92" s="439"/>
      <c r="CG92" s="899">
        <v>46049</v>
      </c>
      <c r="CH92" s="550">
        <v>604000</v>
      </c>
      <c r="CI92" s="439"/>
      <c r="CJ92" s="540">
        <v>46167</v>
      </c>
      <c r="CK92" s="541">
        <v>22000</v>
      </c>
      <c r="CL92" s="439"/>
      <c r="CM92" s="523">
        <v>46076</v>
      </c>
      <c r="CN92" s="519">
        <v>400000</v>
      </c>
      <c r="CP92" s="511">
        <v>46121</v>
      </c>
      <c r="CQ92" s="510">
        <v>217000</v>
      </c>
      <c r="CY92" s="523">
        <v>46005</v>
      </c>
      <c r="CZ92" s="519">
        <v>250000</v>
      </c>
      <c r="DB92" s="933">
        <v>46204</v>
      </c>
      <c r="DC92" s="510">
        <v>30000</v>
      </c>
      <c r="DE92" s="902"/>
      <c r="DF92" s="260"/>
      <c r="DH92" s="511"/>
      <c r="DI92" s="510"/>
    </row>
    <row r="93" spans="1:113" ht="15.75" x14ac:dyDescent="0.25">
      <c r="A93" s="357"/>
      <c r="B93"/>
      <c r="E93" s="468">
        <v>46200</v>
      </c>
      <c r="F93" s="469">
        <v>32000</v>
      </c>
      <c r="G93" s="471" t="s">
        <v>1312</v>
      </c>
      <c r="H93" s="469" t="s">
        <v>9135</v>
      </c>
      <c r="M93" s="268">
        <v>44921</v>
      </c>
      <c r="N93" s="269">
        <v>64000</v>
      </c>
      <c r="O93" s="270"/>
      <c r="P93" s="269" t="s">
        <v>649</v>
      </c>
      <c r="T93" s="784">
        <v>46143</v>
      </c>
      <c r="U93" s="629" t="s">
        <v>5056</v>
      </c>
      <c r="V93" s="628" t="s">
        <v>8828</v>
      </c>
      <c r="W93" s="629" t="s">
        <v>611</v>
      </c>
      <c r="X93" s="629" t="s">
        <v>436</v>
      </c>
      <c r="Y93" s="744">
        <v>505000</v>
      </c>
      <c r="Z93" s="640">
        <v>5000</v>
      </c>
      <c r="AA93" s="640">
        <v>428000</v>
      </c>
      <c r="AB93" s="640"/>
      <c r="AC93" s="640"/>
      <c r="AD93" s="640"/>
      <c r="AE93" s="640">
        <v>72000</v>
      </c>
      <c r="AF93" s="640"/>
      <c r="AG93" s="640">
        <v>0</v>
      </c>
      <c r="AH93" s="629" t="s">
        <v>8829</v>
      </c>
      <c r="AI93" t="s">
        <v>573</v>
      </c>
      <c r="AJ93" s="507">
        <v>46157</v>
      </c>
      <c r="AK93" s="508">
        <v>13920000</v>
      </c>
      <c r="AL93" s="508">
        <v>-13920000</v>
      </c>
      <c r="BP93" s="260"/>
      <c r="BQ93" s="260"/>
      <c r="BR93" s="260"/>
      <c r="BS93" s="260"/>
      <c r="BT93" s="438"/>
      <c r="BU93" s="515">
        <v>46129</v>
      </c>
      <c r="BV93" s="516">
        <v>500000</v>
      </c>
      <c r="BW93" s="438"/>
      <c r="BX93" s="517">
        <v>46127</v>
      </c>
      <c r="BY93" s="541">
        <v>439000</v>
      </c>
      <c r="BZ93" s="438"/>
      <c r="CA93" s="349">
        <v>45776</v>
      </c>
      <c r="CB93" s="346">
        <v>440000</v>
      </c>
      <c r="CC93" s="438"/>
      <c r="CD93" s="440">
        <v>45873</v>
      </c>
      <c r="CE93" s="438">
        <v>515000</v>
      </c>
      <c r="CF93" s="439"/>
      <c r="CG93" s="899">
        <v>46044</v>
      </c>
      <c r="CH93" s="550">
        <v>266000</v>
      </c>
      <c r="CI93" s="439"/>
      <c r="CJ93" s="540">
        <v>46163</v>
      </c>
      <c r="CK93" s="541">
        <v>77000</v>
      </c>
      <c r="CL93" s="439"/>
      <c r="CM93" s="523">
        <v>46076</v>
      </c>
      <c r="CN93" s="519">
        <v>230000</v>
      </c>
      <c r="CP93" s="511">
        <v>46121</v>
      </c>
      <c r="CQ93" s="510">
        <v>219000</v>
      </c>
      <c r="CY93" s="523">
        <v>46002</v>
      </c>
      <c r="CZ93" s="519">
        <v>550000</v>
      </c>
      <c r="DB93" s="933">
        <v>46204</v>
      </c>
      <c r="DC93" s="510">
        <v>6000</v>
      </c>
      <c r="DE93" s="902"/>
      <c r="DF93" s="260"/>
      <c r="DH93" s="511"/>
      <c r="DI93" s="510"/>
    </row>
    <row r="94" spans="1:113" ht="15.75" x14ac:dyDescent="0.25">
      <c r="A94" s="357"/>
      <c r="B94"/>
      <c r="E94" s="468">
        <v>46199</v>
      </c>
      <c r="F94" s="469">
        <v>20000</v>
      </c>
      <c r="G94" s="471" t="s">
        <v>1396</v>
      </c>
      <c r="H94" s="469" t="s">
        <v>916</v>
      </c>
      <c r="M94" s="268">
        <v>44921</v>
      </c>
      <c r="N94" s="269">
        <v>4000</v>
      </c>
      <c r="O94" s="270"/>
      <c r="P94" s="271" t="s">
        <v>644</v>
      </c>
      <c r="T94" s="784">
        <v>46143</v>
      </c>
      <c r="U94" s="629" t="s">
        <v>5056</v>
      </c>
      <c r="V94" s="628" t="s">
        <v>8819</v>
      </c>
      <c r="W94" s="629" t="s">
        <v>592</v>
      </c>
      <c r="X94" s="629" t="s">
        <v>221</v>
      </c>
      <c r="Y94" s="744">
        <v>355000</v>
      </c>
      <c r="Z94" s="640">
        <v>5000</v>
      </c>
      <c r="AA94" s="640">
        <v>235000</v>
      </c>
      <c r="AB94" s="640"/>
      <c r="AC94" s="640"/>
      <c r="AD94" s="640"/>
      <c r="AE94" s="640">
        <v>80000</v>
      </c>
      <c r="AF94" s="640">
        <v>35000</v>
      </c>
      <c r="AG94" s="640">
        <v>0</v>
      </c>
      <c r="AH94" s="629"/>
      <c r="AI94" t="s">
        <v>573</v>
      </c>
      <c r="AJ94" s="507">
        <v>46156</v>
      </c>
      <c r="AK94" s="508">
        <v>12547000</v>
      </c>
      <c r="AL94" s="508">
        <v>-12547000</v>
      </c>
      <c r="BP94" s="260"/>
      <c r="BQ94" s="260"/>
      <c r="BR94" s="260"/>
      <c r="BS94" s="260"/>
      <c r="BT94" s="438"/>
      <c r="BU94" s="515">
        <v>46129</v>
      </c>
      <c r="BV94" s="516">
        <v>925000</v>
      </c>
      <c r="BW94" s="438"/>
      <c r="BX94" s="517">
        <v>46127</v>
      </c>
      <c r="BY94" s="541">
        <v>77000</v>
      </c>
      <c r="BZ94" s="438"/>
      <c r="CA94" s="349">
        <v>45775</v>
      </c>
      <c r="CB94" s="346">
        <v>619000</v>
      </c>
      <c r="CC94" s="438"/>
      <c r="CD94" s="440">
        <v>45834</v>
      </c>
      <c r="CE94" s="438">
        <v>624000</v>
      </c>
      <c r="CF94" s="439"/>
      <c r="CG94" s="899">
        <v>46043</v>
      </c>
      <c r="CH94" s="550">
        <v>1504000</v>
      </c>
      <c r="CI94" s="439"/>
      <c r="CJ94" s="540">
        <v>46162</v>
      </c>
      <c r="CK94" s="541">
        <v>1143000</v>
      </c>
      <c r="CL94" s="439"/>
      <c r="CM94" s="523">
        <v>46075</v>
      </c>
      <c r="CN94" s="519">
        <v>338000</v>
      </c>
      <c r="CP94" s="511">
        <v>46121</v>
      </c>
      <c r="CQ94" s="510">
        <v>2000</v>
      </c>
      <c r="CY94" s="523">
        <v>45997</v>
      </c>
      <c r="CZ94" s="519">
        <v>186000</v>
      </c>
      <c r="DB94" s="933">
        <v>46204</v>
      </c>
      <c r="DC94" s="510">
        <v>33000</v>
      </c>
      <c r="DE94" s="902"/>
      <c r="DF94" s="260"/>
      <c r="DH94" s="511"/>
      <c r="DI94" s="510"/>
    </row>
    <row r="95" spans="1:113" ht="15.75" x14ac:dyDescent="0.25">
      <c r="A95" s="357"/>
      <c r="B95"/>
      <c r="E95" s="468">
        <v>46199</v>
      </c>
      <c r="F95" s="469">
        <v>13000</v>
      </c>
      <c r="G95" s="471"/>
      <c r="H95" s="469" t="s">
        <v>5719</v>
      </c>
      <c r="M95" s="268">
        <v>44913</v>
      </c>
      <c r="N95" s="269">
        <v>116000</v>
      </c>
      <c r="O95" s="270"/>
      <c r="P95" s="269" t="s">
        <v>650</v>
      </c>
      <c r="T95" s="784">
        <v>46143</v>
      </c>
      <c r="U95" s="629" t="s">
        <v>5056</v>
      </c>
      <c r="V95" s="628" t="s">
        <v>8793</v>
      </c>
      <c r="W95" s="629" t="s">
        <v>592</v>
      </c>
      <c r="X95" s="629" t="s">
        <v>602</v>
      </c>
      <c r="Y95" s="744">
        <v>762000</v>
      </c>
      <c r="Z95" s="640">
        <v>16000</v>
      </c>
      <c r="AA95" s="640">
        <v>707000</v>
      </c>
      <c r="AB95" s="640"/>
      <c r="AC95" s="640"/>
      <c r="AD95" s="640">
        <v>3000</v>
      </c>
      <c r="AE95" s="640">
        <v>36000</v>
      </c>
      <c r="AF95" s="640"/>
      <c r="AG95" s="640">
        <v>0</v>
      </c>
      <c r="AH95" s="629"/>
      <c r="AI95" t="s">
        <v>573</v>
      </c>
      <c r="AJ95" s="507">
        <v>46155</v>
      </c>
      <c r="AK95" s="508">
        <v>12433000</v>
      </c>
      <c r="AL95" s="508">
        <v>-12433000</v>
      </c>
      <c r="BP95" s="260"/>
      <c r="BQ95" s="260"/>
      <c r="BR95" s="260"/>
      <c r="BS95" s="260"/>
      <c r="BT95" s="438"/>
      <c r="BU95" s="515">
        <v>46128</v>
      </c>
      <c r="BV95" s="516">
        <v>479000</v>
      </c>
      <c r="BW95" s="438"/>
      <c r="BX95" s="517">
        <v>46127</v>
      </c>
      <c r="BY95" s="541">
        <v>315000</v>
      </c>
      <c r="BZ95" s="438"/>
      <c r="CA95" s="349">
        <v>45775</v>
      </c>
      <c r="CB95" s="346">
        <v>301000</v>
      </c>
      <c r="CC95" s="438"/>
      <c r="CD95" s="440">
        <v>45834</v>
      </c>
      <c r="CE95" s="438">
        <v>601000</v>
      </c>
      <c r="CF95" s="439"/>
      <c r="CG95" s="899">
        <v>46043</v>
      </c>
      <c r="CH95" s="550">
        <v>571000</v>
      </c>
      <c r="CI95" s="439"/>
      <c r="CJ95" s="540">
        <v>46161</v>
      </c>
      <c r="CK95" s="541">
        <v>44000</v>
      </c>
      <c r="CL95" s="439"/>
      <c r="CM95" s="523">
        <v>46072</v>
      </c>
      <c r="CN95" s="519">
        <v>309000</v>
      </c>
      <c r="CP95" s="511">
        <v>46120</v>
      </c>
      <c r="CQ95" s="510">
        <v>100000</v>
      </c>
      <c r="CY95" s="523">
        <v>45991</v>
      </c>
      <c r="CZ95" s="519">
        <v>210000</v>
      </c>
      <c r="DB95" s="933">
        <v>46204</v>
      </c>
      <c r="DC95" s="510">
        <v>486000</v>
      </c>
      <c r="DE95" s="902"/>
      <c r="DF95" s="260"/>
      <c r="DH95" s="511"/>
      <c r="DI95" s="510"/>
    </row>
    <row r="96" spans="1:113" ht="15.75" x14ac:dyDescent="0.25">
      <c r="A96" s="357"/>
      <c r="B96"/>
      <c r="E96" s="468">
        <v>46199</v>
      </c>
      <c r="F96" s="469">
        <v>60000</v>
      </c>
      <c r="G96" s="471"/>
      <c r="H96" s="469" t="s">
        <v>9133</v>
      </c>
      <c r="M96" s="268">
        <v>44913</v>
      </c>
      <c r="N96" s="269">
        <v>4000</v>
      </c>
      <c r="O96" s="270"/>
      <c r="P96" s="271" t="s">
        <v>644</v>
      </c>
      <c r="T96" s="784">
        <v>46143</v>
      </c>
      <c r="U96" s="629" t="s">
        <v>5056</v>
      </c>
      <c r="V96" s="628" t="s">
        <v>8707</v>
      </c>
      <c r="W96" s="629" t="s">
        <v>611</v>
      </c>
      <c r="X96" s="629" t="s">
        <v>435</v>
      </c>
      <c r="Y96" s="744">
        <v>952000</v>
      </c>
      <c r="Z96" s="640">
        <v>5000</v>
      </c>
      <c r="AA96" s="640">
        <v>823000</v>
      </c>
      <c r="AB96" s="640"/>
      <c r="AC96" s="640"/>
      <c r="AD96" s="640"/>
      <c r="AE96" s="640">
        <v>80000</v>
      </c>
      <c r="AF96" s="640">
        <v>44000</v>
      </c>
      <c r="AG96" s="640">
        <v>0</v>
      </c>
      <c r="AH96" s="629"/>
      <c r="AI96" t="s">
        <v>573</v>
      </c>
      <c r="AJ96" s="507">
        <v>46154</v>
      </c>
      <c r="AK96" s="508">
        <v>12255000</v>
      </c>
      <c r="AL96" s="508">
        <v>-12255000</v>
      </c>
      <c r="BP96" s="260"/>
      <c r="BQ96" s="260"/>
      <c r="BR96" s="260"/>
      <c r="BS96" s="260"/>
      <c r="BT96" s="438"/>
      <c r="BU96" s="515">
        <v>46127</v>
      </c>
      <c r="BV96" s="516">
        <v>1971000</v>
      </c>
      <c r="BW96" s="438"/>
      <c r="BX96" s="517">
        <v>46127</v>
      </c>
      <c r="BY96" s="541">
        <v>81000</v>
      </c>
      <c r="BZ96" s="438"/>
      <c r="CA96" s="350">
        <v>45769</v>
      </c>
      <c r="CB96" s="351">
        <v>150000</v>
      </c>
      <c r="CC96" s="438"/>
      <c r="CD96" s="440">
        <v>45834</v>
      </c>
      <c r="CE96" s="438">
        <v>217000</v>
      </c>
      <c r="CF96" s="439"/>
      <c r="CG96" s="899">
        <v>46042</v>
      </c>
      <c r="CH96" s="550"/>
      <c r="CI96" s="439"/>
      <c r="CJ96" s="540">
        <v>46160</v>
      </c>
      <c r="CK96" s="541">
        <v>44000</v>
      </c>
      <c r="CL96" s="439"/>
      <c r="CM96" s="523">
        <v>46072</v>
      </c>
      <c r="CN96" s="519">
        <v>390000</v>
      </c>
      <c r="CP96" s="511">
        <v>46118</v>
      </c>
      <c r="CQ96" s="510">
        <v>120000</v>
      </c>
      <c r="CY96" s="523">
        <v>45991</v>
      </c>
      <c r="CZ96" s="519">
        <v>1800000</v>
      </c>
      <c r="DB96" s="933">
        <v>46204</v>
      </c>
      <c r="DC96" s="510">
        <v>249000</v>
      </c>
      <c r="DE96" s="902"/>
      <c r="DF96" s="260"/>
      <c r="DH96" s="511"/>
      <c r="DI96" s="510"/>
    </row>
    <row r="97" spans="1:113" ht="15.75" x14ac:dyDescent="0.25">
      <c r="A97" s="357"/>
      <c r="B97"/>
      <c r="E97" s="468">
        <v>46199</v>
      </c>
      <c r="F97" s="469">
        <v>6000</v>
      </c>
      <c r="G97" s="471" t="s">
        <v>5485</v>
      </c>
      <c r="H97" s="469" t="s">
        <v>9132</v>
      </c>
      <c r="M97" s="268">
        <v>44913</v>
      </c>
      <c r="N97" s="269">
        <v>153000</v>
      </c>
      <c r="O97" s="270"/>
      <c r="P97" s="269" t="s">
        <v>651</v>
      </c>
      <c r="T97" s="784">
        <v>46143</v>
      </c>
      <c r="U97" s="629" t="s">
        <v>8774</v>
      </c>
      <c r="V97" s="628">
        <v>80135956</v>
      </c>
      <c r="W97" s="629" t="s">
        <v>5595</v>
      </c>
      <c r="X97" s="629" t="s">
        <v>245</v>
      </c>
      <c r="Y97" s="744">
        <v>317000</v>
      </c>
      <c r="Z97" s="640"/>
      <c r="AA97" s="640">
        <v>44000</v>
      </c>
      <c r="AB97" s="640">
        <v>238000</v>
      </c>
      <c r="AC97" s="640"/>
      <c r="AD97" s="640"/>
      <c r="AE97" s="640">
        <v>35000</v>
      </c>
      <c r="AF97" s="640"/>
      <c r="AG97" s="640">
        <v>0</v>
      </c>
      <c r="AH97" s="629" t="s">
        <v>8775</v>
      </c>
      <c r="AI97" t="s">
        <v>573</v>
      </c>
      <c r="AJ97" s="507">
        <v>46154</v>
      </c>
      <c r="AK97" s="508">
        <v>12255000</v>
      </c>
      <c r="AL97" s="508">
        <v>-12255000</v>
      </c>
      <c r="BP97" s="260"/>
      <c r="BQ97" s="260"/>
      <c r="BR97" s="260"/>
      <c r="BS97" s="260"/>
      <c r="BT97" s="438"/>
      <c r="BU97" s="515">
        <v>46127</v>
      </c>
      <c r="BV97" s="516">
        <v>526000</v>
      </c>
      <c r="BW97" s="438"/>
      <c r="BX97" s="517">
        <v>46127</v>
      </c>
      <c r="BY97" s="541">
        <v>375000</v>
      </c>
      <c r="BZ97" s="438"/>
      <c r="CA97" s="350">
        <v>45769</v>
      </c>
      <c r="CB97" s="351">
        <v>342000</v>
      </c>
      <c r="CC97" s="438"/>
      <c r="CD97" s="440">
        <v>45834</v>
      </c>
      <c r="CE97" s="438">
        <v>81000</v>
      </c>
      <c r="CF97" s="439"/>
      <c r="CG97" s="899">
        <v>46042</v>
      </c>
      <c r="CH97" s="550">
        <v>780000</v>
      </c>
      <c r="CI97" s="439"/>
      <c r="CJ97" s="540">
        <v>46159</v>
      </c>
      <c r="CK97" s="541">
        <v>50000</v>
      </c>
      <c r="CL97" s="439"/>
      <c r="CM97" s="523">
        <v>46072</v>
      </c>
      <c r="CN97" s="519">
        <v>430000</v>
      </c>
      <c r="CP97" s="511">
        <v>46118</v>
      </c>
      <c r="CQ97" s="510">
        <v>567000</v>
      </c>
      <c r="CY97" s="523">
        <v>45990</v>
      </c>
      <c r="CZ97" s="519">
        <v>400000</v>
      </c>
      <c r="DB97" s="933">
        <v>46203</v>
      </c>
      <c r="DC97" s="510">
        <v>14000</v>
      </c>
      <c r="DE97" s="902"/>
      <c r="DF97" s="260"/>
      <c r="DH97" s="511"/>
      <c r="DI97" s="510"/>
    </row>
    <row r="98" spans="1:113" ht="15.75" x14ac:dyDescent="0.25">
      <c r="A98" s="357"/>
      <c r="B98"/>
      <c r="E98" s="468">
        <v>46199</v>
      </c>
      <c r="F98" s="469">
        <v>22000</v>
      </c>
      <c r="G98" s="471"/>
      <c r="H98" s="469" t="s">
        <v>8492</v>
      </c>
      <c r="M98" s="268">
        <v>44913</v>
      </c>
      <c r="N98" s="269">
        <v>4000</v>
      </c>
      <c r="O98" s="270"/>
      <c r="P98" s="271" t="s">
        <v>644</v>
      </c>
      <c r="T98" s="784">
        <v>46143</v>
      </c>
      <c r="U98" s="629" t="s">
        <v>8774</v>
      </c>
      <c r="V98" s="628" t="s">
        <v>8777</v>
      </c>
      <c r="W98" s="629" t="s">
        <v>8776</v>
      </c>
      <c r="X98" s="629" t="s">
        <v>433</v>
      </c>
      <c r="Y98" s="744">
        <v>30000</v>
      </c>
      <c r="Z98" s="640"/>
      <c r="AA98" s="640"/>
      <c r="AB98" s="640"/>
      <c r="AC98" s="640"/>
      <c r="AD98" s="640"/>
      <c r="AE98" s="640">
        <v>30000</v>
      </c>
      <c r="AF98" s="640"/>
      <c r="AG98" s="640">
        <v>0</v>
      </c>
      <c r="AH98" s="629"/>
      <c r="AI98" t="s">
        <v>573</v>
      </c>
      <c r="AJ98" s="507">
        <v>46129</v>
      </c>
      <c r="AK98" s="508">
        <v>11071000</v>
      </c>
      <c r="AL98" s="508">
        <v>-11071000</v>
      </c>
      <c r="BP98" s="260"/>
      <c r="BQ98" s="260"/>
      <c r="BR98" s="260"/>
      <c r="BS98" s="260"/>
      <c r="BT98" s="438"/>
      <c r="BU98" s="515">
        <v>46127</v>
      </c>
      <c r="BV98" s="516">
        <v>1090000</v>
      </c>
      <c r="BW98" s="438"/>
      <c r="BX98" s="517">
        <v>46127</v>
      </c>
      <c r="BY98" s="541">
        <v>439000</v>
      </c>
      <c r="BZ98" s="438"/>
      <c r="CA98" s="350">
        <v>45769</v>
      </c>
      <c r="CB98" s="351">
        <v>388000</v>
      </c>
      <c r="CC98" s="438"/>
      <c r="CD98" s="440">
        <v>45834</v>
      </c>
      <c r="CE98" s="438">
        <v>153000</v>
      </c>
      <c r="CF98" s="439"/>
      <c r="CG98" s="899">
        <v>46042</v>
      </c>
      <c r="CH98" s="550">
        <v>644000</v>
      </c>
      <c r="CI98" s="439"/>
      <c r="CJ98" s="540">
        <v>46158</v>
      </c>
      <c r="CK98" s="541">
        <v>88000</v>
      </c>
      <c r="CL98" s="439"/>
      <c r="CM98" s="523">
        <v>46072</v>
      </c>
      <c r="CN98" s="519">
        <v>100000</v>
      </c>
      <c r="CP98" s="511">
        <v>46118</v>
      </c>
      <c r="CQ98" s="510">
        <v>345000</v>
      </c>
      <c r="CY98" s="523">
        <v>45986</v>
      </c>
      <c r="CZ98" s="519">
        <v>1530000</v>
      </c>
      <c r="DB98" s="933">
        <v>46200</v>
      </c>
      <c r="DC98" s="510">
        <v>245000</v>
      </c>
      <c r="DE98" s="902"/>
      <c r="DF98" s="260"/>
      <c r="DH98" s="511"/>
      <c r="DI98" s="510"/>
    </row>
    <row r="99" spans="1:113" ht="15.75" x14ac:dyDescent="0.25">
      <c r="A99" s="357"/>
      <c r="B99"/>
      <c r="E99" s="468">
        <v>46199</v>
      </c>
      <c r="F99" s="469">
        <v>13000</v>
      </c>
      <c r="G99" s="471"/>
      <c r="H99" s="469" t="s">
        <v>5785</v>
      </c>
      <c r="M99" s="268">
        <v>44913</v>
      </c>
      <c r="N99" s="269">
        <v>70000</v>
      </c>
      <c r="O99" s="270"/>
      <c r="P99" s="269" t="s">
        <v>652</v>
      </c>
      <c r="T99" s="784">
        <v>46143</v>
      </c>
      <c r="U99" s="629" t="s">
        <v>1898</v>
      </c>
      <c r="V99" s="628" t="s">
        <v>8768</v>
      </c>
      <c r="W99" s="629" t="s">
        <v>593</v>
      </c>
      <c r="X99" s="629" t="s">
        <v>436</v>
      </c>
      <c r="Y99" s="744">
        <v>629000</v>
      </c>
      <c r="Z99" s="640">
        <v>5000</v>
      </c>
      <c r="AA99" s="640">
        <v>360000</v>
      </c>
      <c r="AB99" s="640"/>
      <c r="AC99" s="640">
        <v>214000</v>
      </c>
      <c r="AD99" s="640"/>
      <c r="AE99" s="640">
        <v>50000</v>
      </c>
      <c r="AF99" s="640"/>
      <c r="AG99" s="640">
        <v>0</v>
      </c>
      <c r="AH99" s="629" t="s">
        <v>8767</v>
      </c>
      <c r="AI99" t="s">
        <v>573</v>
      </c>
      <c r="AJ99" s="507">
        <v>46129</v>
      </c>
      <c r="AK99" s="508">
        <v>14222000</v>
      </c>
      <c r="AL99" s="508">
        <v>-14222000</v>
      </c>
      <c r="BP99" s="260"/>
      <c r="BQ99" s="260"/>
      <c r="BR99" s="260"/>
      <c r="BS99" s="260"/>
      <c r="BT99" s="438"/>
      <c r="BU99" s="515">
        <v>46127</v>
      </c>
      <c r="BV99" s="516">
        <v>708000</v>
      </c>
      <c r="BW99" s="438"/>
      <c r="BX99" s="517">
        <v>46127</v>
      </c>
      <c r="BY99" s="541">
        <v>1005000</v>
      </c>
      <c r="BZ99" s="438"/>
      <c r="CA99" s="350">
        <v>45762</v>
      </c>
      <c r="CB99" s="351">
        <v>722000</v>
      </c>
      <c r="CC99" s="438"/>
      <c r="CD99" s="440">
        <v>45833</v>
      </c>
      <c r="CE99" s="438">
        <v>287000</v>
      </c>
      <c r="CF99" s="439"/>
      <c r="CG99" s="899">
        <v>46041</v>
      </c>
      <c r="CH99" s="550">
        <v>18000</v>
      </c>
      <c r="CI99" s="439"/>
      <c r="CJ99" s="540">
        <v>46158</v>
      </c>
      <c r="CK99" s="541">
        <v>147000</v>
      </c>
      <c r="CL99" s="439"/>
      <c r="CM99" s="523">
        <v>46070</v>
      </c>
      <c r="CN99" s="519">
        <v>70000</v>
      </c>
      <c r="CP99" s="511">
        <v>46116</v>
      </c>
      <c r="CQ99" s="510">
        <v>100000</v>
      </c>
      <c r="CY99" s="523">
        <v>45984</v>
      </c>
      <c r="CZ99" s="519">
        <v>600000</v>
      </c>
      <c r="DB99" s="933">
        <v>46199</v>
      </c>
      <c r="DC99" s="510">
        <v>13000</v>
      </c>
      <c r="DE99" s="902"/>
      <c r="DF99" s="260"/>
      <c r="DH99" s="511"/>
      <c r="DI99" s="510"/>
    </row>
    <row r="100" spans="1:113" ht="15.75" x14ac:dyDescent="0.25">
      <c r="A100" s="357"/>
      <c r="B100"/>
      <c r="E100" s="468">
        <v>46199</v>
      </c>
      <c r="F100" s="469">
        <v>9000</v>
      </c>
      <c r="G100" s="471"/>
      <c r="H100" s="469" t="s">
        <v>9130</v>
      </c>
      <c r="M100" s="268">
        <v>44913</v>
      </c>
      <c r="N100" s="269">
        <v>70000</v>
      </c>
      <c r="O100" s="270"/>
      <c r="P100" s="269" t="s">
        <v>653</v>
      </c>
      <c r="T100" s="784">
        <v>46143</v>
      </c>
      <c r="U100" s="629" t="s">
        <v>1898</v>
      </c>
      <c r="V100" s="628" t="s">
        <v>8766</v>
      </c>
      <c r="W100" s="629" t="s">
        <v>593</v>
      </c>
      <c r="X100" s="629" t="s">
        <v>435</v>
      </c>
      <c r="Y100" s="744">
        <v>504000</v>
      </c>
      <c r="Z100" s="640">
        <v>5000</v>
      </c>
      <c r="AA100" s="640">
        <v>409000</v>
      </c>
      <c r="AB100" s="640"/>
      <c r="AC100" s="640"/>
      <c r="AD100" s="640"/>
      <c r="AE100" s="640">
        <v>60000</v>
      </c>
      <c r="AF100" s="640">
        <v>30000</v>
      </c>
      <c r="AG100" s="640">
        <v>0</v>
      </c>
      <c r="AH100" s="629" t="s">
        <v>8806</v>
      </c>
      <c r="AI100" t="s">
        <v>573</v>
      </c>
      <c r="AJ100" s="507">
        <v>46128</v>
      </c>
      <c r="AK100" s="508">
        <v>14174000</v>
      </c>
      <c r="AL100" s="508">
        <v>-14174000</v>
      </c>
      <c r="BP100" s="260"/>
      <c r="BQ100" s="260"/>
      <c r="BR100" s="260"/>
      <c r="BS100" s="260"/>
      <c r="BT100" s="438"/>
      <c r="BU100" s="515">
        <v>46127</v>
      </c>
      <c r="BV100" s="516">
        <v>950000</v>
      </c>
      <c r="BW100" s="438"/>
      <c r="BX100" s="517">
        <v>46126</v>
      </c>
      <c r="BY100" s="541">
        <v>288000</v>
      </c>
      <c r="BZ100" s="438"/>
      <c r="CA100" s="350">
        <v>45762</v>
      </c>
      <c r="CB100" s="351">
        <v>105000</v>
      </c>
      <c r="CC100" s="438"/>
      <c r="CD100" s="440">
        <v>45833</v>
      </c>
      <c r="CE100" s="438">
        <v>235000</v>
      </c>
      <c r="CF100" s="439"/>
      <c r="CG100" s="899">
        <v>46036</v>
      </c>
      <c r="CH100" s="550">
        <v>110000</v>
      </c>
      <c r="CI100" s="439"/>
      <c r="CJ100" s="540">
        <v>46158</v>
      </c>
      <c r="CK100" s="541">
        <v>78000</v>
      </c>
      <c r="CL100" s="439"/>
      <c r="CM100" s="523">
        <v>46070</v>
      </c>
      <c r="CN100" s="519">
        <v>943000</v>
      </c>
      <c r="CP100" s="511">
        <v>46115</v>
      </c>
      <c r="CQ100" s="510">
        <v>46000</v>
      </c>
      <c r="CY100" s="523">
        <v>45984</v>
      </c>
      <c r="CZ100" s="519">
        <v>120000</v>
      </c>
      <c r="DB100" s="933">
        <v>46199</v>
      </c>
      <c r="DC100" s="510">
        <v>10000</v>
      </c>
      <c r="DE100" s="902"/>
      <c r="DF100" s="260"/>
      <c r="DH100" s="511"/>
      <c r="DI100" s="510"/>
    </row>
    <row r="101" spans="1:113" ht="15.75" x14ac:dyDescent="0.25">
      <c r="A101" s="357"/>
      <c r="B101"/>
      <c r="E101" s="468">
        <v>46199</v>
      </c>
      <c r="F101" s="469">
        <v>20000</v>
      </c>
      <c r="G101" s="471" t="s">
        <v>1396</v>
      </c>
      <c r="H101" s="469" t="s">
        <v>3849</v>
      </c>
      <c r="M101" s="268">
        <v>44913</v>
      </c>
      <c r="N101" s="269">
        <v>70000</v>
      </c>
      <c r="O101" s="270"/>
      <c r="P101" s="269" t="s">
        <v>654</v>
      </c>
      <c r="T101" s="784">
        <v>46143</v>
      </c>
      <c r="U101" s="629" t="s">
        <v>6856</v>
      </c>
      <c r="V101" s="628" t="s">
        <v>8794</v>
      </c>
      <c r="W101" s="629" t="s">
        <v>592</v>
      </c>
      <c r="X101" s="629" t="s">
        <v>435</v>
      </c>
      <c r="Y101" s="744">
        <v>410000</v>
      </c>
      <c r="Z101" s="640">
        <v>5000</v>
      </c>
      <c r="AA101" s="640">
        <v>325000</v>
      </c>
      <c r="AB101" s="640"/>
      <c r="AC101" s="640"/>
      <c r="AD101" s="640"/>
      <c r="AE101" s="640">
        <v>80000</v>
      </c>
      <c r="AF101" s="640"/>
      <c r="AG101" s="640">
        <v>0</v>
      </c>
      <c r="AH101" s="629"/>
      <c r="AI101" t="s">
        <v>573</v>
      </c>
      <c r="AJ101" s="507">
        <v>46127</v>
      </c>
      <c r="AK101" s="508">
        <v>13851000</v>
      </c>
      <c r="AL101" s="508">
        <v>-13851000</v>
      </c>
      <c r="BP101" s="260"/>
      <c r="BQ101" s="260"/>
      <c r="BR101" s="260"/>
      <c r="BS101" s="260"/>
      <c r="BT101" s="438"/>
      <c r="BU101" s="515">
        <v>46126</v>
      </c>
      <c r="BV101" s="516">
        <v>620000</v>
      </c>
      <c r="BW101" s="438"/>
      <c r="BX101" s="517">
        <v>46119</v>
      </c>
      <c r="BY101" s="541">
        <v>257000</v>
      </c>
      <c r="BZ101" s="438"/>
      <c r="CA101" s="350">
        <v>45761</v>
      </c>
      <c r="CB101" s="351">
        <v>452000</v>
      </c>
      <c r="CC101" s="438"/>
      <c r="CD101" s="440">
        <v>45833</v>
      </c>
      <c r="CE101" s="438">
        <v>5000</v>
      </c>
      <c r="CF101" s="439"/>
      <c r="CG101" s="899">
        <v>46036</v>
      </c>
      <c r="CH101" s="550">
        <v>1103000</v>
      </c>
      <c r="CI101" s="439"/>
      <c r="CJ101" s="540">
        <v>46157</v>
      </c>
      <c r="CK101" s="541">
        <v>100000</v>
      </c>
      <c r="CL101" s="439"/>
      <c r="CM101" s="523">
        <v>46070</v>
      </c>
      <c r="CN101" s="519">
        <v>45000</v>
      </c>
      <c r="CP101" s="511">
        <v>46113</v>
      </c>
      <c r="CQ101" s="510">
        <v>100000</v>
      </c>
      <c r="CY101" s="523">
        <v>45983</v>
      </c>
      <c r="CZ101" s="519">
        <v>150000</v>
      </c>
      <c r="DB101" s="933">
        <v>46199</v>
      </c>
      <c r="DC101" s="510">
        <v>6000</v>
      </c>
      <c r="DE101" s="902"/>
      <c r="DF101" s="260"/>
      <c r="DH101" s="511"/>
      <c r="DI101" s="510"/>
    </row>
    <row r="102" spans="1:113" ht="15.75" x14ac:dyDescent="0.25">
      <c r="A102" s="357"/>
      <c r="B102"/>
      <c r="E102" s="468">
        <v>46198</v>
      </c>
      <c r="F102" s="469">
        <v>10000</v>
      </c>
      <c r="G102" s="471" t="s">
        <v>1462</v>
      </c>
      <c r="H102" s="469" t="s">
        <v>9134</v>
      </c>
      <c r="M102" s="268">
        <v>44906</v>
      </c>
      <c r="N102" s="269">
        <v>20000</v>
      </c>
      <c r="O102" s="270"/>
      <c r="P102" s="269" t="s">
        <v>655</v>
      </c>
      <c r="T102" s="784">
        <v>46143</v>
      </c>
      <c r="U102" s="629" t="s">
        <v>6856</v>
      </c>
      <c r="V102" s="628" t="s">
        <v>8407</v>
      </c>
      <c r="W102" s="629" t="s">
        <v>8795</v>
      </c>
      <c r="X102" s="629" t="s">
        <v>435</v>
      </c>
      <c r="Y102" s="744">
        <v>342000</v>
      </c>
      <c r="Z102" s="640">
        <v>5000</v>
      </c>
      <c r="AA102" s="640">
        <v>257000</v>
      </c>
      <c r="AB102" s="640"/>
      <c r="AC102" s="640"/>
      <c r="AD102" s="640"/>
      <c r="AE102" s="640">
        <v>80000</v>
      </c>
      <c r="AF102" s="640"/>
      <c r="AG102" s="640">
        <v>0</v>
      </c>
      <c r="AH102" s="629"/>
      <c r="AI102" t="s">
        <v>573</v>
      </c>
      <c r="AJ102" s="507">
        <v>46118</v>
      </c>
      <c r="AK102" s="508">
        <v>12959000</v>
      </c>
      <c r="AL102" s="508">
        <v>-12959000</v>
      </c>
      <c r="BP102" s="260"/>
      <c r="BQ102" s="260"/>
      <c r="BR102" s="260"/>
      <c r="BS102" s="260"/>
      <c r="BT102" s="438"/>
      <c r="BU102" s="515">
        <v>46126</v>
      </c>
      <c r="BV102" s="516">
        <v>1090000</v>
      </c>
      <c r="BW102" s="438"/>
      <c r="BX102" s="517">
        <v>46119</v>
      </c>
      <c r="BY102" s="541">
        <v>162000</v>
      </c>
      <c r="BZ102" s="438"/>
      <c r="CA102" s="350">
        <v>45757</v>
      </c>
      <c r="CB102" s="351">
        <v>580000</v>
      </c>
      <c r="CC102" s="438"/>
      <c r="CD102" s="440">
        <v>45833</v>
      </c>
      <c r="CE102" s="438">
        <v>5000</v>
      </c>
      <c r="CF102" s="439"/>
      <c r="CG102" s="899">
        <v>46035</v>
      </c>
      <c r="CH102" s="550">
        <v>1113000</v>
      </c>
      <c r="CI102" s="439"/>
      <c r="CJ102" s="540">
        <v>46157</v>
      </c>
      <c r="CK102" s="541">
        <v>260000</v>
      </c>
      <c r="CL102" s="439"/>
      <c r="CM102" s="523">
        <v>46066</v>
      </c>
      <c r="CN102" s="519">
        <v>14000</v>
      </c>
      <c r="CP102" s="511">
        <v>46109</v>
      </c>
      <c r="CQ102" s="510">
        <v>80000</v>
      </c>
      <c r="CY102" s="523">
        <v>45981</v>
      </c>
      <c r="CZ102" s="519">
        <v>1500000</v>
      </c>
      <c r="DB102" s="933">
        <v>46199</v>
      </c>
      <c r="DC102" s="510">
        <v>22000</v>
      </c>
      <c r="DE102" s="902"/>
      <c r="DF102" s="260"/>
      <c r="DH102" s="511"/>
      <c r="DI102" s="510"/>
    </row>
    <row r="103" spans="1:113" ht="15.75" x14ac:dyDescent="0.25">
      <c r="A103" s="357"/>
      <c r="B103"/>
      <c r="E103" s="468">
        <v>46198</v>
      </c>
      <c r="F103" s="469">
        <v>13000</v>
      </c>
      <c r="G103" s="471" t="s">
        <v>1396</v>
      </c>
      <c r="H103" s="469" t="s">
        <v>9121</v>
      </c>
      <c r="M103" s="268">
        <v>44906</v>
      </c>
      <c r="N103" s="269">
        <v>76000</v>
      </c>
      <c r="O103" s="270"/>
      <c r="P103" s="269" t="s">
        <v>656</v>
      </c>
      <c r="T103" s="784">
        <v>46143</v>
      </c>
      <c r="U103" s="629" t="s">
        <v>6856</v>
      </c>
      <c r="V103" s="628" t="s">
        <v>8722</v>
      </c>
      <c r="W103" s="629" t="s">
        <v>8723</v>
      </c>
      <c r="X103" s="629" t="s">
        <v>436</v>
      </c>
      <c r="Y103" s="744">
        <v>150000</v>
      </c>
      <c r="Z103" s="640"/>
      <c r="AA103" s="640">
        <v>81000</v>
      </c>
      <c r="AB103" s="640">
        <v>10000</v>
      </c>
      <c r="AC103" s="640"/>
      <c r="AD103" s="640"/>
      <c r="AE103" s="640">
        <v>59000</v>
      </c>
      <c r="AF103" s="640"/>
      <c r="AG103" s="640">
        <v>0</v>
      </c>
      <c r="AH103" s="629"/>
      <c r="AI103" t="s">
        <v>573</v>
      </c>
      <c r="AJ103" s="507">
        <v>46111</v>
      </c>
      <c r="AK103" s="508">
        <v>12318000</v>
      </c>
      <c r="AL103" s="508">
        <v>-12318000</v>
      </c>
      <c r="BP103" s="260"/>
      <c r="BQ103" s="260"/>
      <c r="BR103" s="260"/>
      <c r="BS103" s="260"/>
      <c r="BT103" s="438"/>
      <c r="BU103" s="515">
        <v>46125</v>
      </c>
      <c r="BV103" s="516">
        <v>634000</v>
      </c>
      <c r="BW103" s="438"/>
      <c r="BX103" s="517">
        <v>46119</v>
      </c>
      <c r="BY103" s="541">
        <v>576000</v>
      </c>
      <c r="BZ103" s="438"/>
      <c r="CA103" s="350">
        <v>45756</v>
      </c>
      <c r="CB103" s="351">
        <v>327000</v>
      </c>
      <c r="CC103" s="438"/>
      <c r="CD103" s="440">
        <v>45833</v>
      </c>
      <c r="CE103" s="438">
        <v>5000</v>
      </c>
      <c r="CF103" s="439"/>
      <c r="CG103" s="899">
        <v>46021</v>
      </c>
      <c r="CH103" s="550">
        <v>115000</v>
      </c>
      <c r="CI103" s="439"/>
      <c r="CJ103" s="540">
        <v>46156</v>
      </c>
      <c r="CK103" s="541">
        <v>18000</v>
      </c>
      <c r="CL103" s="439"/>
      <c r="CM103" s="523">
        <v>46066</v>
      </c>
      <c r="CN103" s="519">
        <v>136000</v>
      </c>
      <c r="CP103" s="511">
        <v>46108</v>
      </c>
      <c r="CQ103" s="510">
        <v>342000</v>
      </c>
      <c r="CY103" s="523">
        <v>45980</v>
      </c>
      <c r="CZ103" s="519">
        <v>12000</v>
      </c>
      <c r="DB103" s="933">
        <v>46199</v>
      </c>
      <c r="DC103" s="510">
        <v>22000</v>
      </c>
      <c r="DE103" s="902"/>
      <c r="DF103" s="260"/>
      <c r="DH103" s="511"/>
      <c r="DI103" s="510"/>
    </row>
    <row r="104" spans="1:113" ht="15.75" x14ac:dyDescent="0.25">
      <c r="A104" s="357"/>
      <c r="B104"/>
      <c r="E104" s="468">
        <v>46198</v>
      </c>
      <c r="F104" s="469">
        <v>4000</v>
      </c>
      <c r="G104" s="471" t="s">
        <v>1312</v>
      </c>
      <c r="H104" s="469" t="s">
        <v>3628</v>
      </c>
      <c r="M104" s="268">
        <v>44906</v>
      </c>
      <c r="N104" s="269">
        <v>4000</v>
      </c>
      <c r="O104" s="270"/>
      <c r="P104" s="271" t="s">
        <v>644</v>
      </c>
      <c r="T104" s="784">
        <v>46143</v>
      </c>
      <c r="U104" s="629" t="s">
        <v>3485</v>
      </c>
      <c r="V104" s="628" t="s">
        <v>8779</v>
      </c>
      <c r="W104" s="629" t="s">
        <v>8893</v>
      </c>
      <c r="X104" s="629" t="s">
        <v>435</v>
      </c>
      <c r="Y104" s="744">
        <v>292000</v>
      </c>
      <c r="Z104" s="640"/>
      <c r="AA104" s="640">
        <v>208000</v>
      </c>
      <c r="AB104" s="640"/>
      <c r="AC104" s="640"/>
      <c r="AD104" s="640"/>
      <c r="AE104" s="640">
        <v>84000</v>
      </c>
      <c r="AF104" s="640"/>
      <c r="AG104" s="640">
        <v>0</v>
      </c>
      <c r="AH104" s="629"/>
      <c r="AI104" t="s">
        <v>573</v>
      </c>
      <c r="AJ104" s="507">
        <v>46098</v>
      </c>
      <c r="AK104" s="508">
        <v>10296000</v>
      </c>
      <c r="AL104" s="508">
        <v>-10296000</v>
      </c>
      <c r="BP104" s="260"/>
      <c r="BQ104" s="260"/>
      <c r="BR104" s="260"/>
      <c r="BS104" s="260"/>
      <c r="BT104" s="438"/>
      <c r="BU104" s="515">
        <v>46124</v>
      </c>
      <c r="BV104" s="516">
        <v>150000</v>
      </c>
      <c r="BW104" s="438"/>
      <c r="BX104" s="517">
        <v>46119</v>
      </c>
      <c r="BY104" s="541">
        <v>348000</v>
      </c>
      <c r="BZ104" s="438"/>
      <c r="CA104" s="350">
        <v>45756</v>
      </c>
      <c r="CB104" s="549">
        <v>1950000</v>
      </c>
      <c r="CC104" s="438"/>
      <c r="CD104" s="440">
        <v>45831</v>
      </c>
      <c r="CE104" s="438">
        <v>647000</v>
      </c>
      <c r="CF104" s="439"/>
      <c r="CG104" s="899">
        <v>46020</v>
      </c>
      <c r="CH104" s="550">
        <v>410000</v>
      </c>
      <c r="CI104" s="439"/>
      <c r="CJ104" s="540">
        <v>46156</v>
      </c>
      <c r="CK104" s="541">
        <v>30000</v>
      </c>
      <c r="CL104" s="439"/>
      <c r="CM104" s="523">
        <v>46065</v>
      </c>
      <c r="CN104" s="519">
        <v>271000</v>
      </c>
      <c r="CP104" s="511">
        <v>46106</v>
      </c>
      <c r="CQ104" s="510">
        <v>2000</v>
      </c>
      <c r="CY104" s="523">
        <v>45980</v>
      </c>
      <c r="CZ104" s="519">
        <v>420000</v>
      </c>
      <c r="DB104" s="933">
        <v>46199</v>
      </c>
      <c r="DC104" s="510">
        <v>20000</v>
      </c>
      <c r="DE104" s="902"/>
      <c r="DF104" s="260"/>
      <c r="DH104" s="511"/>
      <c r="DI104" s="510"/>
    </row>
    <row r="105" spans="1:113" ht="15.75" x14ac:dyDescent="0.25">
      <c r="A105" s="357"/>
      <c r="B105"/>
      <c r="E105" s="468">
        <v>46197</v>
      </c>
      <c r="F105" s="469">
        <v>6000</v>
      </c>
      <c r="G105" s="471" t="s">
        <v>5485</v>
      </c>
      <c r="H105" s="469" t="s">
        <v>5684</v>
      </c>
      <c r="M105" s="268">
        <v>44906</v>
      </c>
      <c r="N105" s="269">
        <v>111000</v>
      </c>
      <c r="O105" s="270"/>
      <c r="P105" s="269" t="s">
        <v>657</v>
      </c>
      <c r="T105" s="784">
        <v>46143</v>
      </c>
      <c r="U105" s="629" t="s">
        <v>3485</v>
      </c>
      <c r="V105" s="628" t="s">
        <v>8779</v>
      </c>
      <c r="W105" s="629" t="s">
        <v>2868</v>
      </c>
      <c r="X105" s="629" t="s">
        <v>435</v>
      </c>
      <c r="Y105" s="744">
        <v>110000</v>
      </c>
      <c r="Z105" s="640"/>
      <c r="AA105" s="640"/>
      <c r="AB105" s="640">
        <v>77000</v>
      </c>
      <c r="AC105" s="640"/>
      <c r="AD105" s="640"/>
      <c r="AE105" s="640">
        <v>33000</v>
      </c>
      <c r="AF105" s="640"/>
      <c r="AG105" s="640">
        <v>0</v>
      </c>
      <c r="AH105" s="629"/>
      <c r="AI105" t="s">
        <v>573</v>
      </c>
      <c r="AJ105" s="507">
        <v>46093</v>
      </c>
      <c r="AK105" s="508">
        <v>9822000</v>
      </c>
      <c r="AL105" s="508">
        <v>-9822000</v>
      </c>
      <c r="BP105" s="260"/>
      <c r="BQ105" s="260"/>
      <c r="BR105" s="260"/>
      <c r="BS105" s="260"/>
      <c r="BT105" s="438"/>
      <c r="BU105" s="515">
        <v>46124</v>
      </c>
      <c r="BV105" s="516">
        <v>311000</v>
      </c>
      <c r="BW105" s="438"/>
      <c r="BX105" s="517">
        <v>46112</v>
      </c>
      <c r="BY105" s="541">
        <v>328000</v>
      </c>
      <c r="BZ105" s="438"/>
      <c r="CA105" s="350">
        <v>45756</v>
      </c>
      <c r="CB105" s="346">
        <v>298000</v>
      </c>
      <c r="CC105" s="438"/>
      <c r="CD105" s="440">
        <v>45831</v>
      </c>
      <c r="CE105" s="438">
        <v>86000</v>
      </c>
      <c r="CF105" s="439"/>
      <c r="CG105" s="899">
        <v>46020</v>
      </c>
      <c r="CH105" s="550">
        <v>579000</v>
      </c>
      <c r="CI105" s="439"/>
      <c r="CJ105" s="540">
        <v>46156</v>
      </c>
      <c r="CK105" s="541">
        <v>261000</v>
      </c>
      <c r="CL105" s="439"/>
      <c r="CM105" s="523">
        <v>46065</v>
      </c>
      <c r="CN105" s="519">
        <v>648000</v>
      </c>
      <c r="CP105" s="511">
        <v>46105</v>
      </c>
      <c r="CQ105" s="510">
        <v>100000</v>
      </c>
      <c r="CY105" s="523">
        <v>45978</v>
      </c>
      <c r="CZ105" s="519">
        <v>380000</v>
      </c>
      <c r="DB105" s="933">
        <v>46198</v>
      </c>
      <c r="DC105" s="510">
        <v>4000</v>
      </c>
      <c r="DE105" s="902"/>
      <c r="DF105" s="260"/>
      <c r="DH105" s="511"/>
      <c r="DI105" s="510"/>
    </row>
    <row r="106" spans="1:113" ht="15.75" x14ac:dyDescent="0.25">
      <c r="A106" s="357"/>
      <c r="B106"/>
      <c r="E106" s="468">
        <v>46197</v>
      </c>
      <c r="F106" s="469">
        <v>25000</v>
      </c>
      <c r="G106" s="471" t="s">
        <v>3353</v>
      </c>
      <c r="H106" s="469" t="s">
        <v>934</v>
      </c>
      <c r="M106" s="268">
        <v>44906</v>
      </c>
      <c r="N106" s="269">
        <v>4000</v>
      </c>
      <c r="O106" s="270"/>
      <c r="P106" s="271" t="s">
        <v>644</v>
      </c>
      <c r="T106" s="784">
        <v>46143</v>
      </c>
      <c r="U106" s="629" t="s">
        <v>613</v>
      </c>
      <c r="V106" s="628" t="s">
        <v>8833</v>
      </c>
      <c r="W106" s="629" t="s">
        <v>592</v>
      </c>
      <c r="X106" s="629" t="s">
        <v>436</v>
      </c>
      <c r="Y106" s="744">
        <v>411000</v>
      </c>
      <c r="Z106" s="640">
        <v>23000</v>
      </c>
      <c r="AA106" s="640">
        <v>375000</v>
      </c>
      <c r="AB106" s="640"/>
      <c r="AC106" s="640"/>
      <c r="AD106" s="640"/>
      <c r="AE106" s="640">
        <v>13000</v>
      </c>
      <c r="AF106" s="640"/>
      <c r="AG106" s="640">
        <v>0</v>
      </c>
      <c r="AH106" s="629"/>
      <c r="AI106" t="s">
        <v>573</v>
      </c>
      <c r="AJ106" s="507">
        <v>46086</v>
      </c>
      <c r="AK106" s="508">
        <v>8631000</v>
      </c>
      <c r="AL106" s="508">
        <v>-8631000</v>
      </c>
      <c r="BP106" s="260"/>
      <c r="BQ106" s="260"/>
      <c r="BR106" s="260"/>
      <c r="BS106" s="260"/>
      <c r="BT106" s="438"/>
      <c r="BU106" s="515">
        <v>46121</v>
      </c>
      <c r="BV106" s="516">
        <v>110000</v>
      </c>
      <c r="BW106" s="438"/>
      <c r="BX106" s="517">
        <v>46112</v>
      </c>
      <c r="BY106" s="541">
        <v>364000</v>
      </c>
      <c r="BZ106" s="438"/>
      <c r="CA106" s="350">
        <v>45754</v>
      </c>
      <c r="CB106" s="351">
        <v>1278000</v>
      </c>
      <c r="CC106" s="438"/>
      <c r="CD106" s="440">
        <v>45829</v>
      </c>
      <c r="CE106" s="438">
        <v>5000</v>
      </c>
      <c r="CF106" s="439"/>
      <c r="CG106" s="899">
        <v>46020</v>
      </c>
      <c r="CH106" s="550">
        <v>407000</v>
      </c>
      <c r="CI106" s="439"/>
      <c r="CJ106" s="540">
        <v>46156</v>
      </c>
      <c r="CK106" s="541">
        <v>44000</v>
      </c>
      <c r="CL106" s="439"/>
      <c r="CM106" s="523">
        <v>46064</v>
      </c>
      <c r="CN106" s="519">
        <v>460000</v>
      </c>
      <c r="CP106" s="511">
        <v>46103</v>
      </c>
      <c r="CQ106" s="510">
        <v>125000</v>
      </c>
      <c r="CY106" s="523">
        <v>45975</v>
      </c>
      <c r="CZ106" s="519">
        <v>56000</v>
      </c>
      <c r="DB106" s="933">
        <v>46197</v>
      </c>
      <c r="DC106" s="510">
        <v>261000</v>
      </c>
      <c r="DE106" s="902"/>
      <c r="DF106" s="260"/>
      <c r="DH106" s="511"/>
      <c r="DI106" s="510"/>
    </row>
    <row r="107" spans="1:113" ht="15.75" x14ac:dyDescent="0.25">
      <c r="A107" s="357"/>
      <c r="B107"/>
      <c r="E107" s="468">
        <v>46197</v>
      </c>
      <c r="F107" s="469">
        <v>35000</v>
      </c>
      <c r="G107" s="471" t="s">
        <v>942</v>
      </c>
      <c r="H107" s="469" t="s">
        <v>916</v>
      </c>
      <c r="M107" s="268">
        <v>44906</v>
      </c>
      <c r="N107" s="269">
        <v>100000</v>
      </c>
      <c r="O107" s="270"/>
      <c r="P107" s="269" t="s">
        <v>658</v>
      </c>
      <c r="T107" s="784">
        <v>46143</v>
      </c>
      <c r="U107" s="629" t="s">
        <v>613</v>
      </c>
      <c r="V107" s="628" t="s">
        <v>8769</v>
      </c>
      <c r="W107" s="629" t="s">
        <v>592</v>
      </c>
      <c r="X107" s="629" t="s">
        <v>435</v>
      </c>
      <c r="Y107" s="744">
        <v>2320000</v>
      </c>
      <c r="Z107" s="640">
        <v>23000</v>
      </c>
      <c r="AA107" s="640"/>
      <c r="AB107" s="640">
        <v>595000</v>
      </c>
      <c r="AC107" s="640">
        <v>1619000</v>
      </c>
      <c r="AD107" s="640"/>
      <c r="AE107" s="640">
        <v>80000</v>
      </c>
      <c r="AF107" s="640">
        <v>3000</v>
      </c>
      <c r="AG107" s="640">
        <v>0</v>
      </c>
      <c r="AH107" s="629" t="s">
        <v>8770</v>
      </c>
      <c r="AI107" t="s">
        <v>573</v>
      </c>
      <c r="AJ107" s="507">
        <v>46083</v>
      </c>
      <c r="AK107" s="508">
        <v>13817000</v>
      </c>
      <c r="AL107" s="508">
        <v>-13817000</v>
      </c>
      <c r="BP107" s="260"/>
      <c r="BQ107" s="260"/>
      <c r="BR107" s="260"/>
      <c r="BS107" s="260"/>
      <c r="BT107" s="438"/>
      <c r="BU107" s="515">
        <v>46121</v>
      </c>
      <c r="BV107" s="516">
        <v>308000</v>
      </c>
      <c r="BW107" s="438"/>
      <c r="BX107" s="517">
        <v>46112</v>
      </c>
      <c r="BY107" s="541">
        <v>531000</v>
      </c>
      <c r="BZ107" s="438"/>
      <c r="CA107" s="350">
        <v>45751</v>
      </c>
      <c r="CB107" s="351">
        <v>477000</v>
      </c>
      <c r="CC107" s="438"/>
      <c r="CD107" s="440">
        <v>45829</v>
      </c>
      <c r="CE107" s="438">
        <v>132000</v>
      </c>
      <c r="CF107" s="439"/>
      <c r="CG107" s="899">
        <v>46020</v>
      </c>
      <c r="CH107" s="550">
        <v>398000</v>
      </c>
      <c r="CI107" s="439"/>
      <c r="CJ107" s="540">
        <v>46156</v>
      </c>
      <c r="CK107" s="541">
        <v>238000</v>
      </c>
      <c r="CL107" s="439"/>
      <c r="CM107" s="523">
        <v>46063</v>
      </c>
      <c r="CN107" s="519">
        <v>640000</v>
      </c>
      <c r="CP107" s="511">
        <v>46102</v>
      </c>
      <c r="CQ107" s="510">
        <v>50000</v>
      </c>
      <c r="CY107" s="523">
        <v>45974</v>
      </c>
      <c r="CZ107" s="519">
        <v>2000000</v>
      </c>
      <c r="DB107" s="933">
        <v>46197</v>
      </c>
      <c r="DC107" s="510">
        <v>203000</v>
      </c>
      <c r="DE107" s="902"/>
      <c r="DF107" s="260"/>
      <c r="DH107" s="511"/>
      <c r="DI107" s="510"/>
    </row>
    <row r="108" spans="1:113" ht="15.75" x14ac:dyDescent="0.25">
      <c r="A108" s="357"/>
      <c r="B108"/>
      <c r="E108" s="468">
        <v>46197</v>
      </c>
      <c r="F108" s="469">
        <v>8000</v>
      </c>
      <c r="G108" s="471" t="s">
        <v>942</v>
      </c>
      <c r="H108" s="469" t="s">
        <v>916</v>
      </c>
      <c r="M108" s="268">
        <v>44906</v>
      </c>
      <c r="N108" s="269">
        <v>4000</v>
      </c>
      <c r="O108" s="270"/>
      <c r="P108" s="271" t="s">
        <v>644</v>
      </c>
      <c r="T108" s="784">
        <v>46143</v>
      </c>
      <c r="U108" s="629" t="s">
        <v>6699</v>
      </c>
      <c r="V108" s="628" t="s">
        <v>8792</v>
      </c>
      <c r="W108" s="629" t="s">
        <v>611</v>
      </c>
      <c r="X108" s="629" t="s">
        <v>221</v>
      </c>
      <c r="Y108" s="744">
        <v>723000</v>
      </c>
      <c r="Z108" s="640">
        <v>5000</v>
      </c>
      <c r="AA108" s="640">
        <v>468000</v>
      </c>
      <c r="AB108" s="640">
        <v>13000</v>
      </c>
      <c r="AC108" s="640"/>
      <c r="AD108" s="640">
        <v>45000</v>
      </c>
      <c r="AE108" s="640">
        <v>80000</v>
      </c>
      <c r="AF108" s="640">
        <v>112000</v>
      </c>
      <c r="AG108" s="640">
        <v>0</v>
      </c>
      <c r="AH108" s="629" t="s">
        <v>8889</v>
      </c>
      <c r="AI108" t="s">
        <v>573</v>
      </c>
      <c r="AJ108" s="507">
        <v>46083</v>
      </c>
      <c r="AK108" s="508">
        <v>13817000</v>
      </c>
      <c r="AL108" s="508">
        <v>-13817000</v>
      </c>
      <c r="BP108" s="260"/>
      <c r="BQ108" s="260"/>
      <c r="BR108" s="260"/>
      <c r="BS108" s="260"/>
      <c r="BT108" s="438"/>
      <c r="BU108" s="515">
        <v>46121</v>
      </c>
      <c r="BV108" s="516">
        <v>867000</v>
      </c>
      <c r="BW108" s="438"/>
      <c r="BX108" s="517">
        <v>46112</v>
      </c>
      <c r="BY108" s="541">
        <v>668000</v>
      </c>
      <c r="BZ108" s="438"/>
      <c r="CA108" s="350">
        <v>45748</v>
      </c>
      <c r="CB108" s="351">
        <v>107000</v>
      </c>
      <c r="CC108" s="438"/>
      <c r="CD108" s="440">
        <v>45829</v>
      </c>
      <c r="CE108" s="438">
        <v>227000</v>
      </c>
      <c r="CF108" s="439"/>
      <c r="CG108" s="899">
        <v>46018</v>
      </c>
      <c r="CH108" s="550">
        <v>775000</v>
      </c>
      <c r="CI108" s="439"/>
      <c r="CJ108" s="540">
        <v>46155</v>
      </c>
      <c r="CK108" s="541">
        <v>409000</v>
      </c>
      <c r="CL108" s="439"/>
      <c r="CM108" s="523">
        <v>46061</v>
      </c>
      <c r="CN108" s="519">
        <v>28000</v>
      </c>
      <c r="CP108" s="511">
        <v>46102</v>
      </c>
      <c r="CQ108" s="510">
        <v>50000</v>
      </c>
      <c r="CY108" s="523">
        <v>45973</v>
      </c>
      <c r="CZ108" s="519">
        <v>1000000</v>
      </c>
      <c r="DB108" s="933">
        <v>46197</v>
      </c>
      <c r="DC108" s="510">
        <v>45000</v>
      </c>
      <c r="DE108" s="902"/>
      <c r="DF108" s="260"/>
      <c r="DH108" s="511"/>
      <c r="DI108" s="510"/>
    </row>
    <row r="109" spans="1:113" ht="15.75" x14ac:dyDescent="0.25">
      <c r="A109" s="357"/>
      <c r="B109"/>
      <c r="E109" s="468">
        <v>46197</v>
      </c>
      <c r="F109" s="469">
        <v>70000</v>
      </c>
      <c r="G109" s="471"/>
      <c r="H109" s="469" t="s">
        <v>9137</v>
      </c>
      <c r="M109" s="268">
        <v>44906</v>
      </c>
      <c r="N109" s="269">
        <v>10000</v>
      </c>
      <c r="O109" s="270"/>
      <c r="P109" s="269" t="s">
        <v>659</v>
      </c>
      <c r="T109" s="784">
        <v>46143</v>
      </c>
      <c r="U109" s="629" t="s">
        <v>6699</v>
      </c>
      <c r="V109" s="628" t="s">
        <v>8788</v>
      </c>
      <c r="W109" s="629" t="s">
        <v>611</v>
      </c>
      <c r="X109" s="629" t="s">
        <v>436</v>
      </c>
      <c r="Y109" s="744">
        <v>778000</v>
      </c>
      <c r="Z109" s="640">
        <v>5000</v>
      </c>
      <c r="AA109" s="640">
        <v>757000</v>
      </c>
      <c r="AB109" s="640"/>
      <c r="AC109" s="640"/>
      <c r="AD109" s="640"/>
      <c r="AE109" s="640">
        <v>16000</v>
      </c>
      <c r="AF109" s="640"/>
      <c r="AG109" s="640">
        <v>0</v>
      </c>
      <c r="AH109" s="629"/>
      <c r="AI109" t="s">
        <v>573</v>
      </c>
      <c r="AJ109" s="507">
        <v>46080</v>
      </c>
      <c r="AK109" s="508">
        <v>13615000</v>
      </c>
      <c r="AL109" s="508">
        <v>-13615000</v>
      </c>
      <c r="BP109" s="260"/>
      <c r="BQ109" s="260"/>
      <c r="BR109" s="260"/>
      <c r="BS109" s="260"/>
      <c r="BT109" s="438"/>
      <c r="BU109" s="515">
        <v>46115</v>
      </c>
      <c r="BV109" s="516">
        <v>30000</v>
      </c>
      <c r="BW109" s="438"/>
      <c r="BX109" s="517">
        <v>46110</v>
      </c>
      <c r="BY109" s="541">
        <v>110000</v>
      </c>
      <c r="BZ109" s="438"/>
      <c r="CA109" s="349">
        <v>45747</v>
      </c>
      <c r="CB109" s="346">
        <v>350000</v>
      </c>
      <c r="CC109" s="438"/>
      <c r="CD109" s="440">
        <v>45828</v>
      </c>
      <c r="CE109" s="438">
        <v>57000</v>
      </c>
      <c r="CF109" s="439"/>
      <c r="CG109" s="899">
        <v>46018</v>
      </c>
      <c r="CH109" s="550">
        <v>480000</v>
      </c>
      <c r="CI109" s="439"/>
      <c r="CJ109" s="540">
        <v>46155</v>
      </c>
      <c r="CK109" s="541">
        <v>81000</v>
      </c>
      <c r="CL109" s="439"/>
      <c r="CM109" s="523">
        <v>46059</v>
      </c>
      <c r="CN109" s="519">
        <v>698000</v>
      </c>
      <c r="CP109" s="511">
        <v>46102</v>
      </c>
      <c r="CQ109" s="510">
        <v>10000</v>
      </c>
      <c r="CY109" s="523">
        <v>45972</v>
      </c>
      <c r="CZ109" s="519">
        <v>50000</v>
      </c>
      <c r="DB109" s="933">
        <v>46197</v>
      </c>
      <c r="DC109" s="510">
        <v>126000</v>
      </c>
      <c r="DE109" s="902"/>
      <c r="DF109" s="260"/>
      <c r="DH109" s="511"/>
      <c r="DI109" s="510"/>
    </row>
    <row r="110" spans="1:113" ht="15.75" x14ac:dyDescent="0.25">
      <c r="A110" s="357"/>
      <c r="B110"/>
      <c r="E110" s="468">
        <v>46196</v>
      </c>
      <c r="F110" s="469">
        <v>241000</v>
      </c>
      <c r="G110" s="471" t="s">
        <v>1312</v>
      </c>
      <c r="H110" s="469" t="s">
        <v>3375</v>
      </c>
      <c r="M110" s="268">
        <v>44906</v>
      </c>
      <c r="N110" s="269">
        <v>4000</v>
      </c>
      <c r="O110" s="270"/>
      <c r="P110" s="271" t="s">
        <v>644</v>
      </c>
      <c r="T110" s="784">
        <v>46143</v>
      </c>
      <c r="U110" s="629" t="s">
        <v>6699</v>
      </c>
      <c r="V110" s="628" t="s">
        <v>8787</v>
      </c>
      <c r="W110" s="629" t="s">
        <v>592</v>
      </c>
      <c r="X110" s="629" t="s">
        <v>435</v>
      </c>
      <c r="Y110" s="744">
        <v>418000</v>
      </c>
      <c r="Z110" s="640">
        <v>25000</v>
      </c>
      <c r="AA110" s="640">
        <v>312000</v>
      </c>
      <c r="AB110" s="640"/>
      <c r="AC110" s="640"/>
      <c r="AD110" s="640"/>
      <c r="AE110" s="640">
        <v>80000</v>
      </c>
      <c r="AF110" s="640">
        <v>1000</v>
      </c>
      <c r="AG110" s="640">
        <v>0</v>
      </c>
      <c r="AH110" s="629" t="s">
        <v>8890</v>
      </c>
      <c r="AI110" t="s">
        <v>573</v>
      </c>
      <c r="AJ110" s="507">
        <v>46076</v>
      </c>
      <c r="AK110" s="508">
        <v>12611000</v>
      </c>
      <c r="AL110" s="508">
        <v>-12611000</v>
      </c>
      <c r="BP110" s="260"/>
      <c r="BQ110" s="260"/>
      <c r="BR110" s="260"/>
      <c r="BS110" s="260"/>
      <c r="BT110" s="438"/>
      <c r="BU110" s="515">
        <v>46113</v>
      </c>
      <c r="BV110" s="516">
        <v>651000</v>
      </c>
      <c r="BW110" s="438"/>
      <c r="BX110" s="517">
        <v>46107</v>
      </c>
      <c r="BY110" s="541">
        <v>219000</v>
      </c>
      <c r="BZ110" s="438"/>
      <c r="CA110" s="350">
        <v>45747</v>
      </c>
      <c r="CB110" s="351">
        <v>274000</v>
      </c>
      <c r="CC110" s="438"/>
      <c r="CD110" s="440">
        <v>45828</v>
      </c>
      <c r="CE110" s="287">
        <v>53000</v>
      </c>
      <c r="CF110" s="439"/>
      <c r="CG110" s="899">
        <v>46014</v>
      </c>
      <c r="CH110" s="550">
        <v>576000</v>
      </c>
      <c r="CI110" s="439"/>
      <c r="CJ110" s="540">
        <v>46155</v>
      </c>
      <c r="CK110" s="541">
        <v>44000</v>
      </c>
      <c r="CL110" s="439"/>
      <c r="CM110" s="523">
        <v>46058</v>
      </c>
      <c r="CN110" s="519">
        <v>80000</v>
      </c>
      <c r="CP110" s="511">
        <v>46102</v>
      </c>
      <c r="CQ110" s="510">
        <v>46000</v>
      </c>
      <c r="CY110" s="523">
        <v>45969</v>
      </c>
      <c r="CZ110" s="519">
        <v>355000</v>
      </c>
      <c r="DB110" s="933">
        <v>46197</v>
      </c>
      <c r="DC110" s="510">
        <v>8000</v>
      </c>
      <c r="DE110" s="902"/>
      <c r="DF110" s="260"/>
      <c r="DH110" s="511"/>
      <c r="DI110" s="510"/>
    </row>
    <row r="111" spans="1:113" ht="15.75" x14ac:dyDescent="0.25">
      <c r="A111" s="357"/>
      <c r="B111"/>
      <c r="E111" s="468">
        <v>46196</v>
      </c>
      <c r="F111" s="469">
        <v>5000</v>
      </c>
      <c r="G111" s="471" t="s">
        <v>3355</v>
      </c>
      <c r="H111" s="469" t="s">
        <v>9115</v>
      </c>
      <c r="M111" s="268">
        <v>44904</v>
      </c>
      <c r="N111" s="269">
        <v>4000</v>
      </c>
      <c r="O111" s="270"/>
      <c r="P111" s="271" t="s">
        <v>644</v>
      </c>
      <c r="T111" s="784">
        <v>46143</v>
      </c>
      <c r="U111" s="629" t="s">
        <v>6699</v>
      </c>
      <c r="V111" s="628" t="s">
        <v>8737</v>
      </c>
      <c r="W111" s="629" t="s">
        <v>592</v>
      </c>
      <c r="X111" s="629" t="s">
        <v>435</v>
      </c>
      <c r="Y111" s="744">
        <v>318000</v>
      </c>
      <c r="Z111" s="640">
        <v>5000</v>
      </c>
      <c r="AA111" s="640">
        <v>234000</v>
      </c>
      <c r="AB111" s="640"/>
      <c r="AC111" s="640"/>
      <c r="AD111" s="640"/>
      <c r="AE111" s="640">
        <v>79000</v>
      </c>
      <c r="AF111" s="640"/>
      <c r="AG111" s="640">
        <v>0</v>
      </c>
      <c r="AH111" s="629"/>
      <c r="AI111" t="s">
        <v>573</v>
      </c>
      <c r="AJ111" s="507">
        <v>46072</v>
      </c>
      <c r="AK111" s="508">
        <v>12385000</v>
      </c>
      <c r="AL111" s="508">
        <v>-12385000</v>
      </c>
      <c r="BP111" s="260"/>
      <c r="BQ111" s="260"/>
      <c r="BR111" s="260"/>
      <c r="BS111" s="260"/>
      <c r="BT111" s="438"/>
      <c r="BU111" s="515">
        <v>46112</v>
      </c>
      <c r="BV111" s="516">
        <v>568000</v>
      </c>
      <c r="BW111" s="438"/>
      <c r="BX111" s="517">
        <v>46107</v>
      </c>
      <c r="BY111" s="541">
        <v>326000</v>
      </c>
      <c r="BZ111" s="438"/>
      <c r="CA111" s="350">
        <v>45744</v>
      </c>
      <c r="CB111" s="351">
        <v>1940000</v>
      </c>
      <c r="CC111" s="438"/>
      <c r="CD111" s="440">
        <v>45828</v>
      </c>
      <c r="CE111" s="438">
        <v>45000</v>
      </c>
      <c r="CF111" s="439"/>
      <c r="CG111" s="899">
        <v>46013</v>
      </c>
      <c r="CH111" s="550">
        <v>1226000</v>
      </c>
      <c r="CI111" s="439"/>
      <c r="CJ111" s="540">
        <v>46150</v>
      </c>
      <c r="CK111" s="541">
        <v>36000</v>
      </c>
      <c r="CL111" s="439"/>
      <c r="CM111" s="523">
        <v>46056</v>
      </c>
      <c r="CN111" s="519">
        <v>7000</v>
      </c>
      <c r="CP111" s="511">
        <v>46098</v>
      </c>
      <c r="CQ111" s="510">
        <v>1000000</v>
      </c>
      <c r="CY111" s="523">
        <v>45969</v>
      </c>
      <c r="CZ111" s="519">
        <v>600000</v>
      </c>
      <c r="DB111" s="933">
        <v>46197</v>
      </c>
      <c r="DC111" s="510">
        <v>6000</v>
      </c>
      <c r="DE111" s="902"/>
      <c r="DF111" s="260"/>
      <c r="DH111" s="511"/>
      <c r="DI111" s="510"/>
    </row>
    <row r="112" spans="1:113" ht="15.75" x14ac:dyDescent="0.25">
      <c r="A112" s="357"/>
      <c r="B112"/>
      <c r="E112" s="468">
        <v>46196</v>
      </c>
      <c r="F112" s="469">
        <v>10000</v>
      </c>
      <c r="G112" s="471" t="s">
        <v>1462</v>
      </c>
      <c r="H112" s="469" t="s">
        <v>9114</v>
      </c>
      <c r="M112" s="268">
        <v>44900</v>
      </c>
      <c r="N112" s="269">
        <v>87000</v>
      </c>
      <c r="O112" s="270"/>
      <c r="P112" s="269" t="s">
        <v>660</v>
      </c>
      <c r="T112" s="784">
        <v>46143</v>
      </c>
      <c r="U112" s="629" t="s">
        <v>6699</v>
      </c>
      <c r="V112" s="628" t="s">
        <v>8714</v>
      </c>
      <c r="W112" s="629" t="s">
        <v>592</v>
      </c>
      <c r="X112" s="629" t="s">
        <v>221</v>
      </c>
      <c r="Y112" s="744">
        <v>248000</v>
      </c>
      <c r="Z112" s="640">
        <v>5000</v>
      </c>
      <c r="AA112" s="640">
        <v>161000</v>
      </c>
      <c r="AB112" s="640"/>
      <c r="AC112" s="640"/>
      <c r="AD112" s="640"/>
      <c r="AE112" s="640">
        <v>80000</v>
      </c>
      <c r="AF112" s="640">
        <v>2000</v>
      </c>
      <c r="AG112" s="640">
        <v>0</v>
      </c>
      <c r="AH112" s="629"/>
      <c r="AI112" t="s">
        <v>573</v>
      </c>
      <c r="AJ112" s="507">
        <v>46072</v>
      </c>
      <c r="AK112" s="508">
        <v>11991000</v>
      </c>
      <c r="AL112" s="508">
        <v>-11991000</v>
      </c>
      <c r="BP112" s="260"/>
      <c r="BQ112" s="260"/>
      <c r="BR112" s="260"/>
      <c r="BS112" s="260"/>
      <c r="BT112" s="438"/>
      <c r="BU112" s="515">
        <v>46108</v>
      </c>
      <c r="BV112" s="516">
        <v>450000</v>
      </c>
      <c r="BW112" s="438"/>
      <c r="BX112" s="517">
        <v>46107</v>
      </c>
      <c r="BY112" s="541">
        <v>243000</v>
      </c>
      <c r="BZ112" s="438"/>
      <c r="CA112" s="350">
        <v>45744</v>
      </c>
      <c r="CB112" s="351">
        <v>104000</v>
      </c>
      <c r="CC112" s="438"/>
      <c r="CD112" s="440">
        <v>45827</v>
      </c>
      <c r="CE112" s="438">
        <v>312000</v>
      </c>
      <c r="CF112" s="439"/>
      <c r="CG112" s="899">
        <v>46011</v>
      </c>
      <c r="CH112" s="550">
        <v>303000</v>
      </c>
      <c r="CI112" s="439"/>
      <c r="CJ112" s="540">
        <v>46150</v>
      </c>
      <c r="CK112" s="541">
        <v>757000</v>
      </c>
      <c r="CL112" s="439"/>
      <c r="CM112" s="523">
        <v>46054</v>
      </c>
      <c r="CN112" s="519">
        <v>145000</v>
      </c>
      <c r="CP112" s="511">
        <v>46097</v>
      </c>
      <c r="CQ112" s="510">
        <v>100000</v>
      </c>
      <c r="CY112" s="523">
        <v>45967</v>
      </c>
      <c r="CZ112" s="519">
        <v>410000</v>
      </c>
      <c r="DB112" s="933">
        <v>46196</v>
      </c>
      <c r="DC112" s="510">
        <v>5000</v>
      </c>
      <c r="DE112" s="902"/>
      <c r="DF112" s="260"/>
      <c r="DH112" s="511"/>
      <c r="DI112" s="510"/>
    </row>
    <row r="113" spans="1:113" ht="15.75" x14ac:dyDescent="0.25">
      <c r="A113" s="357"/>
      <c r="B113"/>
      <c r="E113" s="468">
        <v>46196</v>
      </c>
      <c r="F113" s="469">
        <v>20000</v>
      </c>
      <c r="G113" s="471" t="s">
        <v>1312</v>
      </c>
      <c r="H113" s="469" t="s">
        <v>9110</v>
      </c>
      <c r="M113" s="268">
        <v>44900</v>
      </c>
      <c r="N113" s="269">
        <v>4000</v>
      </c>
      <c r="O113" s="270"/>
      <c r="P113" s="271" t="s">
        <v>644</v>
      </c>
      <c r="T113" s="784">
        <v>46143</v>
      </c>
      <c r="U113" s="629" t="s">
        <v>6699</v>
      </c>
      <c r="V113" s="628" t="s">
        <v>8610</v>
      </c>
      <c r="W113" s="629" t="s">
        <v>592</v>
      </c>
      <c r="X113" s="629" t="s">
        <v>221</v>
      </c>
      <c r="Y113" s="744">
        <v>430000</v>
      </c>
      <c r="Z113" s="640">
        <v>5000</v>
      </c>
      <c r="AA113" s="640">
        <v>292000</v>
      </c>
      <c r="AB113" s="640"/>
      <c r="AC113" s="640"/>
      <c r="AD113" s="640"/>
      <c r="AE113" s="640">
        <v>80000</v>
      </c>
      <c r="AF113" s="640">
        <v>53000</v>
      </c>
      <c r="AG113" s="640">
        <v>0</v>
      </c>
      <c r="AH113" s="629"/>
      <c r="AI113" t="s">
        <v>573</v>
      </c>
      <c r="AJ113" s="507">
        <v>46065</v>
      </c>
      <c r="AK113" s="508">
        <v>11496000</v>
      </c>
      <c r="AL113" s="508">
        <v>-11496000</v>
      </c>
      <c r="BP113" s="260"/>
      <c r="BQ113" s="260"/>
      <c r="BR113" s="260"/>
      <c r="BS113" s="260"/>
      <c r="BT113" s="438"/>
      <c r="BU113" s="515">
        <v>46107</v>
      </c>
      <c r="BV113" s="516">
        <v>460000</v>
      </c>
      <c r="BW113" s="438"/>
      <c r="BX113" s="517">
        <v>46107</v>
      </c>
      <c r="BY113" s="541">
        <v>4000</v>
      </c>
      <c r="BZ113" s="438"/>
      <c r="CA113" s="350">
        <v>45744</v>
      </c>
      <c r="CB113" s="351">
        <v>124000</v>
      </c>
      <c r="CC113" s="438"/>
      <c r="CD113" s="440">
        <v>45821</v>
      </c>
      <c r="CE113" s="346">
        <v>5000</v>
      </c>
      <c r="CF113" s="439"/>
      <c r="CG113" s="899">
        <v>46010</v>
      </c>
      <c r="CH113" s="550"/>
      <c r="CI113" s="439"/>
      <c r="CJ113" s="540">
        <v>46148</v>
      </c>
      <c r="CK113" s="541">
        <v>238000</v>
      </c>
      <c r="CL113" s="439"/>
      <c r="CM113" s="523">
        <v>46052</v>
      </c>
      <c r="CN113" s="519">
        <v>590000</v>
      </c>
      <c r="CP113" s="511">
        <v>46097</v>
      </c>
      <c r="CQ113" s="510">
        <v>50000</v>
      </c>
      <c r="CY113" s="523">
        <v>45962</v>
      </c>
      <c r="CZ113" s="519">
        <v>813000</v>
      </c>
      <c r="DB113" s="933">
        <v>46196</v>
      </c>
      <c r="DC113" s="510">
        <v>10000</v>
      </c>
      <c r="DE113" s="440"/>
      <c r="DF113" s="438"/>
      <c r="DH113" s="511"/>
      <c r="DI113" s="510"/>
    </row>
    <row r="114" spans="1:113" ht="15.75" x14ac:dyDescent="0.25">
      <c r="A114" s="357"/>
      <c r="B114"/>
      <c r="E114" s="468">
        <v>46196</v>
      </c>
      <c r="F114" s="469">
        <v>2000</v>
      </c>
      <c r="G114" s="471"/>
      <c r="H114" s="469" t="s">
        <v>3402</v>
      </c>
      <c r="M114" s="268">
        <v>44900</v>
      </c>
      <c r="N114" s="269">
        <v>70000</v>
      </c>
      <c r="O114" s="270"/>
      <c r="P114" s="269" t="s">
        <v>661</v>
      </c>
      <c r="T114" s="784">
        <v>46143</v>
      </c>
      <c r="U114" s="629" t="s">
        <v>6699</v>
      </c>
      <c r="V114" s="628" t="s">
        <v>8523</v>
      </c>
      <c r="W114" s="629" t="s">
        <v>593</v>
      </c>
      <c r="X114" s="629" t="s">
        <v>436</v>
      </c>
      <c r="Y114" s="744">
        <v>651000</v>
      </c>
      <c r="Z114" s="640"/>
      <c r="AA114" s="640">
        <v>427000</v>
      </c>
      <c r="AB114" s="640"/>
      <c r="AC114" s="640">
        <v>140000</v>
      </c>
      <c r="AD114" s="640"/>
      <c r="AE114" s="640"/>
      <c r="AF114" s="640">
        <v>84000</v>
      </c>
      <c r="AG114" s="640">
        <v>0</v>
      </c>
      <c r="AH114" s="629"/>
      <c r="AI114" t="s">
        <v>573</v>
      </c>
      <c r="AJ114" s="507">
        <v>46059</v>
      </c>
      <c r="AK114" s="508">
        <v>13174000</v>
      </c>
      <c r="AL114" s="508">
        <v>-13174000</v>
      </c>
      <c r="BP114" s="260"/>
      <c r="BQ114" s="260"/>
      <c r="BR114" s="260"/>
      <c r="BS114" s="260"/>
      <c r="BT114" s="438"/>
      <c r="BU114" s="515">
        <v>46107</v>
      </c>
      <c r="BV114" s="516">
        <v>490000</v>
      </c>
      <c r="BW114" s="438"/>
      <c r="BX114" s="517">
        <v>46106</v>
      </c>
      <c r="BY114" s="541">
        <v>6000</v>
      </c>
      <c r="BZ114" s="438"/>
      <c r="CA114" s="350">
        <v>45744</v>
      </c>
      <c r="CB114" s="351">
        <v>78000</v>
      </c>
      <c r="CC114" s="438"/>
      <c r="CD114" s="440">
        <v>45820</v>
      </c>
      <c r="CE114" s="346">
        <v>148000</v>
      </c>
      <c r="CF114" s="439"/>
      <c r="CG114" s="899">
        <v>46010</v>
      </c>
      <c r="CH114" s="550">
        <v>600000</v>
      </c>
      <c r="CI114" s="439"/>
      <c r="CJ114" s="540">
        <v>46148</v>
      </c>
      <c r="CK114" s="541">
        <v>357000</v>
      </c>
      <c r="CL114" s="439"/>
      <c r="CM114" s="523">
        <v>46051</v>
      </c>
      <c r="CN114" s="519">
        <v>413000</v>
      </c>
      <c r="CP114" s="511">
        <v>46097</v>
      </c>
      <c r="CQ114" s="510">
        <v>50000</v>
      </c>
      <c r="CY114" s="523">
        <v>45959</v>
      </c>
      <c r="CZ114" s="519">
        <v>2000000</v>
      </c>
      <c r="DB114" s="933">
        <v>46196</v>
      </c>
      <c r="DC114" s="510">
        <v>20000</v>
      </c>
      <c r="DE114" s="440"/>
      <c r="DF114" s="438"/>
      <c r="DH114" s="511"/>
      <c r="DI114" s="510"/>
    </row>
    <row r="115" spans="1:113" ht="15.75" x14ac:dyDescent="0.25">
      <c r="A115" s="357"/>
      <c r="B115"/>
      <c r="E115" s="468">
        <v>46196</v>
      </c>
      <c r="F115" s="469">
        <v>4000</v>
      </c>
      <c r="G115" s="471" t="s">
        <v>5485</v>
      </c>
      <c r="H115" s="469" t="s">
        <v>7450</v>
      </c>
      <c r="M115" s="268">
        <v>44900</v>
      </c>
      <c r="N115" s="269">
        <v>4000</v>
      </c>
      <c r="O115" s="270"/>
      <c r="P115" s="271" t="s">
        <v>644</v>
      </c>
      <c r="T115" s="784">
        <v>46143</v>
      </c>
      <c r="U115" s="629" t="s">
        <v>2681</v>
      </c>
      <c r="V115" s="628" t="s">
        <v>5396</v>
      </c>
      <c r="W115" s="629" t="s">
        <v>592</v>
      </c>
      <c r="X115" s="629" t="s">
        <v>221</v>
      </c>
      <c r="Y115" s="744">
        <v>300000</v>
      </c>
      <c r="Z115" s="640">
        <v>5000</v>
      </c>
      <c r="AA115" s="640">
        <v>194000</v>
      </c>
      <c r="AB115" s="640"/>
      <c r="AC115" s="640"/>
      <c r="AD115" s="640"/>
      <c r="AE115" s="640">
        <v>80000</v>
      </c>
      <c r="AF115" s="640">
        <v>21000</v>
      </c>
      <c r="AG115" s="640">
        <v>0</v>
      </c>
      <c r="AH115" s="629"/>
      <c r="AI115" t="s">
        <v>573</v>
      </c>
      <c r="AJ115" s="507">
        <v>46051</v>
      </c>
      <c r="AK115" s="508">
        <v>12362000</v>
      </c>
      <c r="AL115" s="508">
        <v>-12362000</v>
      </c>
      <c r="BP115" s="260"/>
      <c r="BQ115" s="260"/>
      <c r="BR115" s="260"/>
      <c r="BS115" s="260"/>
      <c r="BT115" s="438"/>
      <c r="BU115" s="515">
        <v>46106</v>
      </c>
      <c r="BV115" s="516">
        <v>631000</v>
      </c>
      <c r="BW115" s="438"/>
      <c r="BX115" s="517">
        <v>46106</v>
      </c>
      <c r="BY115" s="541">
        <v>500000</v>
      </c>
      <c r="BZ115" s="438"/>
      <c r="CA115" s="350">
        <v>45744</v>
      </c>
      <c r="CB115" s="351">
        <v>159000</v>
      </c>
      <c r="CC115" s="438"/>
      <c r="CD115" s="440">
        <v>45819</v>
      </c>
      <c r="CE115" s="346">
        <v>665000</v>
      </c>
      <c r="CF115" s="439"/>
      <c r="CG115" s="899">
        <v>46010</v>
      </c>
      <c r="CH115" s="550">
        <v>240000</v>
      </c>
      <c r="CI115" s="439"/>
      <c r="CJ115" s="540">
        <v>46147</v>
      </c>
      <c r="CK115" s="541">
        <v>11000</v>
      </c>
      <c r="CL115" s="439"/>
      <c r="CM115" s="523">
        <v>46051</v>
      </c>
      <c r="CN115" s="519">
        <v>700000</v>
      </c>
      <c r="CP115" s="511">
        <v>46097</v>
      </c>
      <c r="CQ115" s="510">
        <v>12000</v>
      </c>
      <c r="CY115" s="523">
        <v>45957</v>
      </c>
      <c r="CZ115" s="519">
        <v>130000</v>
      </c>
      <c r="DB115" s="933">
        <v>46196</v>
      </c>
      <c r="DC115" s="510">
        <v>6000</v>
      </c>
      <c r="DE115" s="440"/>
      <c r="DF115" s="438"/>
      <c r="DH115" s="511"/>
      <c r="DI115" s="510"/>
    </row>
    <row r="116" spans="1:113" ht="15.75" x14ac:dyDescent="0.25">
      <c r="A116" s="357"/>
      <c r="B116"/>
      <c r="E116" s="468">
        <v>46196</v>
      </c>
      <c r="F116" s="469">
        <v>6000</v>
      </c>
      <c r="G116" s="471" t="s">
        <v>1312</v>
      </c>
      <c r="H116" s="469" t="s">
        <v>919</v>
      </c>
      <c r="M116" s="268">
        <v>44900</v>
      </c>
      <c r="N116" s="269">
        <v>78000</v>
      </c>
      <c r="O116" s="270"/>
      <c r="P116" s="269" t="s">
        <v>662</v>
      </c>
      <c r="T116" s="784">
        <v>46143</v>
      </c>
      <c r="U116" s="629" t="s">
        <v>8726</v>
      </c>
      <c r="V116" s="628" t="s">
        <v>8725</v>
      </c>
      <c r="W116" s="629" t="s">
        <v>611</v>
      </c>
      <c r="X116" s="629" t="s">
        <v>435</v>
      </c>
      <c r="Y116" s="744">
        <v>682000</v>
      </c>
      <c r="Z116" s="640">
        <v>5000</v>
      </c>
      <c r="AA116" s="640">
        <v>549000</v>
      </c>
      <c r="AB116" s="640"/>
      <c r="AC116" s="640"/>
      <c r="AD116" s="640">
        <v>45000</v>
      </c>
      <c r="AE116" s="640">
        <v>80000</v>
      </c>
      <c r="AF116" s="640">
        <v>3000</v>
      </c>
      <c r="AG116" s="640">
        <v>0</v>
      </c>
      <c r="AH116" s="629" t="s">
        <v>8736</v>
      </c>
      <c r="AI116" t="s">
        <v>573</v>
      </c>
      <c r="AJ116" s="507">
        <v>46045</v>
      </c>
      <c r="AK116" s="508">
        <v>11703000</v>
      </c>
      <c r="AL116" s="508">
        <v>-11703000</v>
      </c>
      <c r="BP116" s="260"/>
      <c r="BQ116" s="260"/>
      <c r="BR116" s="260"/>
      <c r="BS116" s="260"/>
      <c r="BT116" s="438"/>
      <c r="BU116" s="515">
        <v>46106</v>
      </c>
      <c r="BV116" s="516">
        <v>232000</v>
      </c>
      <c r="BW116" s="438"/>
      <c r="BX116" s="517">
        <v>46106</v>
      </c>
      <c r="BY116" s="541">
        <v>284000</v>
      </c>
      <c r="BZ116" s="438"/>
      <c r="CA116" s="350">
        <v>45744</v>
      </c>
      <c r="CB116" s="351">
        <v>162000</v>
      </c>
      <c r="CC116" s="438"/>
      <c r="CD116" s="440">
        <v>45819</v>
      </c>
      <c r="CE116" s="346">
        <v>5000</v>
      </c>
      <c r="CF116" s="439"/>
      <c r="CG116" s="899">
        <v>46009</v>
      </c>
      <c r="CH116" s="550">
        <v>719000</v>
      </c>
      <c r="CI116" s="439"/>
      <c r="CJ116" s="540">
        <v>46147</v>
      </c>
      <c r="CK116" s="541">
        <v>44000</v>
      </c>
      <c r="CL116" s="439"/>
      <c r="CM116" s="523">
        <v>46049</v>
      </c>
      <c r="CN116" s="519">
        <v>110000</v>
      </c>
      <c r="CP116" s="511">
        <v>46094</v>
      </c>
      <c r="CQ116" s="510">
        <v>2000</v>
      </c>
      <c r="CY116" s="523">
        <v>45955</v>
      </c>
      <c r="CZ116" s="519">
        <v>300000</v>
      </c>
      <c r="DB116" s="933">
        <v>46195</v>
      </c>
      <c r="DC116" s="510">
        <v>2000</v>
      </c>
      <c r="DE116" s="440"/>
      <c r="DF116" s="438"/>
      <c r="DH116" s="511"/>
      <c r="DI116" s="510"/>
    </row>
    <row r="117" spans="1:113" ht="15.75" x14ac:dyDescent="0.25">
      <c r="A117" s="357"/>
      <c r="B117"/>
      <c r="E117" s="468">
        <v>46195</v>
      </c>
      <c r="F117" s="469">
        <v>130000</v>
      </c>
      <c r="G117" s="471" t="s">
        <v>942</v>
      </c>
      <c r="H117" s="469" t="s">
        <v>1171</v>
      </c>
      <c r="M117" s="268">
        <v>44900</v>
      </c>
      <c r="N117" s="269">
        <v>4000</v>
      </c>
      <c r="O117" s="270"/>
      <c r="P117" s="271" t="s">
        <v>644</v>
      </c>
      <c r="T117" s="784">
        <v>46143</v>
      </c>
      <c r="U117" s="629" t="s">
        <v>8808</v>
      </c>
      <c r="V117" s="628">
        <v>39353962</v>
      </c>
      <c r="W117" s="629" t="s">
        <v>4948</v>
      </c>
      <c r="X117" s="629" t="s">
        <v>221</v>
      </c>
      <c r="Y117" s="744">
        <v>317000</v>
      </c>
      <c r="Z117" s="640"/>
      <c r="AA117" s="640">
        <v>44000</v>
      </c>
      <c r="AB117" s="640">
        <v>238000</v>
      </c>
      <c r="AC117" s="640"/>
      <c r="AD117" s="640"/>
      <c r="AE117" s="640">
        <v>35000</v>
      </c>
      <c r="AF117" s="640"/>
      <c r="AG117" s="640">
        <v>0</v>
      </c>
      <c r="AH117" s="629" t="s">
        <v>8807</v>
      </c>
      <c r="AI117" t="s">
        <v>573</v>
      </c>
      <c r="AJ117" s="507">
        <v>46045</v>
      </c>
      <c r="AK117" s="508">
        <v>11703000</v>
      </c>
      <c r="AL117" s="508">
        <v>-11703000</v>
      </c>
      <c r="BP117" s="260"/>
      <c r="BQ117" s="260"/>
      <c r="BR117" s="260"/>
      <c r="BS117" s="260"/>
      <c r="BT117" s="438"/>
      <c r="BU117" s="515">
        <v>46105</v>
      </c>
      <c r="BV117" s="516">
        <v>280000</v>
      </c>
      <c r="BW117" s="438"/>
      <c r="BX117" s="517">
        <v>46106</v>
      </c>
      <c r="BY117" s="541">
        <v>867000</v>
      </c>
      <c r="BZ117" s="438"/>
      <c r="CA117" s="350">
        <v>45742</v>
      </c>
      <c r="CB117" s="351">
        <v>350000</v>
      </c>
      <c r="CC117" s="438"/>
      <c r="CD117" s="440">
        <v>45819</v>
      </c>
      <c r="CE117" s="346">
        <v>5000</v>
      </c>
      <c r="CF117" s="439"/>
      <c r="CG117" s="899">
        <v>46009</v>
      </c>
      <c r="CH117" s="550">
        <v>438000</v>
      </c>
      <c r="CI117" s="439"/>
      <c r="CJ117" s="540">
        <v>46147</v>
      </c>
      <c r="CK117" s="541">
        <v>783000</v>
      </c>
      <c r="CL117" s="439"/>
      <c r="CM117" s="523">
        <v>46045</v>
      </c>
      <c r="CN117" s="519">
        <v>1616000</v>
      </c>
      <c r="CP117" s="511">
        <v>46094</v>
      </c>
      <c r="CQ117" s="510">
        <v>2000</v>
      </c>
      <c r="CY117" s="523">
        <v>45952</v>
      </c>
      <c r="CZ117" s="519">
        <v>1800000</v>
      </c>
      <c r="DB117" s="933">
        <v>46195</v>
      </c>
      <c r="DC117" s="510">
        <v>516000</v>
      </c>
      <c r="DE117" s="440"/>
      <c r="DF117" s="438"/>
      <c r="DH117" s="511"/>
      <c r="DI117" s="510"/>
    </row>
    <row r="118" spans="1:113" ht="15.75" x14ac:dyDescent="0.25">
      <c r="A118" s="357"/>
      <c r="B118"/>
      <c r="E118" s="468">
        <v>46195</v>
      </c>
      <c r="F118" s="469">
        <v>586000</v>
      </c>
      <c r="G118" s="471"/>
      <c r="H118" s="469" t="s">
        <v>9109</v>
      </c>
      <c r="M118" s="268">
        <v>44900</v>
      </c>
      <c r="N118" s="269">
        <v>70000</v>
      </c>
      <c r="O118" s="270"/>
      <c r="P118" s="269" t="s">
        <v>663</v>
      </c>
      <c r="T118" s="784">
        <v>46143</v>
      </c>
      <c r="U118" s="629" t="s">
        <v>2400</v>
      </c>
      <c r="V118" s="628" t="s">
        <v>6200</v>
      </c>
      <c r="W118" s="629" t="s">
        <v>8830</v>
      </c>
      <c r="X118" s="629"/>
      <c r="Y118" s="744">
        <v>815000</v>
      </c>
      <c r="Z118" s="640">
        <v>5000</v>
      </c>
      <c r="AA118" s="640">
        <v>732000</v>
      </c>
      <c r="AB118" s="640"/>
      <c r="AC118" s="640"/>
      <c r="AD118" s="640"/>
      <c r="AE118" s="640">
        <v>78000</v>
      </c>
      <c r="AF118" s="640"/>
      <c r="AG118" s="640">
        <v>0</v>
      </c>
      <c r="AH118" s="629"/>
      <c r="AI118" t="s">
        <v>573</v>
      </c>
      <c r="AJ118" s="507">
        <v>46045</v>
      </c>
      <c r="AK118" s="508">
        <v>11703000</v>
      </c>
      <c r="AL118" s="508">
        <v>-11703000</v>
      </c>
      <c r="BP118" s="260"/>
      <c r="BQ118" s="260"/>
      <c r="BR118" s="260"/>
      <c r="BS118" s="260"/>
      <c r="BT118" s="438"/>
      <c r="BU118" s="515">
        <v>46105</v>
      </c>
      <c r="BV118" s="516">
        <v>355000</v>
      </c>
      <c r="BW118" s="438"/>
      <c r="BX118" s="517">
        <v>46106</v>
      </c>
      <c r="BY118" s="541">
        <v>515000</v>
      </c>
      <c r="BZ118" s="438"/>
      <c r="CA118" s="350">
        <v>45742</v>
      </c>
      <c r="CB118" s="351">
        <v>628000</v>
      </c>
      <c r="CC118" s="438"/>
      <c r="CD118" s="440">
        <v>45813</v>
      </c>
      <c r="CE118" s="346">
        <v>465000</v>
      </c>
      <c r="CF118" s="439"/>
      <c r="CG118" s="899">
        <v>46008</v>
      </c>
      <c r="CH118" s="550">
        <v>138000</v>
      </c>
      <c r="CI118" s="439"/>
      <c r="CJ118" s="540">
        <v>46145</v>
      </c>
      <c r="CK118" s="541">
        <v>18000</v>
      </c>
      <c r="CL118" s="439"/>
      <c r="CM118" s="523">
        <v>46043</v>
      </c>
      <c r="CN118" s="519">
        <v>465000</v>
      </c>
      <c r="CP118" s="511">
        <v>46093</v>
      </c>
      <c r="CQ118" s="510">
        <v>100000</v>
      </c>
      <c r="CY118" s="523">
        <v>45951</v>
      </c>
      <c r="CZ118" s="519">
        <v>500000</v>
      </c>
      <c r="DB118" s="933">
        <v>46195</v>
      </c>
      <c r="DC118" s="510">
        <v>198000</v>
      </c>
      <c r="DE118" s="440"/>
      <c r="DF118" s="438"/>
      <c r="DH118" s="511"/>
      <c r="DI118" s="510"/>
    </row>
    <row r="119" spans="1:113" ht="15.75" x14ac:dyDescent="0.25">
      <c r="A119" s="357"/>
      <c r="B119"/>
      <c r="E119" s="468">
        <v>46195</v>
      </c>
      <c r="F119" s="469">
        <v>2000</v>
      </c>
      <c r="G119" s="471"/>
      <c r="H119" s="469" t="s">
        <v>1200</v>
      </c>
      <c r="M119" s="268">
        <v>44900</v>
      </c>
      <c r="N119" s="269">
        <v>80000</v>
      </c>
      <c r="O119" s="270"/>
      <c r="P119" s="269" t="s">
        <v>664</v>
      </c>
      <c r="T119" s="784">
        <v>46143</v>
      </c>
      <c r="U119" s="629" t="s">
        <v>6866</v>
      </c>
      <c r="V119" s="628" t="s">
        <v>8146</v>
      </c>
      <c r="W119" s="629" t="s">
        <v>592</v>
      </c>
      <c r="X119" s="629" t="s">
        <v>221</v>
      </c>
      <c r="Y119" s="744">
        <v>513000</v>
      </c>
      <c r="Z119" s="640">
        <v>5000</v>
      </c>
      <c r="AA119" s="640">
        <v>359000</v>
      </c>
      <c r="AB119" s="640"/>
      <c r="AC119" s="640"/>
      <c r="AD119" s="640"/>
      <c r="AE119" s="640">
        <v>80000</v>
      </c>
      <c r="AF119" s="640">
        <v>69000</v>
      </c>
      <c r="AG119" s="640">
        <v>0</v>
      </c>
      <c r="AH119" s="629"/>
      <c r="AI119" t="s">
        <v>573</v>
      </c>
      <c r="AJ119" s="507">
        <v>46045</v>
      </c>
      <c r="AK119" s="508">
        <v>11703000</v>
      </c>
      <c r="AL119" s="508">
        <v>-11703000</v>
      </c>
      <c r="BP119" s="260"/>
      <c r="BQ119" s="260"/>
      <c r="BR119" s="260"/>
      <c r="BS119" s="260"/>
      <c r="BT119" s="438"/>
      <c r="BU119" s="515">
        <v>46105</v>
      </c>
      <c r="BV119" s="516">
        <v>2200000</v>
      </c>
      <c r="BW119" s="438"/>
      <c r="BX119" s="517">
        <v>46106</v>
      </c>
      <c r="BY119" s="541">
        <v>1079000</v>
      </c>
      <c r="BZ119" s="438"/>
      <c r="CA119" s="350">
        <v>45742</v>
      </c>
      <c r="CB119" s="351">
        <v>241000</v>
      </c>
      <c r="CC119" s="438"/>
      <c r="CD119" s="440">
        <v>45813</v>
      </c>
      <c r="CE119" s="346">
        <v>387000</v>
      </c>
      <c r="CF119" s="439"/>
      <c r="CG119" s="899">
        <v>46007</v>
      </c>
      <c r="CH119" s="550">
        <v>413000</v>
      </c>
      <c r="CI119" s="439"/>
      <c r="CJ119" s="540">
        <v>46145</v>
      </c>
      <c r="CK119" s="541">
        <v>25000</v>
      </c>
      <c r="CL119" s="439"/>
      <c r="CM119" s="523">
        <v>46042</v>
      </c>
      <c r="CN119" s="519">
        <v>571000</v>
      </c>
      <c r="CP119" s="511">
        <v>46092</v>
      </c>
      <c r="CQ119" s="510">
        <v>4000</v>
      </c>
      <c r="CY119" s="523">
        <v>45951</v>
      </c>
      <c r="CZ119" s="519">
        <v>420000</v>
      </c>
      <c r="DB119" s="933">
        <v>46195</v>
      </c>
      <c r="DC119" s="510">
        <v>150000</v>
      </c>
      <c r="DE119" s="440"/>
      <c r="DF119" s="438"/>
      <c r="DH119" s="511"/>
      <c r="DI119" s="510"/>
    </row>
    <row r="120" spans="1:113" ht="15.75" x14ac:dyDescent="0.25">
      <c r="A120" s="357"/>
      <c r="B120"/>
      <c r="E120" s="468">
        <v>46195</v>
      </c>
      <c r="F120" s="469">
        <v>10000</v>
      </c>
      <c r="G120" s="471" t="s">
        <v>5485</v>
      </c>
      <c r="H120" s="469" t="s">
        <v>7708</v>
      </c>
      <c r="M120" s="268">
        <v>44900</v>
      </c>
      <c r="N120" s="269">
        <v>4000</v>
      </c>
      <c r="O120" s="270"/>
      <c r="P120" s="271" t="s">
        <v>644</v>
      </c>
      <c r="T120" s="784">
        <v>46143</v>
      </c>
      <c r="U120" s="629" t="s">
        <v>6866</v>
      </c>
      <c r="V120" s="628" t="s">
        <v>5770</v>
      </c>
      <c r="W120" s="629" t="s">
        <v>592</v>
      </c>
      <c r="X120" s="629" t="s">
        <v>435</v>
      </c>
      <c r="Y120" s="744">
        <v>351000</v>
      </c>
      <c r="Z120" s="640">
        <v>5000</v>
      </c>
      <c r="AA120" s="640">
        <v>262000</v>
      </c>
      <c r="AB120" s="640"/>
      <c r="AC120" s="640"/>
      <c r="AD120" s="640"/>
      <c r="AE120" s="640">
        <v>80000</v>
      </c>
      <c r="AF120" s="640">
        <v>4000</v>
      </c>
      <c r="AG120" s="640">
        <v>0</v>
      </c>
      <c r="AH120" s="629"/>
      <c r="AI120" t="s">
        <v>573</v>
      </c>
      <c r="AJ120" s="507">
        <v>46044</v>
      </c>
      <c r="AK120" s="508">
        <v>11472000</v>
      </c>
      <c r="AL120" s="508">
        <v>-11472000</v>
      </c>
      <c r="BP120" s="260"/>
      <c r="BQ120" s="260"/>
      <c r="BR120" s="260"/>
      <c r="BS120" s="260"/>
      <c r="BT120" s="438"/>
      <c r="BU120" s="515">
        <v>46101</v>
      </c>
      <c r="BV120" s="516">
        <v>1390000</v>
      </c>
      <c r="BW120" s="438"/>
      <c r="BX120" s="517">
        <v>46105</v>
      </c>
      <c r="BY120" s="541">
        <v>263000</v>
      </c>
      <c r="BZ120" s="438"/>
      <c r="CA120" s="350">
        <v>45741</v>
      </c>
      <c r="CB120" s="351">
        <v>628000</v>
      </c>
      <c r="CC120" s="438"/>
      <c r="CD120" s="440">
        <v>45813</v>
      </c>
      <c r="CE120" s="346">
        <v>316000</v>
      </c>
      <c r="CF120" s="439"/>
      <c r="CG120" s="899">
        <v>46007</v>
      </c>
      <c r="CH120" s="550">
        <v>213000</v>
      </c>
      <c r="CI120" s="439"/>
      <c r="CJ120" s="540">
        <v>46145</v>
      </c>
      <c r="CK120" s="541">
        <v>7000</v>
      </c>
      <c r="CL120" s="439"/>
      <c r="CM120" s="523">
        <v>46041</v>
      </c>
      <c r="CN120" s="519">
        <v>425000</v>
      </c>
      <c r="CP120" s="511">
        <v>46092</v>
      </c>
      <c r="CQ120" s="510">
        <v>100000</v>
      </c>
      <c r="CY120" s="523">
        <v>45947</v>
      </c>
      <c r="CZ120" s="519">
        <v>120000</v>
      </c>
      <c r="DB120" s="933">
        <v>46194</v>
      </c>
      <c r="DC120" s="510">
        <v>15000</v>
      </c>
      <c r="DE120" s="440"/>
      <c r="DF120" s="438"/>
      <c r="DH120" s="511"/>
      <c r="DI120" s="510"/>
    </row>
    <row r="121" spans="1:113" ht="15.75" x14ac:dyDescent="0.25">
      <c r="A121" s="357"/>
      <c r="B121"/>
      <c r="E121" s="468">
        <v>46195</v>
      </c>
      <c r="F121" s="469">
        <v>10000</v>
      </c>
      <c r="G121" s="471" t="s">
        <v>5485</v>
      </c>
      <c r="H121" s="469" t="s">
        <v>5684</v>
      </c>
      <c r="M121" s="268">
        <v>44895</v>
      </c>
      <c r="N121" s="269">
        <v>180000</v>
      </c>
      <c r="O121" s="270"/>
      <c r="P121" s="269" t="s">
        <v>639</v>
      </c>
      <c r="T121" s="784">
        <v>46143</v>
      </c>
      <c r="U121" s="629" t="s">
        <v>6866</v>
      </c>
      <c r="V121" s="628" t="s">
        <v>8405</v>
      </c>
      <c r="W121" s="629" t="s">
        <v>1902</v>
      </c>
      <c r="X121" s="629" t="s">
        <v>435</v>
      </c>
      <c r="Y121" s="744">
        <v>77000</v>
      </c>
      <c r="Z121" s="640"/>
      <c r="AA121" s="640">
        <v>77000</v>
      </c>
      <c r="AB121" s="640"/>
      <c r="AC121" s="640"/>
      <c r="AD121" s="640"/>
      <c r="AE121" s="640">
        <v>0</v>
      </c>
      <c r="AF121" s="640"/>
      <c r="AG121" s="640">
        <v>0</v>
      </c>
      <c r="AH121" s="629" t="s">
        <v>8752</v>
      </c>
      <c r="AI121" t="s">
        <v>573</v>
      </c>
      <c r="AJ121" s="507">
        <v>46044</v>
      </c>
      <c r="AK121" s="508">
        <v>11472000</v>
      </c>
      <c r="AL121" s="508">
        <v>-11472000</v>
      </c>
      <c r="BP121" s="260"/>
      <c r="BQ121" s="260"/>
      <c r="BR121" s="260"/>
      <c r="BS121" s="260"/>
      <c r="BT121" s="438"/>
      <c r="BU121" s="515">
        <v>46101</v>
      </c>
      <c r="BV121" s="516">
        <v>2320000</v>
      </c>
      <c r="BW121" s="438"/>
      <c r="BX121" s="517">
        <v>46105</v>
      </c>
      <c r="BY121" s="541">
        <v>22000</v>
      </c>
      <c r="BZ121" s="438"/>
      <c r="CA121" s="350">
        <v>45741</v>
      </c>
      <c r="CB121" s="351">
        <v>717000</v>
      </c>
      <c r="CC121" s="438"/>
      <c r="CD121" s="440">
        <v>45813</v>
      </c>
      <c r="CE121" s="346">
        <v>659000</v>
      </c>
      <c r="CF121" s="439"/>
      <c r="CG121" s="899">
        <v>46007</v>
      </c>
      <c r="CH121" s="550">
        <v>671000</v>
      </c>
      <c r="CI121" s="439"/>
      <c r="CJ121" s="540">
        <v>46143</v>
      </c>
      <c r="CK121" s="541">
        <v>1120000</v>
      </c>
      <c r="CL121" s="439"/>
      <c r="CM121" s="523">
        <v>46041</v>
      </c>
      <c r="CN121" s="519">
        <v>347000</v>
      </c>
      <c r="CP121" s="511">
        <v>46092</v>
      </c>
      <c r="CQ121" s="510">
        <v>513000</v>
      </c>
      <c r="CY121" s="523">
        <v>45946</v>
      </c>
      <c r="CZ121" s="519">
        <v>1000000</v>
      </c>
      <c r="DB121" s="933">
        <v>46193</v>
      </c>
      <c r="DC121" s="510">
        <v>5000</v>
      </c>
      <c r="DE121" s="440"/>
      <c r="DF121" s="438"/>
      <c r="DH121" s="511"/>
      <c r="DI121" s="510"/>
    </row>
    <row r="122" spans="1:113" ht="15.75" x14ac:dyDescent="0.25">
      <c r="A122" s="357"/>
      <c r="B122"/>
      <c r="E122" s="468">
        <v>46194</v>
      </c>
      <c r="F122" s="469">
        <v>15000</v>
      </c>
      <c r="G122" s="471" t="s">
        <v>3355</v>
      </c>
      <c r="H122" s="469" t="s">
        <v>9107</v>
      </c>
      <c r="M122" s="268">
        <v>44895</v>
      </c>
      <c r="N122" s="269">
        <v>90000</v>
      </c>
      <c r="O122" s="270"/>
      <c r="P122" s="269" t="s">
        <v>665</v>
      </c>
      <c r="T122" s="784">
        <v>46143</v>
      </c>
      <c r="U122" s="629" t="s">
        <v>6866</v>
      </c>
      <c r="V122" s="628" t="s">
        <v>2854</v>
      </c>
      <c r="W122" s="629" t="s">
        <v>592</v>
      </c>
      <c r="X122" s="629" t="s">
        <v>436</v>
      </c>
      <c r="Y122" s="744">
        <v>915000</v>
      </c>
      <c r="Z122" s="640"/>
      <c r="AA122" s="640">
        <v>694000</v>
      </c>
      <c r="AB122" s="640"/>
      <c r="AC122" s="640"/>
      <c r="AD122" s="640">
        <v>32000</v>
      </c>
      <c r="AE122" s="640">
        <v>80000</v>
      </c>
      <c r="AF122" s="640">
        <v>109000</v>
      </c>
      <c r="AG122" s="640">
        <v>0</v>
      </c>
      <c r="AH122" s="629"/>
      <c r="AI122" t="s">
        <v>573</v>
      </c>
      <c r="AJ122" s="507">
        <v>46023</v>
      </c>
      <c r="AK122" s="508">
        <v>8960000</v>
      </c>
      <c r="AL122" s="508">
        <v>-8960000</v>
      </c>
      <c r="BP122" s="260"/>
      <c r="BQ122" s="260"/>
      <c r="BR122" s="260"/>
      <c r="BS122" s="260"/>
      <c r="BT122" s="438"/>
      <c r="BU122" s="515">
        <v>46099</v>
      </c>
      <c r="BV122" s="516">
        <v>630000</v>
      </c>
      <c r="BW122" s="438"/>
      <c r="BX122" s="517">
        <v>46102</v>
      </c>
      <c r="BY122" s="541">
        <v>126000</v>
      </c>
      <c r="BZ122" s="438"/>
      <c r="CA122" s="350">
        <v>45741</v>
      </c>
      <c r="CB122" s="351">
        <v>36000</v>
      </c>
      <c r="CC122" s="438"/>
      <c r="CD122" s="440">
        <v>45812</v>
      </c>
      <c r="CE122" s="346">
        <v>227000</v>
      </c>
      <c r="CF122" s="439"/>
      <c r="CG122" s="899">
        <v>46007</v>
      </c>
      <c r="CH122" s="550">
        <v>981000</v>
      </c>
      <c r="CI122" s="439"/>
      <c r="CJ122" s="540">
        <v>46142</v>
      </c>
      <c r="CK122" s="541">
        <v>130000</v>
      </c>
      <c r="CL122" s="439"/>
      <c r="CM122" s="523">
        <v>46041</v>
      </c>
      <c r="CN122" s="519">
        <v>571000</v>
      </c>
      <c r="CP122" s="511">
        <v>46091</v>
      </c>
      <c r="CQ122" s="510">
        <v>20000</v>
      </c>
      <c r="CY122" s="523">
        <v>45945</v>
      </c>
      <c r="CZ122" s="519">
        <v>2000000</v>
      </c>
      <c r="DB122" s="933">
        <v>46193</v>
      </c>
      <c r="DC122" s="510">
        <v>36000</v>
      </c>
      <c r="DE122" s="440"/>
      <c r="DF122" s="438"/>
      <c r="DH122" s="511"/>
      <c r="DI122" s="510"/>
    </row>
    <row r="123" spans="1:113" ht="15.75" x14ac:dyDescent="0.25">
      <c r="A123" s="357"/>
      <c r="B123"/>
      <c r="E123" s="468">
        <v>46193</v>
      </c>
      <c r="F123" s="469">
        <v>36000</v>
      </c>
      <c r="G123" s="471" t="s">
        <v>1312</v>
      </c>
      <c r="H123" s="469" t="s">
        <v>8399</v>
      </c>
      <c r="M123" s="268">
        <v>44895</v>
      </c>
      <c r="N123" s="269">
        <v>4000</v>
      </c>
      <c r="O123" s="270"/>
      <c r="P123" s="271" t="s">
        <v>644</v>
      </c>
      <c r="T123" s="784">
        <v>46143</v>
      </c>
      <c r="U123" s="629" t="s">
        <v>8743</v>
      </c>
      <c r="V123" s="628" t="s">
        <v>8691</v>
      </c>
      <c r="W123" s="629" t="s">
        <v>592</v>
      </c>
      <c r="X123" s="629" t="s">
        <v>8744</v>
      </c>
      <c r="Y123" s="744">
        <v>1527000</v>
      </c>
      <c r="Z123" s="640">
        <v>40000</v>
      </c>
      <c r="AA123" s="640">
        <v>380000</v>
      </c>
      <c r="AB123" s="640"/>
      <c r="AC123" s="640">
        <v>1052000</v>
      </c>
      <c r="AD123" s="640"/>
      <c r="AE123" s="640">
        <v>55000</v>
      </c>
      <c r="AF123" s="640"/>
      <c r="AG123" s="640">
        <v>0</v>
      </c>
      <c r="AH123" s="629" t="s">
        <v>8745</v>
      </c>
      <c r="AI123" t="s">
        <v>573</v>
      </c>
      <c r="AJ123" s="507">
        <v>46021</v>
      </c>
      <c r="AK123" s="508">
        <v>13389000</v>
      </c>
      <c r="AL123" s="508">
        <v>-13389000</v>
      </c>
      <c r="BP123" s="260"/>
      <c r="BQ123" s="260"/>
      <c r="BR123" s="260"/>
      <c r="BS123" s="260"/>
      <c r="BT123" s="438"/>
      <c r="BU123" s="515">
        <v>46099</v>
      </c>
      <c r="BV123" s="516">
        <v>168000</v>
      </c>
      <c r="BW123" s="438"/>
      <c r="BX123" s="517">
        <v>46102</v>
      </c>
      <c r="BY123" s="541">
        <v>340000</v>
      </c>
      <c r="BZ123" s="438"/>
      <c r="CA123" s="350">
        <v>45741</v>
      </c>
      <c r="CB123" s="351">
        <v>36000</v>
      </c>
      <c r="CC123" s="438"/>
      <c r="CD123" s="440">
        <v>45812</v>
      </c>
      <c r="CE123" s="346">
        <v>227000</v>
      </c>
      <c r="CF123" s="439"/>
      <c r="CG123" s="899">
        <v>46007</v>
      </c>
      <c r="CH123" s="550">
        <v>1500000</v>
      </c>
      <c r="CI123" s="439"/>
      <c r="CJ123" s="540">
        <v>46141</v>
      </c>
      <c r="CK123" s="541">
        <v>77000</v>
      </c>
      <c r="CL123" s="439"/>
      <c r="CM123" s="523">
        <v>46040</v>
      </c>
      <c r="CN123" s="519">
        <v>50000</v>
      </c>
      <c r="CP123" s="511">
        <v>46091</v>
      </c>
      <c r="CQ123" s="510">
        <v>395000</v>
      </c>
      <c r="CY123" s="523">
        <v>45936</v>
      </c>
      <c r="CZ123" s="519">
        <v>100000</v>
      </c>
      <c r="DB123" s="933">
        <v>46192</v>
      </c>
      <c r="DC123" s="510">
        <v>15000</v>
      </c>
      <c r="DE123" s="440"/>
      <c r="DF123" s="438"/>
      <c r="DH123" s="511"/>
      <c r="DI123" s="510"/>
    </row>
    <row r="124" spans="1:113" ht="15.75" x14ac:dyDescent="0.25">
      <c r="A124" s="357"/>
      <c r="B124"/>
      <c r="E124" s="468">
        <v>46193</v>
      </c>
      <c r="F124" s="469">
        <v>150000</v>
      </c>
      <c r="G124" s="471" t="s">
        <v>1396</v>
      </c>
      <c r="H124" s="469" t="s">
        <v>2878</v>
      </c>
      <c r="M124" s="268">
        <v>44895</v>
      </c>
      <c r="N124" s="269">
        <v>94000</v>
      </c>
      <c r="O124" s="270"/>
      <c r="P124" s="269" t="s">
        <v>666</v>
      </c>
      <c r="T124" s="784">
        <v>46143</v>
      </c>
      <c r="U124" s="629" t="s">
        <v>8720</v>
      </c>
      <c r="V124" s="628" t="s">
        <v>8732</v>
      </c>
      <c r="W124" s="629" t="s">
        <v>592</v>
      </c>
      <c r="X124" s="629" t="s">
        <v>436</v>
      </c>
      <c r="Y124" s="744">
        <v>489000</v>
      </c>
      <c r="Z124" s="640">
        <v>5000</v>
      </c>
      <c r="AA124" s="640">
        <v>409000</v>
      </c>
      <c r="AB124" s="640"/>
      <c r="AC124" s="640"/>
      <c r="AD124" s="640"/>
      <c r="AE124" s="640">
        <v>75000</v>
      </c>
      <c r="AF124" s="640"/>
      <c r="AG124" s="640">
        <v>0</v>
      </c>
      <c r="AH124" s="629"/>
      <c r="AI124" t="s">
        <v>573</v>
      </c>
      <c r="AJ124" s="507">
        <v>46018</v>
      </c>
      <c r="AK124" s="508">
        <v>13124000</v>
      </c>
      <c r="AL124" s="508">
        <v>-13124000</v>
      </c>
      <c r="BP124" s="260"/>
      <c r="BQ124" s="260"/>
      <c r="BR124" s="260"/>
      <c r="BS124" s="260"/>
      <c r="BT124" s="438"/>
      <c r="BU124" s="515">
        <v>46099</v>
      </c>
      <c r="BV124" s="516">
        <v>430000</v>
      </c>
      <c r="BW124" s="438"/>
      <c r="BX124" s="517">
        <v>46101</v>
      </c>
      <c r="BY124" s="541">
        <v>270000</v>
      </c>
      <c r="BZ124" s="438"/>
      <c r="CA124" s="350">
        <v>45741</v>
      </c>
      <c r="CB124" s="351">
        <v>36000</v>
      </c>
      <c r="CC124" s="438"/>
      <c r="CD124" s="440">
        <v>45812</v>
      </c>
      <c r="CE124" s="346">
        <v>90000</v>
      </c>
      <c r="CF124" s="439"/>
      <c r="CG124" s="899">
        <v>46007</v>
      </c>
      <c r="CH124" s="550">
        <v>2000000</v>
      </c>
      <c r="CI124" s="439"/>
      <c r="CJ124" s="540">
        <v>46141</v>
      </c>
      <c r="CK124" s="541">
        <v>380000</v>
      </c>
      <c r="CL124" s="439"/>
      <c r="CM124" s="523">
        <v>46038</v>
      </c>
      <c r="CN124" s="519">
        <v>70000</v>
      </c>
      <c r="CP124" s="511">
        <v>46084</v>
      </c>
      <c r="CQ124" s="510">
        <v>200000</v>
      </c>
      <c r="CY124" s="523">
        <v>45932</v>
      </c>
      <c r="CZ124" s="519">
        <v>300000</v>
      </c>
      <c r="DB124" s="933">
        <v>46192</v>
      </c>
      <c r="DC124" s="510">
        <v>8000</v>
      </c>
      <c r="DE124" s="440"/>
      <c r="DF124" s="438"/>
      <c r="DH124" s="511"/>
      <c r="DI124" s="510"/>
    </row>
    <row r="125" spans="1:113" ht="15.75" x14ac:dyDescent="0.25">
      <c r="A125" s="357"/>
      <c r="B125"/>
      <c r="E125" s="468">
        <v>46193</v>
      </c>
      <c r="F125" s="469">
        <v>5000</v>
      </c>
      <c r="G125" s="471"/>
      <c r="H125" s="469" t="s">
        <v>3728</v>
      </c>
      <c r="M125" s="268">
        <v>44895</v>
      </c>
      <c r="N125" s="269">
        <v>34000</v>
      </c>
      <c r="O125" s="270"/>
      <c r="P125" s="269" t="s">
        <v>667</v>
      </c>
      <c r="T125" s="784">
        <v>46143</v>
      </c>
      <c r="U125" s="629" t="s">
        <v>7048</v>
      </c>
      <c r="V125" s="628" t="s">
        <v>8603</v>
      </c>
      <c r="W125" s="629" t="s">
        <v>4582</v>
      </c>
      <c r="X125" s="629" t="s">
        <v>436</v>
      </c>
      <c r="Y125" s="744">
        <v>64000</v>
      </c>
      <c r="Z125" s="640"/>
      <c r="AA125" s="640"/>
      <c r="AB125" s="640">
        <v>24000</v>
      </c>
      <c r="AC125" s="640"/>
      <c r="AD125" s="640"/>
      <c r="AE125" s="640">
        <v>40000</v>
      </c>
      <c r="AF125" s="640"/>
      <c r="AG125" s="640">
        <v>0</v>
      </c>
      <c r="AH125" s="629"/>
      <c r="AI125" t="s">
        <v>573</v>
      </c>
      <c r="AJ125" s="507">
        <v>46014</v>
      </c>
      <c r="AK125" s="508">
        <v>12926000</v>
      </c>
      <c r="AL125" s="508">
        <v>-12926000</v>
      </c>
      <c r="BP125" s="260"/>
      <c r="BQ125" s="260"/>
      <c r="BR125" s="260"/>
      <c r="BS125" s="260"/>
      <c r="BT125" s="438"/>
      <c r="BU125" s="515">
        <v>46098</v>
      </c>
      <c r="BV125" s="516">
        <v>644000</v>
      </c>
      <c r="BW125" s="438"/>
      <c r="BX125" s="517">
        <v>46101</v>
      </c>
      <c r="BY125" s="541">
        <v>327000</v>
      </c>
      <c r="BZ125" s="438"/>
      <c r="CA125" s="350">
        <v>45739</v>
      </c>
      <c r="CB125" s="351">
        <v>8000</v>
      </c>
      <c r="CC125" s="438"/>
      <c r="CD125" s="440">
        <v>45811</v>
      </c>
      <c r="CE125" s="346">
        <v>42000</v>
      </c>
      <c r="CF125" s="439"/>
      <c r="CG125" s="899">
        <v>46006</v>
      </c>
      <c r="CH125" s="550">
        <v>1115000</v>
      </c>
      <c r="CI125" s="439"/>
      <c r="CJ125" s="540">
        <v>46139</v>
      </c>
      <c r="CK125" s="541">
        <v>694000</v>
      </c>
      <c r="CL125" s="439"/>
      <c r="CM125" s="523">
        <v>46035</v>
      </c>
      <c r="CN125" s="519">
        <v>700000</v>
      </c>
      <c r="CP125" s="511">
        <v>46083</v>
      </c>
      <c r="CQ125" s="510">
        <v>47000</v>
      </c>
      <c r="CY125" s="523">
        <v>45931</v>
      </c>
      <c r="CZ125" s="519">
        <v>2000000</v>
      </c>
      <c r="DB125" s="933">
        <v>46191</v>
      </c>
      <c r="DC125" s="510">
        <v>435000</v>
      </c>
      <c r="DE125" s="440"/>
      <c r="DF125" s="438"/>
      <c r="DH125" s="511"/>
      <c r="DI125" s="510"/>
    </row>
    <row r="126" spans="1:113" ht="15.75" x14ac:dyDescent="0.25">
      <c r="A126" s="357"/>
      <c r="B126"/>
      <c r="E126" s="468">
        <v>46193</v>
      </c>
      <c r="F126" s="469">
        <v>62000</v>
      </c>
      <c r="G126" s="471" t="s">
        <v>3352</v>
      </c>
      <c r="H126" s="469" t="s">
        <v>9091</v>
      </c>
      <c r="M126" s="268">
        <v>44895</v>
      </c>
      <c r="N126" s="269">
        <v>4000</v>
      </c>
      <c r="O126" s="270"/>
      <c r="P126" s="271" t="s">
        <v>644</v>
      </c>
      <c r="T126" s="784">
        <v>46143</v>
      </c>
      <c r="U126" s="629" t="s">
        <v>6800</v>
      </c>
      <c r="V126" s="628" t="s">
        <v>6799</v>
      </c>
      <c r="W126" s="629" t="s">
        <v>592</v>
      </c>
      <c r="X126" s="629" t="s">
        <v>435</v>
      </c>
      <c r="Y126" s="744">
        <v>769000</v>
      </c>
      <c r="Z126" s="640"/>
      <c r="AA126" s="640">
        <v>437000</v>
      </c>
      <c r="AB126" s="640"/>
      <c r="AC126" s="640"/>
      <c r="AD126" s="640">
        <v>247000</v>
      </c>
      <c r="AE126" s="640">
        <v>85000</v>
      </c>
      <c r="AF126" s="640"/>
      <c r="AG126" s="640">
        <v>0</v>
      </c>
      <c r="AH126" s="629"/>
      <c r="AI126" t="s">
        <v>573</v>
      </c>
      <c r="AJ126" s="507">
        <v>46009</v>
      </c>
      <c r="AK126" s="508">
        <v>11243000</v>
      </c>
      <c r="AL126" s="508">
        <v>-11243000</v>
      </c>
      <c r="BP126" s="260"/>
      <c r="BQ126" s="260"/>
      <c r="BR126" s="260"/>
      <c r="BS126" s="260"/>
      <c r="BT126" s="438"/>
      <c r="BU126" s="515">
        <v>46098</v>
      </c>
      <c r="BV126" s="516">
        <v>110000</v>
      </c>
      <c r="BW126" s="438"/>
      <c r="BX126" s="517">
        <v>46101</v>
      </c>
      <c r="BY126" s="541">
        <v>1800000</v>
      </c>
      <c r="BZ126" s="438"/>
      <c r="CA126" s="350">
        <v>45739</v>
      </c>
      <c r="CB126" s="351">
        <v>71000</v>
      </c>
      <c r="CC126" s="438"/>
      <c r="CD126" s="440">
        <v>45799</v>
      </c>
      <c r="CE126" s="346">
        <v>144000</v>
      </c>
      <c r="CF126" s="439"/>
      <c r="CG126" s="899">
        <v>46006</v>
      </c>
      <c r="CH126" s="550">
        <v>370000</v>
      </c>
      <c r="CI126" s="439"/>
      <c r="CJ126" s="540">
        <v>46139</v>
      </c>
      <c r="CK126" s="541">
        <v>217000</v>
      </c>
      <c r="CL126" s="439"/>
      <c r="CM126" s="523">
        <v>46028</v>
      </c>
      <c r="CN126" s="519">
        <v>110000</v>
      </c>
      <c r="CP126" s="511">
        <v>46083</v>
      </c>
      <c r="CQ126" s="510">
        <v>115000</v>
      </c>
      <c r="CY126" s="523">
        <v>45929</v>
      </c>
      <c r="CZ126" s="519">
        <v>54000</v>
      </c>
      <c r="DB126" s="933">
        <v>46191</v>
      </c>
      <c r="DC126" s="510">
        <v>26000</v>
      </c>
      <c r="DE126" s="440"/>
      <c r="DF126" s="438"/>
      <c r="DH126" s="511"/>
      <c r="DI126" s="510"/>
    </row>
    <row r="127" spans="1:113" ht="15.75" x14ac:dyDescent="0.25">
      <c r="A127" s="357"/>
      <c r="B127"/>
      <c r="E127" s="468">
        <v>46192</v>
      </c>
      <c r="F127" s="469">
        <v>8000</v>
      </c>
      <c r="G127" s="471" t="s">
        <v>1312</v>
      </c>
      <c r="H127" s="469" t="s">
        <v>9063</v>
      </c>
      <c r="M127" s="268">
        <v>44893</v>
      </c>
      <c r="N127" s="269">
        <v>70000</v>
      </c>
      <c r="O127" s="270"/>
      <c r="P127" s="269" t="s">
        <v>668</v>
      </c>
      <c r="T127" s="784">
        <v>46143</v>
      </c>
      <c r="U127" s="629" t="s">
        <v>8933</v>
      </c>
      <c r="V127" s="628" t="s">
        <v>8870</v>
      </c>
      <c r="W127" s="629" t="s">
        <v>592</v>
      </c>
      <c r="X127" s="629" t="s">
        <v>221</v>
      </c>
      <c r="Y127" s="744">
        <v>307000</v>
      </c>
      <c r="Z127" s="640">
        <v>17000</v>
      </c>
      <c r="AA127" s="640"/>
      <c r="AB127" s="640"/>
      <c r="AC127" s="640"/>
      <c r="AD127" s="640">
        <v>290000</v>
      </c>
      <c r="AE127" s="640"/>
      <c r="AF127" s="640"/>
      <c r="AG127" s="640">
        <v>0</v>
      </c>
      <c r="AH127" s="629"/>
      <c r="AI127" t="s">
        <v>573</v>
      </c>
      <c r="AJ127" s="507">
        <v>46003</v>
      </c>
      <c r="AK127" s="508">
        <v>10301000</v>
      </c>
      <c r="AL127" s="508">
        <v>-10301000</v>
      </c>
      <c r="BP127" s="260"/>
      <c r="BQ127" s="260"/>
      <c r="BR127" s="260"/>
      <c r="BS127" s="260"/>
      <c r="BT127" s="438"/>
      <c r="BU127" s="515">
        <v>46094</v>
      </c>
      <c r="BV127" s="516">
        <v>336000</v>
      </c>
      <c r="BW127" s="438"/>
      <c r="BX127" s="517">
        <v>46101</v>
      </c>
      <c r="BY127" s="541">
        <v>200000</v>
      </c>
      <c r="BZ127" s="438"/>
      <c r="CA127" s="350">
        <v>45737</v>
      </c>
      <c r="CB127" s="351">
        <v>352000</v>
      </c>
      <c r="CC127" s="438"/>
      <c r="CD127" s="440">
        <v>45798</v>
      </c>
      <c r="CE127" s="346">
        <v>186000</v>
      </c>
      <c r="CF127" s="439"/>
      <c r="CG127" s="899">
        <v>46006</v>
      </c>
      <c r="CH127" s="550">
        <v>1820000</v>
      </c>
      <c r="CI127" s="439"/>
      <c r="CJ127" s="540">
        <v>46137</v>
      </c>
      <c r="CK127" s="541">
        <v>105000</v>
      </c>
      <c r="CL127" s="439"/>
      <c r="CM127" s="523">
        <v>46027</v>
      </c>
      <c r="CN127" s="519">
        <v>220000</v>
      </c>
      <c r="CP127" s="511">
        <v>46081</v>
      </c>
      <c r="CQ127" s="510">
        <v>200000</v>
      </c>
      <c r="CY127" s="523">
        <v>45925</v>
      </c>
      <c r="CZ127" s="519">
        <v>700000</v>
      </c>
      <c r="DB127" s="933">
        <v>46191</v>
      </c>
      <c r="DC127" s="510">
        <v>5000</v>
      </c>
      <c r="DE127" s="440"/>
      <c r="DF127" s="438"/>
      <c r="DH127" s="511"/>
      <c r="DI127" s="510"/>
    </row>
    <row r="128" spans="1:113" ht="15.75" x14ac:dyDescent="0.25">
      <c r="A128" s="357"/>
      <c r="B128"/>
      <c r="E128" s="468">
        <v>46192</v>
      </c>
      <c r="F128" s="469">
        <v>15000</v>
      </c>
      <c r="G128" s="471"/>
      <c r="H128" s="469" t="s">
        <v>9090</v>
      </c>
      <c r="M128" s="268">
        <v>44893</v>
      </c>
      <c r="N128" s="269">
        <v>70000</v>
      </c>
      <c r="O128" s="270"/>
      <c r="P128" s="269" t="s">
        <v>669</v>
      </c>
      <c r="T128" s="784">
        <v>46143</v>
      </c>
      <c r="U128" s="629" t="s">
        <v>8733</v>
      </c>
      <c r="V128" s="628" t="s">
        <v>8763</v>
      </c>
      <c r="W128" s="629" t="s">
        <v>592</v>
      </c>
      <c r="X128" s="629" t="s">
        <v>435</v>
      </c>
      <c r="Y128" s="744">
        <v>385000</v>
      </c>
      <c r="Z128" s="640">
        <v>5000</v>
      </c>
      <c r="AA128" s="640">
        <v>301000</v>
      </c>
      <c r="AB128" s="640"/>
      <c r="AC128" s="640"/>
      <c r="AD128" s="640"/>
      <c r="AE128" s="640">
        <v>79000</v>
      </c>
      <c r="AF128" s="640"/>
      <c r="AG128" s="640">
        <v>0</v>
      </c>
      <c r="AH128" s="629"/>
      <c r="AI128" t="s">
        <v>573</v>
      </c>
      <c r="AJ128" s="507">
        <v>46000</v>
      </c>
      <c r="AK128" s="508">
        <v>10257000</v>
      </c>
      <c r="AL128" s="508">
        <v>-10257000</v>
      </c>
      <c r="BP128" s="260"/>
      <c r="BQ128" s="260"/>
      <c r="BR128" s="260"/>
      <c r="BS128" s="260"/>
      <c r="BT128" s="438"/>
      <c r="BU128" s="515">
        <v>46093</v>
      </c>
      <c r="BV128" s="516">
        <v>1098000</v>
      </c>
      <c r="BW128" s="438"/>
      <c r="BX128" s="517">
        <v>46101</v>
      </c>
      <c r="BY128" s="541">
        <v>2349000</v>
      </c>
      <c r="BZ128" s="438"/>
      <c r="CA128" s="350">
        <v>45737</v>
      </c>
      <c r="CB128" s="351">
        <v>438000</v>
      </c>
      <c r="CC128" s="438"/>
      <c r="CD128" s="440">
        <v>45795</v>
      </c>
      <c r="CE128" s="346">
        <v>20000</v>
      </c>
      <c r="CF128" s="439"/>
      <c r="CG128" s="899">
        <v>46006</v>
      </c>
      <c r="CH128" s="550">
        <v>150000</v>
      </c>
      <c r="CI128" s="439"/>
      <c r="CJ128" s="540">
        <v>46136</v>
      </c>
      <c r="CK128" s="541">
        <v>195000</v>
      </c>
      <c r="CL128" s="439"/>
      <c r="CM128" s="523">
        <v>46021</v>
      </c>
      <c r="CN128" s="519">
        <v>70000</v>
      </c>
      <c r="CP128" s="511">
        <v>46080</v>
      </c>
      <c r="CQ128" s="510">
        <v>5000</v>
      </c>
      <c r="CY128" s="523">
        <v>45925</v>
      </c>
      <c r="CZ128" s="519">
        <v>2000000</v>
      </c>
      <c r="DB128" s="933">
        <v>46191</v>
      </c>
      <c r="DC128" s="510">
        <v>12000</v>
      </c>
      <c r="DE128" s="440"/>
      <c r="DF128" s="438"/>
      <c r="DH128" s="511"/>
      <c r="DI128" s="510"/>
    </row>
    <row r="129" spans="1:113" ht="15.75" x14ac:dyDescent="0.25">
      <c r="A129" s="357"/>
      <c r="B129"/>
      <c r="E129" s="468">
        <v>46191</v>
      </c>
      <c r="F129" s="469">
        <v>5000</v>
      </c>
      <c r="G129" s="471" t="s">
        <v>5485</v>
      </c>
      <c r="H129" s="469" t="s">
        <v>5610</v>
      </c>
      <c r="M129" s="268">
        <v>44893</v>
      </c>
      <c r="N129" s="269">
        <v>4000</v>
      </c>
      <c r="O129" s="270"/>
      <c r="P129" s="271" t="s">
        <v>644</v>
      </c>
      <c r="T129" s="784">
        <v>46143</v>
      </c>
      <c r="U129" s="629" t="s">
        <v>8733</v>
      </c>
      <c r="V129" s="628" t="s">
        <v>8764</v>
      </c>
      <c r="W129" s="629" t="s">
        <v>592</v>
      </c>
      <c r="X129" s="629" t="s">
        <v>435</v>
      </c>
      <c r="Y129" s="744">
        <v>865000</v>
      </c>
      <c r="Z129" s="640">
        <v>5000</v>
      </c>
      <c r="AA129" s="640">
        <v>822000</v>
      </c>
      <c r="AB129" s="640"/>
      <c r="AC129" s="640"/>
      <c r="AD129" s="640"/>
      <c r="AE129" s="640">
        <v>38000</v>
      </c>
      <c r="AF129" s="640"/>
      <c r="AG129" s="640">
        <v>0</v>
      </c>
      <c r="AH129" s="629" t="s">
        <v>8765</v>
      </c>
      <c r="AI129" t="s">
        <v>573</v>
      </c>
      <c r="AJ129" s="507">
        <v>45997</v>
      </c>
      <c r="AK129" s="508">
        <v>9475000</v>
      </c>
      <c r="AL129" s="508">
        <v>-9475000</v>
      </c>
      <c r="BP129" s="260"/>
      <c r="BQ129" s="260"/>
      <c r="BR129" s="260"/>
      <c r="BS129" s="260"/>
      <c r="BT129" s="438"/>
      <c r="BU129" s="515">
        <v>46093</v>
      </c>
      <c r="BV129" s="516">
        <v>351000</v>
      </c>
      <c r="BW129" s="438"/>
      <c r="BX129" s="517">
        <v>46100</v>
      </c>
      <c r="BY129" s="541">
        <v>232000</v>
      </c>
      <c r="BZ129" s="438"/>
      <c r="CA129" s="350">
        <v>45737</v>
      </c>
      <c r="CB129" s="351">
        <v>267000</v>
      </c>
      <c r="CC129" s="438"/>
      <c r="CD129" s="440">
        <v>45793</v>
      </c>
      <c r="CE129" s="346">
        <v>50000</v>
      </c>
      <c r="CF129" s="439"/>
      <c r="CG129" s="899">
        <v>46006</v>
      </c>
      <c r="CH129" s="550">
        <v>412000</v>
      </c>
      <c r="CI129" s="439"/>
      <c r="CJ129" s="540">
        <v>46136</v>
      </c>
      <c r="CK129" s="541">
        <v>670000</v>
      </c>
      <c r="CL129" s="439"/>
      <c r="CM129" s="523">
        <v>46017</v>
      </c>
      <c r="CN129" s="519">
        <v>60000</v>
      </c>
      <c r="CP129" s="511">
        <v>46080</v>
      </c>
      <c r="CQ129" s="510">
        <v>703000</v>
      </c>
      <c r="CY129" s="523">
        <v>45915</v>
      </c>
      <c r="CZ129" s="519">
        <v>1000000</v>
      </c>
      <c r="DB129" s="933">
        <v>46190</v>
      </c>
      <c r="DC129" s="510">
        <v>35000</v>
      </c>
      <c r="DE129" s="440"/>
      <c r="DF129" s="438"/>
      <c r="DH129" s="511"/>
      <c r="DI129" s="510"/>
    </row>
    <row r="130" spans="1:113" ht="15.75" x14ac:dyDescent="0.25">
      <c r="A130" s="357"/>
      <c r="B130"/>
      <c r="E130" s="468">
        <v>46191</v>
      </c>
      <c r="F130" s="469">
        <v>26000</v>
      </c>
      <c r="G130" s="471" t="s">
        <v>3355</v>
      </c>
      <c r="H130" s="469" t="s">
        <v>3800</v>
      </c>
      <c r="M130" s="268">
        <v>44893</v>
      </c>
      <c r="N130" s="269">
        <v>70000</v>
      </c>
      <c r="O130" s="270"/>
      <c r="P130" s="269" t="s">
        <v>670</v>
      </c>
      <c r="T130" s="784">
        <v>46113</v>
      </c>
      <c r="U130" s="629" t="s">
        <v>8536</v>
      </c>
      <c r="V130" s="628" t="s">
        <v>8597</v>
      </c>
      <c r="W130" s="629" t="s">
        <v>435</v>
      </c>
      <c r="X130" s="629" t="s">
        <v>435</v>
      </c>
      <c r="Y130" s="744">
        <v>470000</v>
      </c>
      <c r="Z130" s="640">
        <v>5000</v>
      </c>
      <c r="AA130" s="640">
        <v>385000</v>
      </c>
      <c r="AB130" s="640"/>
      <c r="AC130" s="640"/>
      <c r="AD130" s="640"/>
      <c r="AE130" s="640">
        <v>80000</v>
      </c>
      <c r="AF130" s="640"/>
      <c r="AG130" s="640">
        <v>0</v>
      </c>
      <c r="AH130" s="629" t="s">
        <v>8596</v>
      </c>
      <c r="AI130" t="s">
        <v>573</v>
      </c>
      <c r="AJ130" s="507">
        <v>45997</v>
      </c>
      <c r="AK130" s="508">
        <v>9475000</v>
      </c>
      <c r="AL130" s="508">
        <v>-9475000</v>
      </c>
      <c r="BP130" s="260"/>
      <c r="BQ130" s="260"/>
      <c r="BR130" s="260"/>
      <c r="BS130" s="260"/>
      <c r="BT130" s="438"/>
      <c r="BU130" s="515">
        <v>46093</v>
      </c>
      <c r="BV130" s="516">
        <v>398000</v>
      </c>
      <c r="BW130" s="438"/>
      <c r="BX130" s="517">
        <v>46100</v>
      </c>
      <c r="BY130" s="541">
        <v>328000</v>
      </c>
      <c r="BZ130" s="438"/>
      <c r="CA130" s="350">
        <v>45736</v>
      </c>
      <c r="CB130" s="351">
        <v>255000</v>
      </c>
      <c r="CC130" s="438"/>
      <c r="CD130" s="440">
        <v>45793</v>
      </c>
      <c r="CE130" s="346">
        <v>233000</v>
      </c>
      <c r="CF130" s="439"/>
      <c r="CG130" s="899">
        <v>46004</v>
      </c>
      <c r="CH130" s="550">
        <v>303000</v>
      </c>
      <c r="CI130" s="439"/>
      <c r="CJ130" s="540">
        <v>46135</v>
      </c>
      <c r="CK130" s="541">
        <v>22000</v>
      </c>
      <c r="CL130" s="439"/>
      <c r="CM130" s="523">
        <v>46015</v>
      </c>
      <c r="CN130" s="519">
        <v>50000</v>
      </c>
      <c r="CP130" s="511">
        <v>46080</v>
      </c>
      <c r="CQ130" s="510">
        <v>237000</v>
      </c>
      <c r="CY130" s="523">
        <v>45912</v>
      </c>
      <c r="CZ130" s="519">
        <v>40000</v>
      </c>
      <c r="DB130" s="933">
        <v>46190</v>
      </c>
      <c r="DC130" s="510">
        <v>5000</v>
      </c>
      <c r="DE130" s="440"/>
      <c r="DF130" s="438"/>
      <c r="DH130" s="511"/>
      <c r="DI130" s="510"/>
    </row>
    <row r="131" spans="1:113" ht="15.75" x14ac:dyDescent="0.25">
      <c r="A131" s="357"/>
      <c r="B131"/>
      <c r="E131" s="468">
        <v>46190</v>
      </c>
      <c r="F131" s="469">
        <v>30000</v>
      </c>
      <c r="G131" s="471" t="s">
        <v>1396</v>
      </c>
      <c r="H131" s="469" t="s">
        <v>9054</v>
      </c>
      <c r="M131" s="268">
        <v>44893</v>
      </c>
      <c r="N131" s="269">
        <v>70000</v>
      </c>
      <c r="O131" s="270"/>
      <c r="P131" s="269" t="s">
        <v>671</v>
      </c>
      <c r="T131" s="784">
        <v>46113</v>
      </c>
      <c r="U131" s="629" t="s">
        <v>3786</v>
      </c>
      <c r="V131" s="628" t="s">
        <v>8655</v>
      </c>
      <c r="W131" s="629" t="s">
        <v>8656</v>
      </c>
      <c r="X131" s="629" t="s">
        <v>602</v>
      </c>
      <c r="Y131" s="744">
        <v>102000</v>
      </c>
      <c r="Z131" s="640"/>
      <c r="AA131" s="640">
        <v>116000</v>
      </c>
      <c r="AB131" s="640"/>
      <c r="AC131" s="640"/>
      <c r="AD131" s="640"/>
      <c r="AE131" s="640"/>
      <c r="AF131" s="640"/>
      <c r="AG131" s="640">
        <v>-14000</v>
      </c>
      <c r="AH131" s="629"/>
      <c r="AI131" t="s">
        <v>573</v>
      </c>
      <c r="AJ131" s="507">
        <v>45991</v>
      </c>
      <c r="AK131" s="508">
        <v>9470000</v>
      </c>
      <c r="AL131" s="508">
        <v>-9470000</v>
      </c>
      <c r="BP131" s="260"/>
      <c r="BQ131" s="260"/>
      <c r="BR131" s="260"/>
      <c r="BS131" s="260"/>
      <c r="BT131" s="438"/>
      <c r="BU131" s="515">
        <v>46092</v>
      </c>
      <c r="BV131" s="516">
        <v>361000</v>
      </c>
      <c r="BW131" s="438"/>
      <c r="BX131" s="517">
        <v>46100</v>
      </c>
      <c r="BY131" s="541">
        <v>331000</v>
      </c>
      <c r="BZ131" s="438"/>
      <c r="CA131" s="350">
        <v>45736</v>
      </c>
      <c r="CB131" s="351">
        <v>267000</v>
      </c>
      <c r="CC131" s="438"/>
      <c r="CD131" s="440">
        <v>45792</v>
      </c>
      <c r="CE131" s="346">
        <v>86000</v>
      </c>
      <c r="CF131" s="439"/>
      <c r="CG131" s="899">
        <v>46003</v>
      </c>
      <c r="CH131" s="550">
        <v>977000</v>
      </c>
      <c r="CI131" s="439"/>
      <c r="CJ131" s="540">
        <v>46135</v>
      </c>
      <c r="CK131" s="541">
        <v>238000</v>
      </c>
      <c r="CL131" s="439"/>
      <c r="CM131" s="523">
        <v>46008</v>
      </c>
      <c r="CN131" s="519">
        <v>22000</v>
      </c>
      <c r="CP131" s="511">
        <v>46079</v>
      </c>
      <c r="CQ131" s="510">
        <v>330000</v>
      </c>
      <c r="CY131" s="523">
        <v>45911</v>
      </c>
      <c r="CZ131" s="519">
        <v>50000</v>
      </c>
      <c r="DB131" s="933">
        <v>46190</v>
      </c>
      <c r="DC131" s="510">
        <v>30000</v>
      </c>
      <c r="DE131" s="440"/>
      <c r="DF131" s="438"/>
      <c r="DH131" s="511"/>
      <c r="DI131" s="510"/>
    </row>
    <row r="132" spans="1:113" ht="15.75" x14ac:dyDescent="0.25">
      <c r="A132" s="357"/>
      <c r="B132"/>
      <c r="E132" s="468">
        <v>46190</v>
      </c>
      <c r="F132" s="469">
        <v>35000</v>
      </c>
      <c r="G132" s="471" t="s">
        <v>942</v>
      </c>
      <c r="H132" s="469" t="s">
        <v>916</v>
      </c>
      <c r="M132" s="268">
        <v>44893</v>
      </c>
      <c r="N132" s="269">
        <v>4000</v>
      </c>
      <c r="O132" s="270"/>
      <c r="P132" s="271" t="s">
        <v>644</v>
      </c>
      <c r="T132" s="784">
        <v>46113</v>
      </c>
      <c r="U132" s="629" t="s">
        <v>3786</v>
      </c>
      <c r="V132" s="628" t="s">
        <v>8590</v>
      </c>
      <c r="W132" s="629" t="s">
        <v>4371</v>
      </c>
      <c r="X132" s="629" t="s">
        <v>602</v>
      </c>
      <c r="Y132" s="744">
        <v>706000</v>
      </c>
      <c r="Z132" s="640">
        <v>16000</v>
      </c>
      <c r="AA132" s="640">
        <v>560000</v>
      </c>
      <c r="AB132" s="640"/>
      <c r="AC132" s="640"/>
      <c r="AD132" s="640"/>
      <c r="AE132" s="640">
        <v>110000</v>
      </c>
      <c r="AF132" s="640"/>
      <c r="AG132" s="640">
        <v>20000</v>
      </c>
      <c r="AH132" s="629" t="s">
        <v>8589</v>
      </c>
      <c r="AI132" t="s">
        <v>573</v>
      </c>
      <c r="AJ132" s="507">
        <v>45994</v>
      </c>
      <c r="AK132" s="508">
        <v>12688000</v>
      </c>
      <c r="AL132" s="508">
        <v>-12688000</v>
      </c>
      <c r="BP132" s="260"/>
      <c r="BQ132" s="260"/>
      <c r="BR132" s="260"/>
      <c r="BS132" s="260"/>
      <c r="BT132" s="438"/>
      <c r="BU132" s="515">
        <v>46091</v>
      </c>
      <c r="BV132" s="516">
        <v>59000</v>
      </c>
      <c r="BW132" s="438"/>
      <c r="BX132" s="517">
        <v>46100</v>
      </c>
      <c r="BY132" s="541">
        <v>315000</v>
      </c>
      <c r="BZ132" s="438"/>
      <c r="CA132" s="350">
        <v>45734</v>
      </c>
      <c r="CB132" s="351">
        <v>531000</v>
      </c>
      <c r="CC132" s="438"/>
      <c r="CD132" s="440">
        <v>45786</v>
      </c>
      <c r="CE132" s="346">
        <v>6000</v>
      </c>
      <c r="CF132" s="439"/>
      <c r="CG132" s="899">
        <v>46002</v>
      </c>
      <c r="CH132" s="550">
        <v>441000</v>
      </c>
      <c r="CI132" s="439"/>
      <c r="CJ132" s="540">
        <v>46135</v>
      </c>
      <c r="CK132" s="541">
        <v>18000</v>
      </c>
      <c r="CL132" s="439"/>
      <c r="CM132" s="523">
        <v>46006</v>
      </c>
      <c r="CN132" s="519">
        <v>120000</v>
      </c>
      <c r="CP132" s="511">
        <v>46079</v>
      </c>
      <c r="CQ132" s="510">
        <v>169000</v>
      </c>
      <c r="CY132" s="523">
        <v>45911</v>
      </c>
      <c r="CZ132" s="519">
        <v>1000000</v>
      </c>
      <c r="DB132" s="933">
        <v>46189</v>
      </c>
      <c r="DC132" s="510">
        <v>20000</v>
      </c>
      <c r="DE132" s="440"/>
      <c r="DF132" s="438"/>
      <c r="DH132" s="511"/>
      <c r="DI132" s="510"/>
    </row>
    <row r="133" spans="1:113" ht="15.75" x14ac:dyDescent="0.25">
      <c r="A133" s="357"/>
      <c r="B133"/>
      <c r="E133" s="468">
        <v>46189</v>
      </c>
      <c r="F133" s="469">
        <v>221000</v>
      </c>
      <c r="G133" s="471" t="s">
        <v>1312</v>
      </c>
      <c r="H133" s="469" t="s">
        <v>3375</v>
      </c>
      <c r="M133" s="268">
        <v>44893</v>
      </c>
      <c r="N133" s="269">
        <v>70000</v>
      </c>
      <c r="O133" s="270"/>
      <c r="P133" s="269" t="s">
        <v>672</v>
      </c>
      <c r="T133" s="784">
        <v>46113</v>
      </c>
      <c r="U133" s="629" t="s">
        <v>2451</v>
      </c>
      <c r="V133" s="628" t="s">
        <v>8654</v>
      </c>
      <c r="W133" s="629" t="s">
        <v>592</v>
      </c>
      <c r="X133" s="629" t="s">
        <v>608</v>
      </c>
      <c r="Y133" s="744">
        <v>389000</v>
      </c>
      <c r="Z133" s="640">
        <v>18000</v>
      </c>
      <c r="AA133" s="640">
        <v>296000</v>
      </c>
      <c r="AB133" s="640"/>
      <c r="AC133" s="640"/>
      <c r="AD133" s="640"/>
      <c r="AE133" s="640">
        <v>75000</v>
      </c>
      <c r="AF133" s="640"/>
      <c r="AG133" s="640">
        <v>0</v>
      </c>
      <c r="AH133" s="629"/>
      <c r="AI133" t="s">
        <v>573</v>
      </c>
      <c r="AJ133" s="507">
        <v>45994</v>
      </c>
      <c r="AK133" s="508">
        <v>12682000</v>
      </c>
      <c r="AL133" s="508">
        <v>-12682000</v>
      </c>
      <c r="BP133" s="260"/>
      <c r="BQ133" s="260"/>
      <c r="BR133" s="260"/>
      <c r="BS133" s="260"/>
      <c r="BT133" s="438"/>
      <c r="BU133" s="515">
        <v>46091</v>
      </c>
      <c r="BV133" s="516">
        <v>274000</v>
      </c>
      <c r="BW133" s="438"/>
      <c r="BX133" s="517">
        <v>46100</v>
      </c>
      <c r="BY133" s="541">
        <v>500000</v>
      </c>
      <c r="BZ133" s="438"/>
      <c r="CA133" s="350">
        <v>45733</v>
      </c>
      <c r="CB133" s="351">
        <v>75000</v>
      </c>
      <c r="CC133" s="438"/>
      <c r="CD133" s="440">
        <v>45785</v>
      </c>
      <c r="CE133" s="346">
        <v>45000</v>
      </c>
      <c r="CF133" s="439"/>
      <c r="CG133" s="899">
        <v>46002</v>
      </c>
      <c r="CH133" s="550">
        <v>970000</v>
      </c>
      <c r="CI133" s="439"/>
      <c r="CJ133" s="540">
        <v>46134</v>
      </c>
      <c r="CK133" s="541">
        <v>44000</v>
      </c>
      <c r="CL133" s="439"/>
      <c r="CM133" s="523">
        <v>46003</v>
      </c>
      <c r="CN133" s="519">
        <v>240000</v>
      </c>
      <c r="CP133" s="511">
        <v>46077</v>
      </c>
      <c r="CQ133" s="510">
        <v>3000</v>
      </c>
      <c r="CY133" s="440">
        <v>45908</v>
      </c>
      <c r="CZ133" s="438">
        <v>100000</v>
      </c>
      <c r="DB133" s="933">
        <v>46189</v>
      </c>
      <c r="DC133" s="510">
        <v>20000</v>
      </c>
      <c r="DE133" s="440"/>
      <c r="DF133" s="438"/>
      <c r="DH133" s="511"/>
      <c r="DI133" s="510"/>
    </row>
    <row r="134" spans="1:113" ht="15.75" x14ac:dyDescent="0.25">
      <c r="A134" s="357"/>
      <c r="B134"/>
      <c r="E134" s="468">
        <v>46189</v>
      </c>
      <c r="F134" s="469">
        <v>6000</v>
      </c>
      <c r="G134" s="471"/>
      <c r="H134" s="469" t="s">
        <v>4932</v>
      </c>
      <c r="M134" s="268">
        <v>44893</v>
      </c>
      <c r="N134" s="269">
        <v>4000</v>
      </c>
      <c r="O134" s="270"/>
      <c r="P134" s="271" t="s">
        <v>644</v>
      </c>
      <c r="T134" s="784">
        <v>46113</v>
      </c>
      <c r="U134" s="629" t="s">
        <v>6566</v>
      </c>
      <c r="V134" s="628" t="s">
        <v>8495</v>
      </c>
      <c r="W134" s="629" t="s">
        <v>592</v>
      </c>
      <c r="X134" s="629" t="s">
        <v>435</v>
      </c>
      <c r="Y134" s="744">
        <v>302000</v>
      </c>
      <c r="Z134" s="640">
        <v>5000</v>
      </c>
      <c r="AA134" s="640">
        <v>217000</v>
      </c>
      <c r="AB134" s="640"/>
      <c r="AC134" s="640"/>
      <c r="AD134" s="640"/>
      <c r="AE134" s="640">
        <v>80000</v>
      </c>
      <c r="AF134" s="640"/>
      <c r="AG134" s="640">
        <v>0</v>
      </c>
      <c r="AH134" s="629"/>
      <c r="AI134" t="s">
        <v>573</v>
      </c>
      <c r="AJ134" s="507">
        <v>45983</v>
      </c>
      <c r="AK134" s="508">
        <v>12080000</v>
      </c>
      <c r="AL134" s="508">
        <v>-12080000</v>
      </c>
      <c r="BP134" s="260"/>
      <c r="BQ134" s="260"/>
      <c r="BR134" s="260"/>
      <c r="BS134" s="260"/>
      <c r="BT134" s="438"/>
      <c r="BU134" s="515">
        <v>46090</v>
      </c>
      <c r="BV134" s="516">
        <v>540000</v>
      </c>
      <c r="BW134" s="438"/>
      <c r="BX134" s="517">
        <v>46099</v>
      </c>
      <c r="BY134" s="541">
        <v>196000</v>
      </c>
      <c r="BZ134" s="438"/>
      <c r="CA134" s="350">
        <v>45731</v>
      </c>
      <c r="CB134" s="351">
        <v>1019000</v>
      </c>
      <c r="CC134" s="438"/>
      <c r="CD134" s="440">
        <v>45784</v>
      </c>
      <c r="CE134" s="346">
        <v>482000</v>
      </c>
      <c r="CF134" s="439"/>
      <c r="CG134" s="899">
        <v>46001</v>
      </c>
      <c r="CH134" s="550">
        <v>11000</v>
      </c>
      <c r="CI134" s="439"/>
      <c r="CJ134" s="540">
        <v>46129</v>
      </c>
      <c r="CK134" s="541">
        <v>54000</v>
      </c>
      <c r="CL134" s="439"/>
      <c r="CM134" s="523">
        <v>46000</v>
      </c>
      <c r="CN134" s="519">
        <v>516000</v>
      </c>
      <c r="CP134" s="511">
        <v>46077</v>
      </c>
      <c r="CQ134" s="510">
        <v>638000</v>
      </c>
      <c r="CY134" s="440">
        <v>45908</v>
      </c>
      <c r="CZ134" s="438">
        <v>120000</v>
      </c>
      <c r="DB134" s="933">
        <v>46189</v>
      </c>
      <c r="DC134" s="510">
        <v>6000</v>
      </c>
      <c r="DE134" s="440"/>
      <c r="DF134" s="438"/>
      <c r="DH134" s="511"/>
      <c r="DI134" s="510"/>
    </row>
    <row r="135" spans="1:113" ht="15.75" x14ac:dyDescent="0.25">
      <c r="A135" s="357"/>
      <c r="B135"/>
      <c r="E135" s="468">
        <v>46189</v>
      </c>
      <c r="F135" s="469">
        <v>18000</v>
      </c>
      <c r="G135" s="471"/>
      <c r="H135" s="469" t="s">
        <v>9061</v>
      </c>
      <c r="M135" s="268">
        <v>44893</v>
      </c>
      <c r="N135" s="269">
        <v>140000</v>
      </c>
      <c r="O135" s="270"/>
      <c r="P135" s="269" t="s">
        <v>673</v>
      </c>
      <c r="T135" s="784">
        <v>46113</v>
      </c>
      <c r="U135" s="629" t="s">
        <v>6566</v>
      </c>
      <c r="V135" s="628" t="s">
        <v>8594</v>
      </c>
      <c r="W135" s="629" t="s">
        <v>592</v>
      </c>
      <c r="X135" s="629" t="s">
        <v>435</v>
      </c>
      <c r="Y135" s="744">
        <v>247000</v>
      </c>
      <c r="Z135" s="640"/>
      <c r="AA135" s="640">
        <v>162000</v>
      </c>
      <c r="AB135" s="640"/>
      <c r="AC135" s="640"/>
      <c r="AD135" s="640"/>
      <c r="AE135" s="640">
        <v>85000</v>
      </c>
      <c r="AF135" s="640"/>
      <c r="AG135" s="640">
        <v>0</v>
      </c>
      <c r="AH135" s="629"/>
      <c r="AI135" t="s">
        <v>573</v>
      </c>
      <c r="AJ135" s="507">
        <v>45968</v>
      </c>
      <c r="AK135" s="508">
        <v>9767000</v>
      </c>
      <c r="AL135" s="508">
        <v>-9767000</v>
      </c>
      <c r="BP135" s="260"/>
      <c r="BQ135" s="260"/>
      <c r="BR135" s="260"/>
      <c r="BS135" s="260"/>
      <c r="BT135" s="438"/>
      <c r="BU135" s="515">
        <v>46090</v>
      </c>
      <c r="BV135" s="516">
        <v>540000</v>
      </c>
      <c r="BW135" s="438"/>
      <c r="BX135" s="517">
        <v>46098</v>
      </c>
      <c r="BY135" s="541">
        <v>452000</v>
      </c>
      <c r="BZ135" s="438"/>
      <c r="CA135" s="350">
        <v>45730</v>
      </c>
      <c r="CB135" s="351">
        <v>811000</v>
      </c>
      <c r="CC135" s="438"/>
      <c r="CD135" s="440">
        <v>45784</v>
      </c>
      <c r="CE135" s="346">
        <v>260000</v>
      </c>
      <c r="CF135" s="439"/>
      <c r="CG135" s="899">
        <v>46001</v>
      </c>
      <c r="CH135" s="550">
        <v>447000</v>
      </c>
      <c r="CI135" s="439"/>
      <c r="CJ135" s="540">
        <v>46129</v>
      </c>
      <c r="CK135" s="541">
        <v>1004000</v>
      </c>
      <c r="CL135" s="439"/>
      <c r="CM135" s="523">
        <v>45994</v>
      </c>
      <c r="CN135" s="519">
        <v>282000</v>
      </c>
      <c r="CP135" s="511">
        <v>46076</v>
      </c>
      <c r="CQ135" s="510">
        <v>108000</v>
      </c>
      <c r="CY135" s="440">
        <v>45902</v>
      </c>
      <c r="CZ135" s="438">
        <v>1000000</v>
      </c>
      <c r="DB135" s="933">
        <v>46189</v>
      </c>
      <c r="DC135" s="510">
        <v>6000</v>
      </c>
      <c r="DE135" s="440"/>
      <c r="DF135" s="438"/>
      <c r="DH135" s="511"/>
      <c r="DI135" s="510"/>
    </row>
    <row r="136" spans="1:113" ht="15.75" x14ac:dyDescent="0.25">
      <c r="A136" s="357"/>
      <c r="B136"/>
      <c r="E136" s="468">
        <v>46189</v>
      </c>
      <c r="F136" s="469">
        <v>10000</v>
      </c>
      <c r="G136" s="471" t="s">
        <v>3355</v>
      </c>
      <c r="H136" s="469" t="s">
        <v>2680</v>
      </c>
      <c r="M136" s="268">
        <v>44893</v>
      </c>
      <c r="N136" s="269">
        <v>4000</v>
      </c>
      <c r="O136" s="270"/>
      <c r="P136" s="271" t="s">
        <v>644</v>
      </c>
      <c r="T136" s="784">
        <v>46113</v>
      </c>
      <c r="U136" s="629" t="s">
        <v>6566</v>
      </c>
      <c r="V136" s="628" t="s">
        <v>4749</v>
      </c>
      <c r="W136" s="629" t="s">
        <v>592</v>
      </c>
      <c r="X136" s="629" t="s">
        <v>221</v>
      </c>
      <c r="Y136" s="744">
        <v>541000</v>
      </c>
      <c r="Z136" s="640">
        <v>5000</v>
      </c>
      <c r="AA136" s="640">
        <v>376000</v>
      </c>
      <c r="AB136" s="640"/>
      <c r="AC136" s="640"/>
      <c r="AD136" s="640"/>
      <c r="AE136" s="640">
        <v>80000</v>
      </c>
      <c r="AF136" s="640">
        <v>80000</v>
      </c>
      <c r="AG136" s="640">
        <v>0</v>
      </c>
      <c r="AH136" s="629"/>
      <c r="AI136" t="s">
        <v>573</v>
      </c>
      <c r="AJ136" s="507">
        <v>45964</v>
      </c>
      <c r="AK136" s="508">
        <v>9678000</v>
      </c>
      <c r="AL136" s="508">
        <v>-9678000</v>
      </c>
      <c r="BP136" s="260"/>
      <c r="BQ136" s="260"/>
      <c r="BR136" s="260"/>
      <c r="BS136" s="260"/>
      <c r="BT136" s="438"/>
      <c r="BU136" s="515">
        <v>46088</v>
      </c>
      <c r="BV136" s="516">
        <v>516000</v>
      </c>
      <c r="BW136" s="438"/>
      <c r="BX136" s="517">
        <v>46096</v>
      </c>
      <c r="BY136" s="541">
        <v>1300000</v>
      </c>
      <c r="BZ136" s="438"/>
      <c r="CA136" s="350">
        <v>45729</v>
      </c>
      <c r="CB136" s="351">
        <v>88000</v>
      </c>
      <c r="CC136" s="438"/>
      <c r="CD136" s="440">
        <v>45783</v>
      </c>
      <c r="CE136" s="346">
        <v>195000</v>
      </c>
      <c r="CF136" s="439"/>
      <c r="CG136" s="899">
        <v>46000</v>
      </c>
      <c r="CH136" s="550">
        <v>422000</v>
      </c>
      <c r="CI136" s="439"/>
      <c r="CJ136" s="540">
        <v>46128</v>
      </c>
      <c r="CK136" s="541">
        <v>116000</v>
      </c>
      <c r="CL136" s="439"/>
      <c r="CM136" s="523">
        <v>45994</v>
      </c>
      <c r="CN136" s="519">
        <v>614000</v>
      </c>
      <c r="CP136" s="511">
        <v>46076</v>
      </c>
      <c r="CQ136" s="510">
        <v>2000</v>
      </c>
      <c r="CY136" s="440">
        <v>45900</v>
      </c>
      <c r="CZ136" s="438">
        <v>241000</v>
      </c>
      <c r="DB136" s="933">
        <v>46189</v>
      </c>
      <c r="DC136" s="510">
        <v>40000</v>
      </c>
      <c r="DE136" s="440"/>
      <c r="DF136" s="438"/>
      <c r="DH136" s="511"/>
      <c r="DI136" s="510"/>
    </row>
    <row r="137" spans="1:113" ht="15.75" x14ac:dyDescent="0.25">
      <c r="A137" s="357"/>
      <c r="B137"/>
      <c r="E137" s="468">
        <v>46189</v>
      </c>
      <c r="F137" s="469">
        <v>25000</v>
      </c>
      <c r="G137" s="471" t="s">
        <v>1396</v>
      </c>
      <c r="H137" s="469" t="s">
        <v>9040</v>
      </c>
      <c r="M137" s="268">
        <v>44893</v>
      </c>
      <c r="N137" s="269">
        <v>4000</v>
      </c>
      <c r="O137" s="270"/>
      <c r="P137" s="271" t="s">
        <v>644</v>
      </c>
      <c r="T137" s="784">
        <v>46113</v>
      </c>
      <c r="U137" s="629" t="s">
        <v>6232</v>
      </c>
      <c r="V137" s="628" t="s">
        <v>8547</v>
      </c>
      <c r="W137" s="629" t="s">
        <v>592</v>
      </c>
      <c r="X137" s="629" t="s">
        <v>435</v>
      </c>
      <c r="Y137" s="744">
        <v>1036000</v>
      </c>
      <c r="Z137" s="640"/>
      <c r="AA137" s="640">
        <v>576000</v>
      </c>
      <c r="AB137" s="640"/>
      <c r="AC137" s="640"/>
      <c r="AD137" s="640">
        <v>375000</v>
      </c>
      <c r="AE137" s="640">
        <v>85000</v>
      </c>
      <c r="AF137" s="640"/>
      <c r="AG137" s="640">
        <v>0</v>
      </c>
      <c r="AH137" s="629"/>
      <c r="AI137" t="s">
        <v>573</v>
      </c>
      <c r="AJ137" s="507">
        <v>45961</v>
      </c>
      <c r="AK137" s="508">
        <v>9424000</v>
      </c>
      <c r="AL137" s="508">
        <v>-9424000</v>
      </c>
      <c r="BP137" s="260"/>
      <c r="BQ137" s="260"/>
      <c r="BR137" s="260"/>
      <c r="BS137" s="260"/>
      <c r="BT137" s="438"/>
      <c r="BU137" s="515">
        <v>46086</v>
      </c>
      <c r="BV137" s="516">
        <v>746000</v>
      </c>
      <c r="BW137" s="438"/>
      <c r="BX137" s="517">
        <v>46094</v>
      </c>
      <c r="BY137" s="541">
        <v>347000</v>
      </c>
      <c r="BZ137" s="438"/>
      <c r="CA137" s="350">
        <v>45728</v>
      </c>
      <c r="CB137" s="351">
        <v>866000</v>
      </c>
      <c r="CC137" s="438"/>
      <c r="CD137" s="440">
        <v>45783</v>
      </c>
      <c r="CE137" s="346">
        <v>290000</v>
      </c>
      <c r="CF137" s="439"/>
      <c r="CG137" s="899">
        <v>46000</v>
      </c>
      <c r="CH137" s="550">
        <v>485000</v>
      </c>
      <c r="CI137" s="439"/>
      <c r="CJ137" s="540">
        <v>46127</v>
      </c>
      <c r="CK137" s="541">
        <v>260000</v>
      </c>
      <c r="CL137" s="439"/>
      <c r="CM137" s="523">
        <v>45992</v>
      </c>
      <c r="CN137" s="519">
        <v>280000</v>
      </c>
      <c r="CP137" s="511">
        <v>46076</v>
      </c>
      <c r="CQ137" s="510">
        <v>50000</v>
      </c>
      <c r="CY137" s="440">
        <v>45897</v>
      </c>
      <c r="CZ137" s="438">
        <v>1000000</v>
      </c>
      <c r="DB137" s="933">
        <v>46189</v>
      </c>
      <c r="DC137" s="510">
        <v>10000</v>
      </c>
      <c r="DE137" s="440"/>
      <c r="DF137" s="438"/>
      <c r="DH137" s="511"/>
      <c r="DI137" s="510"/>
    </row>
    <row r="138" spans="1:113" ht="15.75" x14ac:dyDescent="0.25">
      <c r="A138" s="357"/>
      <c r="B138"/>
      <c r="E138" s="468">
        <v>46189</v>
      </c>
      <c r="F138" s="469">
        <v>20000</v>
      </c>
      <c r="G138" s="471" t="s">
        <v>1312</v>
      </c>
      <c r="H138" s="469" t="s">
        <v>2818</v>
      </c>
      <c r="M138" s="268">
        <v>44876</v>
      </c>
      <c r="N138" s="269">
        <v>75000</v>
      </c>
      <c r="O138" s="270"/>
      <c r="P138" s="269" t="s">
        <v>674</v>
      </c>
      <c r="T138" s="784">
        <v>46113</v>
      </c>
      <c r="U138" s="629" t="s">
        <v>6232</v>
      </c>
      <c r="V138" s="628" t="s">
        <v>8470</v>
      </c>
      <c r="W138" s="629" t="s">
        <v>592</v>
      </c>
      <c r="X138" s="629" t="s">
        <v>435</v>
      </c>
      <c r="Y138" s="744">
        <v>1164000</v>
      </c>
      <c r="Z138" s="640"/>
      <c r="AA138" s="640">
        <v>1079000</v>
      </c>
      <c r="AB138" s="640"/>
      <c r="AC138" s="640"/>
      <c r="AD138" s="640"/>
      <c r="AE138" s="640">
        <v>85000</v>
      </c>
      <c r="AF138" s="640"/>
      <c r="AG138" s="640">
        <v>0</v>
      </c>
      <c r="AH138" s="629" t="s">
        <v>8548</v>
      </c>
      <c r="AI138" t="s">
        <v>573</v>
      </c>
      <c r="AJ138" s="507">
        <v>45961</v>
      </c>
      <c r="AK138" s="508">
        <v>9424000</v>
      </c>
      <c r="AL138" s="508">
        <v>-9424000</v>
      </c>
      <c r="BP138" s="260"/>
      <c r="BQ138" s="260"/>
      <c r="BR138" s="260"/>
      <c r="BS138" s="260"/>
      <c r="BT138" s="438"/>
      <c r="BU138" s="515">
        <v>46086</v>
      </c>
      <c r="BV138" s="516">
        <v>518000</v>
      </c>
      <c r="BW138" s="438"/>
      <c r="BX138" s="517">
        <v>46094</v>
      </c>
      <c r="BY138" s="541">
        <v>680000</v>
      </c>
      <c r="BZ138" s="438"/>
      <c r="CA138" s="350">
        <v>45728</v>
      </c>
      <c r="CB138" s="351">
        <v>534000</v>
      </c>
      <c r="CC138" s="438"/>
      <c r="CD138" s="440">
        <v>45782</v>
      </c>
      <c r="CE138" s="346">
        <v>90000</v>
      </c>
      <c r="CF138" s="439"/>
      <c r="CG138" s="899">
        <v>46000</v>
      </c>
      <c r="CH138" s="550">
        <v>526000</v>
      </c>
      <c r="CI138" s="439"/>
      <c r="CJ138" s="540">
        <v>46127</v>
      </c>
      <c r="CK138" s="541">
        <v>44000</v>
      </c>
      <c r="CL138" s="439"/>
      <c r="CM138" s="523">
        <v>45990</v>
      </c>
      <c r="CN138" s="519">
        <v>50000</v>
      </c>
      <c r="CP138" s="511">
        <v>46076</v>
      </c>
      <c r="CQ138" s="510">
        <v>302000</v>
      </c>
      <c r="CY138" s="440">
        <v>45896</v>
      </c>
      <c r="CZ138" s="438">
        <v>400000</v>
      </c>
      <c r="DB138" s="933">
        <v>46189</v>
      </c>
      <c r="DC138" s="510">
        <v>198000</v>
      </c>
      <c r="DH138" s="511"/>
      <c r="DI138" s="510"/>
    </row>
    <row r="139" spans="1:113" ht="15.75" x14ac:dyDescent="0.25">
      <c r="A139" s="357"/>
      <c r="B139"/>
      <c r="E139" s="468">
        <v>46189</v>
      </c>
      <c r="F139" s="469">
        <v>6000</v>
      </c>
      <c r="G139" s="471" t="s">
        <v>1312</v>
      </c>
      <c r="H139" s="469" t="s">
        <v>919</v>
      </c>
      <c r="M139" s="268">
        <v>44876</v>
      </c>
      <c r="N139" s="269">
        <v>70000</v>
      </c>
      <c r="O139" s="270"/>
      <c r="P139" s="269" t="s">
        <v>675</v>
      </c>
      <c r="T139" s="784">
        <v>46113</v>
      </c>
      <c r="U139" s="629" t="s">
        <v>2102</v>
      </c>
      <c r="V139" s="628"/>
      <c r="W139" s="629" t="s">
        <v>8612</v>
      </c>
      <c r="X139" s="629" t="s">
        <v>436</v>
      </c>
      <c r="Y139" s="744">
        <v>634000</v>
      </c>
      <c r="Z139" s="640"/>
      <c r="AA139" s="640">
        <v>88000</v>
      </c>
      <c r="AB139" s="640">
        <v>238000</v>
      </c>
      <c r="AC139" s="640">
        <v>238000</v>
      </c>
      <c r="AD139" s="640"/>
      <c r="AE139" s="640">
        <v>70000</v>
      </c>
      <c r="AF139" s="640">
        <v>0</v>
      </c>
      <c r="AG139" s="640">
        <v>0</v>
      </c>
      <c r="AH139" s="629"/>
      <c r="AI139" t="s">
        <v>573</v>
      </c>
      <c r="AJ139" s="507">
        <v>45961</v>
      </c>
      <c r="AK139" s="508">
        <v>9424000</v>
      </c>
      <c r="AL139" s="508">
        <v>-9424000</v>
      </c>
      <c r="BP139" s="260"/>
      <c r="BQ139" s="260"/>
      <c r="BR139" s="260"/>
      <c r="BS139" s="260"/>
      <c r="BT139" s="438"/>
      <c r="BU139" s="515">
        <v>46086</v>
      </c>
      <c r="BV139" s="516">
        <v>720000</v>
      </c>
      <c r="BW139" s="438"/>
      <c r="BX139" s="517">
        <v>46094</v>
      </c>
      <c r="BY139" s="541">
        <v>634000</v>
      </c>
      <c r="BZ139" s="438"/>
      <c r="CA139" s="350">
        <v>45728</v>
      </c>
      <c r="CB139" s="351">
        <v>277000</v>
      </c>
      <c r="CC139" s="438"/>
      <c r="CD139" s="440">
        <v>45782</v>
      </c>
      <c r="CE139" s="346">
        <v>304000</v>
      </c>
      <c r="CF139" s="439"/>
      <c r="CG139" s="899">
        <v>45996</v>
      </c>
      <c r="CH139" s="550">
        <v>265000</v>
      </c>
      <c r="CI139" s="439"/>
      <c r="CJ139" s="540">
        <v>46127</v>
      </c>
      <c r="CK139" s="541">
        <v>134000</v>
      </c>
      <c r="CL139" s="439"/>
      <c r="CM139" s="523">
        <v>45990</v>
      </c>
      <c r="CN139" s="519">
        <v>291000</v>
      </c>
      <c r="CP139" s="511">
        <v>46076</v>
      </c>
      <c r="CQ139" s="510">
        <v>437000</v>
      </c>
      <c r="CY139" s="440">
        <v>45895</v>
      </c>
      <c r="CZ139" s="438">
        <v>2000000</v>
      </c>
      <c r="DB139" s="933">
        <v>46189</v>
      </c>
      <c r="DC139" s="510">
        <v>28000</v>
      </c>
      <c r="DH139" s="511"/>
      <c r="DI139" s="510"/>
    </row>
    <row r="140" spans="1:113" ht="15.75" x14ac:dyDescent="0.25">
      <c r="A140" s="357"/>
      <c r="B140"/>
      <c r="E140" s="468">
        <v>46189</v>
      </c>
      <c r="F140" s="469">
        <v>40000</v>
      </c>
      <c r="G140" s="471" t="s">
        <v>1396</v>
      </c>
      <c r="H140" s="469" t="s">
        <v>9034</v>
      </c>
      <c r="M140" s="268">
        <v>44876</v>
      </c>
      <c r="N140" s="269">
        <v>4000</v>
      </c>
      <c r="O140" s="270"/>
      <c r="P140" s="271" t="s">
        <v>644</v>
      </c>
      <c r="T140" s="784">
        <v>46113</v>
      </c>
      <c r="U140" s="629" t="s">
        <v>6832</v>
      </c>
      <c r="V140" s="628">
        <v>1081417759</v>
      </c>
      <c r="W140" s="629" t="s">
        <v>8636</v>
      </c>
      <c r="X140" s="629" t="s">
        <v>5830</v>
      </c>
      <c r="Y140" s="744">
        <v>950000</v>
      </c>
      <c r="Z140" s="640"/>
      <c r="AA140" s="640">
        <v>134000</v>
      </c>
      <c r="AB140" s="640">
        <v>713000</v>
      </c>
      <c r="AC140" s="640"/>
      <c r="AD140" s="640"/>
      <c r="AE140" s="640">
        <v>103000</v>
      </c>
      <c r="AF140" s="640"/>
      <c r="AG140" s="640">
        <v>0</v>
      </c>
      <c r="AH140" s="629" t="s">
        <v>8637</v>
      </c>
      <c r="AI140" t="s">
        <v>573</v>
      </c>
      <c r="AJ140" s="507">
        <v>45961</v>
      </c>
      <c r="AK140" s="508">
        <v>9424000</v>
      </c>
      <c r="AL140" s="508">
        <v>-9424000</v>
      </c>
      <c r="BP140" s="260"/>
      <c r="BQ140" s="260"/>
      <c r="BR140" s="260"/>
      <c r="BS140" s="260"/>
      <c r="BT140" s="438"/>
      <c r="BU140" s="515">
        <v>46083</v>
      </c>
      <c r="BV140" s="516">
        <v>711000</v>
      </c>
      <c r="BW140" s="438"/>
      <c r="BX140" s="517">
        <v>46094</v>
      </c>
      <c r="BY140" s="541">
        <v>250000</v>
      </c>
      <c r="BZ140" s="438"/>
      <c r="CA140" s="350">
        <v>45728</v>
      </c>
      <c r="CB140" s="351">
        <v>240000</v>
      </c>
      <c r="CC140" s="438"/>
      <c r="CD140" s="440">
        <v>45780</v>
      </c>
      <c r="CE140" s="346">
        <v>198000</v>
      </c>
      <c r="CF140" s="439"/>
      <c r="CG140" s="899">
        <v>45995</v>
      </c>
      <c r="CH140" s="550">
        <v>320000</v>
      </c>
      <c r="CI140" s="439"/>
      <c r="CJ140" s="540">
        <v>46126</v>
      </c>
      <c r="CK140" s="541">
        <v>238000</v>
      </c>
      <c r="CL140" s="439"/>
      <c r="CM140" s="523">
        <v>45987</v>
      </c>
      <c r="CN140" s="519">
        <v>254000</v>
      </c>
      <c r="CP140" s="511">
        <v>46076</v>
      </c>
      <c r="CQ140" s="510">
        <v>159000</v>
      </c>
      <c r="CY140" s="440">
        <v>45890</v>
      </c>
      <c r="CZ140" s="438">
        <v>420000</v>
      </c>
      <c r="DB140" s="933">
        <v>46188</v>
      </c>
      <c r="DC140" s="510">
        <v>44000</v>
      </c>
      <c r="DH140" s="511"/>
      <c r="DI140" s="510"/>
    </row>
    <row r="141" spans="1:113" ht="15.75" x14ac:dyDescent="0.25">
      <c r="A141" s="357"/>
      <c r="B141"/>
      <c r="E141" s="468">
        <v>46188</v>
      </c>
      <c r="F141" s="469">
        <v>260000</v>
      </c>
      <c r="G141" s="471"/>
      <c r="H141" s="469" t="s">
        <v>8172</v>
      </c>
      <c r="M141" s="268">
        <v>44876</v>
      </c>
      <c r="N141" s="269">
        <v>90000</v>
      </c>
      <c r="O141" s="270"/>
      <c r="P141" s="269" t="s">
        <v>676</v>
      </c>
      <c r="T141" s="784">
        <v>46113</v>
      </c>
      <c r="U141" s="629" t="s">
        <v>7052</v>
      </c>
      <c r="V141" s="628" t="s">
        <v>8615</v>
      </c>
      <c r="W141" s="629" t="s">
        <v>592</v>
      </c>
      <c r="X141" s="629" t="s">
        <v>435</v>
      </c>
      <c r="Y141" s="744">
        <v>814000</v>
      </c>
      <c r="Z141" s="640">
        <v>5000</v>
      </c>
      <c r="AA141" s="640">
        <v>439000</v>
      </c>
      <c r="AB141" s="640"/>
      <c r="AC141" s="640">
        <v>288000</v>
      </c>
      <c r="AD141" s="640"/>
      <c r="AE141" s="640">
        <v>82000</v>
      </c>
      <c r="AF141" s="640"/>
      <c r="AG141" s="640">
        <v>0</v>
      </c>
      <c r="AH141" s="629"/>
      <c r="AI141" t="s">
        <v>573</v>
      </c>
      <c r="AJ141" s="507">
        <v>45961</v>
      </c>
      <c r="AK141" s="508">
        <v>9424000</v>
      </c>
      <c r="AL141" s="508">
        <v>-9424000</v>
      </c>
      <c r="BP141" s="260"/>
      <c r="BQ141" s="260"/>
      <c r="BR141" s="260"/>
      <c r="BS141" s="260"/>
      <c r="BT141" s="438"/>
      <c r="BU141" s="515">
        <v>46083</v>
      </c>
      <c r="BV141" s="516">
        <v>2000000</v>
      </c>
      <c r="BW141" s="438"/>
      <c r="BX141" s="517">
        <v>46093</v>
      </c>
      <c r="BY141" s="541">
        <v>282000</v>
      </c>
      <c r="BZ141" s="438"/>
      <c r="CA141" s="350">
        <v>45727</v>
      </c>
      <c r="CB141" s="351">
        <v>367000</v>
      </c>
      <c r="CC141" s="438"/>
      <c r="CD141" s="440">
        <v>45777</v>
      </c>
      <c r="CE141" s="346">
        <v>3000</v>
      </c>
      <c r="CF141" s="439"/>
      <c r="CG141" s="899">
        <v>45995</v>
      </c>
      <c r="CH141" s="550">
        <v>100000</v>
      </c>
      <c r="CI141" s="439"/>
      <c r="CJ141" s="540">
        <v>46126</v>
      </c>
      <c r="CK141" s="541">
        <v>238000</v>
      </c>
      <c r="CL141" s="439"/>
      <c r="CM141" s="523">
        <v>45986</v>
      </c>
      <c r="CN141" s="519">
        <v>25000</v>
      </c>
      <c r="CP141" s="511">
        <v>46075</v>
      </c>
      <c r="CQ141" s="510">
        <v>83000</v>
      </c>
      <c r="CY141" s="440">
        <v>45883</v>
      </c>
      <c r="CZ141" s="438">
        <v>15000</v>
      </c>
      <c r="DB141" s="933">
        <v>46187</v>
      </c>
      <c r="DC141" s="510">
        <v>90000</v>
      </c>
      <c r="DH141" s="511"/>
      <c r="DI141" s="510"/>
    </row>
    <row r="142" spans="1:113" ht="15.75" x14ac:dyDescent="0.25">
      <c r="A142" s="357"/>
      <c r="B142"/>
      <c r="E142" s="468">
        <v>46188</v>
      </c>
      <c r="F142" s="469">
        <v>44000</v>
      </c>
      <c r="G142" s="471" t="s">
        <v>1396</v>
      </c>
      <c r="H142" s="469" t="s">
        <v>9033</v>
      </c>
      <c r="M142" s="268">
        <v>44870</v>
      </c>
      <c r="N142" s="269">
        <v>70000</v>
      </c>
      <c r="O142" s="270"/>
      <c r="P142" s="269" t="s">
        <v>677</v>
      </c>
      <c r="T142" s="784">
        <v>46113</v>
      </c>
      <c r="U142" s="629" t="s">
        <v>587</v>
      </c>
      <c r="V142" s="628" t="s">
        <v>8705</v>
      </c>
      <c r="W142" s="629" t="s">
        <v>3642</v>
      </c>
      <c r="X142" s="629" t="s">
        <v>436</v>
      </c>
      <c r="Y142" s="744">
        <v>1331000</v>
      </c>
      <c r="Z142" s="640"/>
      <c r="AA142" s="640">
        <v>1212000</v>
      </c>
      <c r="AB142" s="640"/>
      <c r="AC142" s="640"/>
      <c r="AD142" s="640">
        <v>74000</v>
      </c>
      <c r="AE142" s="640">
        <v>45000</v>
      </c>
      <c r="AF142" s="640"/>
      <c r="AG142" s="640">
        <v>0</v>
      </c>
      <c r="AH142" s="629" t="s">
        <v>8923</v>
      </c>
      <c r="AI142" t="s">
        <v>573</v>
      </c>
      <c r="AJ142" s="507">
        <v>45958</v>
      </c>
      <c r="AK142" s="508">
        <v>12807000</v>
      </c>
      <c r="AL142" s="508">
        <v>-12807000</v>
      </c>
      <c r="BP142" s="260"/>
      <c r="BQ142" s="260"/>
      <c r="BR142" s="260"/>
      <c r="BS142" s="260"/>
      <c r="BT142" s="438"/>
      <c r="BU142" s="515">
        <v>46083</v>
      </c>
      <c r="BV142" s="516">
        <v>1207000</v>
      </c>
      <c r="BW142" s="438"/>
      <c r="BX142" s="517">
        <v>46093</v>
      </c>
      <c r="BY142" s="541">
        <v>2700000</v>
      </c>
      <c r="BZ142" s="438"/>
      <c r="CA142" s="350">
        <v>45724</v>
      </c>
      <c r="CB142" s="351">
        <v>290000</v>
      </c>
      <c r="CC142" s="438"/>
      <c r="CD142" s="440">
        <v>45777</v>
      </c>
      <c r="CE142" s="346">
        <v>89000</v>
      </c>
      <c r="CF142" s="439"/>
      <c r="CG142" s="899">
        <v>45994</v>
      </c>
      <c r="CH142" s="550">
        <v>500000</v>
      </c>
      <c r="CI142" s="439"/>
      <c r="CJ142" s="540">
        <v>46125</v>
      </c>
      <c r="CK142" s="541">
        <v>88000</v>
      </c>
      <c r="CL142" s="439"/>
      <c r="CM142" s="523">
        <v>45985</v>
      </c>
      <c r="CN142" s="519">
        <v>596000</v>
      </c>
      <c r="CP142" s="511">
        <v>46075</v>
      </c>
      <c r="CQ142" s="510">
        <v>91000</v>
      </c>
      <c r="CY142" s="440">
        <v>45883</v>
      </c>
      <c r="CZ142" s="438">
        <v>400000</v>
      </c>
      <c r="DB142" s="933">
        <v>46186</v>
      </c>
      <c r="DC142" s="510">
        <v>4000</v>
      </c>
      <c r="DH142" s="511"/>
      <c r="DI142" s="510"/>
    </row>
    <row r="143" spans="1:113" ht="15.75" x14ac:dyDescent="0.25">
      <c r="A143" s="357"/>
      <c r="B143"/>
      <c r="E143" s="468">
        <v>46187</v>
      </c>
      <c r="F143" s="469">
        <v>20000</v>
      </c>
      <c r="G143" s="471"/>
      <c r="H143" s="469" t="s">
        <v>9029</v>
      </c>
      <c r="M143" s="268">
        <v>44870</v>
      </c>
      <c r="N143" s="269">
        <v>70000</v>
      </c>
      <c r="O143" s="270"/>
      <c r="P143" s="269" t="s">
        <v>678</v>
      </c>
      <c r="T143" s="784">
        <v>46113</v>
      </c>
      <c r="U143" s="629" t="s">
        <v>587</v>
      </c>
      <c r="V143" s="628"/>
      <c r="W143" s="629" t="s">
        <v>4582</v>
      </c>
      <c r="X143" s="629" t="s">
        <v>435</v>
      </c>
      <c r="Y143" s="744"/>
      <c r="Z143" s="640"/>
      <c r="AA143" s="640"/>
      <c r="AB143" s="640">
        <v>3000</v>
      </c>
      <c r="AC143" s="640"/>
      <c r="AD143" s="640"/>
      <c r="AE143" s="640"/>
      <c r="AF143" s="640"/>
      <c r="AG143" s="640">
        <v>-3000</v>
      </c>
      <c r="AH143" s="629"/>
      <c r="AI143" t="s">
        <v>573</v>
      </c>
      <c r="AJ143" s="507">
        <v>45950</v>
      </c>
      <c r="AK143" s="508">
        <v>10366000</v>
      </c>
      <c r="AL143" s="508">
        <v>-10366000</v>
      </c>
      <c r="BP143" s="260"/>
      <c r="BQ143" s="260"/>
      <c r="BR143" s="260"/>
      <c r="BS143" s="260"/>
      <c r="BT143" s="438"/>
      <c r="BU143" s="515">
        <v>46079</v>
      </c>
      <c r="BV143" s="516">
        <v>815000</v>
      </c>
      <c r="BW143" s="438"/>
      <c r="BX143" s="517">
        <v>46092</v>
      </c>
      <c r="BY143" s="541">
        <v>64000</v>
      </c>
      <c r="BZ143" s="438"/>
      <c r="CA143" s="350">
        <v>45722</v>
      </c>
      <c r="CB143" s="351">
        <v>147000</v>
      </c>
      <c r="CC143" s="438"/>
      <c r="CD143" s="440">
        <v>45777</v>
      </c>
      <c r="CE143" s="346">
        <v>179000</v>
      </c>
      <c r="CF143" s="439"/>
      <c r="CG143" s="899">
        <v>45994</v>
      </c>
      <c r="CH143" s="550">
        <v>363000</v>
      </c>
      <c r="CI143" s="439"/>
      <c r="CJ143" s="540">
        <v>46125</v>
      </c>
      <c r="CK143" s="541">
        <v>42000</v>
      </c>
      <c r="CL143" s="439"/>
      <c r="CM143" s="523">
        <v>45982</v>
      </c>
      <c r="CN143" s="519">
        <v>114000</v>
      </c>
      <c r="CP143" s="511">
        <v>46074</v>
      </c>
      <c r="CQ143" s="510">
        <v>21000</v>
      </c>
      <c r="CY143" s="440">
        <v>45880</v>
      </c>
      <c r="CZ143" s="438">
        <v>1000000</v>
      </c>
      <c r="DB143" s="933">
        <v>46186</v>
      </c>
      <c r="DC143" s="510">
        <v>54000</v>
      </c>
      <c r="DH143" s="511"/>
      <c r="DI143" s="510"/>
    </row>
    <row r="144" spans="1:113" ht="15.75" x14ac:dyDescent="0.25">
      <c r="A144" s="357"/>
      <c r="B144"/>
      <c r="E144" s="468">
        <v>46187</v>
      </c>
      <c r="F144" s="469">
        <v>90000</v>
      </c>
      <c r="G144" s="471" t="s">
        <v>3352</v>
      </c>
      <c r="H144" s="469" t="s">
        <v>9030</v>
      </c>
      <c r="M144" s="268">
        <v>44870</v>
      </c>
      <c r="N144" s="269">
        <v>90000</v>
      </c>
      <c r="O144" s="270"/>
      <c r="P144" s="269" t="s">
        <v>679</v>
      </c>
      <c r="T144" s="784">
        <v>46113</v>
      </c>
      <c r="U144" s="629" t="s">
        <v>587</v>
      </c>
      <c r="V144" s="628" t="s">
        <v>8571</v>
      </c>
      <c r="W144" s="629" t="s">
        <v>436</v>
      </c>
      <c r="X144" s="629"/>
      <c r="Y144" s="744">
        <v>1114000</v>
      </c>
      <c r="Z144" s="640">
        <v>5000</v>
      </c>
      <c r="AA144" s="640">
        <v>1004000</v>
      </c>
      <c r="AB144" s="640"/>
      <c r="AC144" s="640"/>
      <c r="AD144" s="640">
        <v>60000</v>
      </c>
      <c r="AE144" s="640">
        <v>45000</v>
      </c>
      <c r="AF144" s="640"/>
      <c r="AG144" s="640">
        <v>0</v>
      </c>
      <c r="AH144" s="629" t="s">
        <v>8924</v>
      </c>
      <c r="AI144" t="s">
        <v>573</v>
      </c>
      <c r="AJ144" s="507">
        <v>45946</v>
      </c>
      <c r="AK144" s="508">
        <v>10108000</v>
      </c>
      <c r="AL144" s="508">
        <v>-10108000</v>
      </c>
      <c r="BP144" s="260"/>
      <c r="BQ144" s="260"/>
      <c r="BR144" s="260"/>
      <c r="BS144" s="260"/>
      <c r="BT144" s="438"/>
      <c r="BU144" s="515">
        <v>46077</v>
      </c>
      <c r="BV144" s="516">
        <v>91000</v>
      </c>
      <c r="BW144" s="438"/>
      <c r="BX144" s="517">
        <v>46092</v>
      </c>
      <c r="BY144" s="541">
        <v>229000</v>
      </c>
      <c r="BZ144" s="438"/>
      <c r="CA144" s="350">
        <v>45722</v>
      </c>
      <c r="CB144" s="351">
        <v>403000</v>
      </c>
      <c r="CC144" s="438"/>
      <c r="CD144" s="440">
        <v>45776</v>
      </c>
      <c r="CE144" s="346">
        <v>243000</v>
      </c>
      <c r="CF144" s="439"/>
      <c r="CG144" s="899">
        <v>45992</v>
      </c>
      <c r="CH144" s="550">
        <v>168000</v>
      </c>
      <c r="CI144" s="439"/>
      <c r="CJ144" s="540">
        <v>46122</v>
      </c>
      <c r="CK144" s="541">
        <v>11000</v>
      </c>
      <c r="CL144" s="439"/>
      <c r="CM144" s="523">
        <v>45980</v>
      </c>
      <c r="CN144" s="519">
        <v>900000</v>
      </c>
      <c r="CP144" s="511">
        <v>46074</v>
      </c>
      <c r="CQ144" s="510">
        <v>21000</v>
      </c>
      <c r="CY144" s="440">
        <v>45878</v>
      </c>
      <c r="CZ144" s="438">
        <v>100000</v>
      </c>
      <c r="DB144" s="933">
        <v>46186</v>
      </c>
      <c r="DC144" s="510">
        <v>4000</v>
      </c>
      <c r="DH144" s="511"/>
      <c r="DI144" s="510"/>
    </row>
    <row r="145" spans="1:113" ht="15.75" x14ac:dyDescent="0.25">
      <c r="A145" s="357"/>
      <c r="B145"/>
      <c r="E145" s="468">
        <v>46186</v>
      </c>
      <c r="F145" s="469">
        <v>4000</v>
      </c>
      <c r="G145" s="471"/>
      <c r="H145" s="469" t="s">
        <v>1006</v>
      </c>
      <c r="M145" s="268">
        <v>44870</v>
      </c>
      <c r="N145" s="269">
        <v>72000</v>
      </c>
      <c r="O145" s="270"/>
      <c r="P145" s="269" t="s">
        <v>670</v>
      </c>
      <c r="T145" s="784">
        <v>46113</v>
      </c>
      <c r="U145" s="629" t="s">
        <v>8473</v>
      </c>
      <c r="V145" s="628" t="s">
        <v>8469</v>
      </c>
      <c r="W145" s="629" t="s">
        <v>592</v>
      </c>
      <c r="X145" s="629" t="s">
        <v>436</v>
      </c>
      <c r="Y145" s="744">
        <v>355000</v>
      </c>
      <c r="Z145" s="640">
        <v>5000</v>
      </c>
      <c r="AA145" s="640">
        <v>243000</v>
      </c>
      <c r="AB145" s="640"/>
      <c r="AC145" s="640"/>
      <c r="AD145" s="640">
        <v>27000</v>
      </c>
      <c r="AE145" s="640">
        <v>80000</v>
      </c>
      <c r="AF145" s="640"/>
      <c r="AG145" s="640">
        <v>0</v>
      </c>
      <c r="AH145" s="629"/>
      <c r="AI145" t="s">
        <v>573</v>
      </c>
      <c r="AJ145" s="507">
        <v>45947</v>
      </c>
      <c r="AK145" s="508">
        <v>10083000</v>
      </c>
      <c r="AL145" s="508">
        <v>-10083000</v>
      </c>
      <c r="BP145" s="260"/>
      <c r="BQ145" s="260"/>
      <c r="BR145" s="260"/>
      <c r="BS145" s="260"/>
      <c r="BT145" s="438"/>
      <c r="BU145" s="515">
        <v>46076</v>
      </c>
      <c r="BV145" s="516">
        <v>100000</v>
      </c>
      <c r="BW145" s="438"/>
      <c r="BX145" s="517">
        <v>46092</v>
      </c>
      <c r="BY145" s="541">
        <v>277000</v>
      </c>
      <c r="BZ145" s="438"/>
      <c r="CA145" s="350">
        <v>45721</v>
      </c>
      <c r="CB145" s="351">
        <v>603000</v>
      </c>
      <c r="CC145" s="438"/>
      <c r="CD145" s="440">
        <v>45776</v>
      </c>
      <c r="CE145" s="346">
        <v>224000</v>
      </c>
      <c r="CF145" s="439"/>
      <c r="CG145" s="899">
        <v>45992</v>
      </c>
      <c r="CH145" s="550">
        <v>389000</v>
      </c>
      <c r="CI145" s="439"/>
      <c r="CJ145" s="540">
        <v>46121</v>
      </c>
      <c r="CK145" s="541">
        <v>45000</v>
      </c>
      <c r="CL145" s="439"/>
      <c r="CM145" s="523">
        <v>45980</v>
      </c>
      <c r="CN145" s="519">
        <v>400000</v>
      </c>
      <c r="CP145" s="511">
        <v>46074</v>
      </c>
      <c r="CQ145" s="510">
        <v>535000</v>
      </c>
      <c r="CY145" s="440">
        <v>45877</v>
      </c>
      <c r="CZ145" s="438">
        <v>7000</v>
      </c>
      <c r="DB145" s="933">
        <v>46184</v>
      </c>
      <c r="DC145" s="510">
        <v>30000</v>
      </c>
      <c r="DH145" s="511"/>
      <c r="DI145" s="510"/>
    </row>
    <row r="146" spans="1:113" ht="15.75" x14ac:dyDescent="0.25">
      <c r="A146" s="357"/>
      <c r="B146"/>
      <c r="E146" s="468">
        <v>46186</v>
      </c>
      <c r="F146" s="469">
        <v>4000</v>
      </c>
      <c r="G146" s="471" t="s">
        <v>1312</v>
      </c>
      <c r="H146" s="469" t="s">
        <v>9025</v>
      </c>
      <c r="M146" s="268">
        <v>44867</v>
      </c>
      <c r="N146" s="269">
        <v>4000</v>
      </c>
      <c r="O146" s="270"/>
      <c r="P146" s="271" t="s">
        <v>644</v>
      </c>
      <c r="T146" s="784">
        <v>46113</v>
      </c>
      <c r="U146" s="629" t="s">
        <v>5056</v>
      </c>
      <c r="V146" s="628" t="s">
        <v>8459</v>
      </c>
      <c r="W146" s="629" t="s">
        <v>611</v>
      </c>
      <c r="X146" s="629" t="s">
        <v>433</v>
      </c>
      <c r="Y146" s="744">
        <v>644000</v>
      </c>
      <c r="Z146" s="640">
        <v>5000</v>
      </c>
      <c r="AA146" s="640">
        <v>328000</v>
      </c>
      <c r="AB146" s="640">
        <v>67000</v>
      </c>
      <c r="AC146" s="640">
        <v>112000</v>
      </c>
      <c r="AD146" s="640"/>
      <c r="AE146" s="640">
        <v>80000</v>
      </c>
      <c r="AF146" s="640">
        <v>52000</v>
      </c>
      <c r="AG146" s="640">
        <v>0</v>
      </c>
      <c r="AH146" s="629"/>
      <c r="AI146" t="s">
        <v>573</v>
      </c>
      <c r="AJ146" s="507">
        <v>45947</v>
      </c>
      <c r="AK146" s="508">
        <v>9983000</v>
      </c>
      <c r="AL146" s="508">
        <v>-10083000</v>
      </c>
      <c r="BP146" s="260"/>
      <c r="BQ146" s="260"/>
      <c r="BR146" s="260"/>
      <c r="BS146" s="260"/>
      <c r="BT146" s="438"/>
      <c r="BU146" s="515">
        <v>46076</v>
      </c>
      <c r="BV146" s="516">
        <v>150000</v>
      </c>
      <c r="BW146" s="438"/>
      <c r="BX146" s="517">
        <v>46092</v>
      </c>
      <c r="BY146" s="541">
        <v>256000</v>
      </c>
      <c r="BZ146" s="438"/>
      <c r="CA146" s="350">
        <v>45721</v>
      </c>
      <c r="CB146" s="351">
        <v>412000</v>
      </c>
      <c r="CC146" s="438"/>
      <c r="CD146" s="440">
        <v>45776</v>
      </c>
      <c r="CE146" s="346">
        <v>5000</v>
      </c>
      <c r="CF146" s="439"/>
      <c r="CG146" s="899">
        <v>45992</v>
      </c>
      <c r="CH146" s="550">
        <v>405000</v>
      </c>
      <c r="CI146" s="439"/>
      <c r="CJ146" s="540">
        <v>46119</v>
      </c>
      <c r="CK146" s="541">
        <v>257000</v>
      </c>
      <c r="CL146" s="439"/>
      <c r="CM146" s="523">
        <v>45979</v>
      </c>
      <c r="CN146" s="519">
        <v>100000</v>
      </c>
      <c r="CP146" s="511">
        <v>46073</v>
      </c>
      <c r="CQ146" s="510">
        <v>2000</v>
      </c>
      <c r="CY146" s="440">
        <v>45875</v>
      </c>
      <c r="CZ146" s="438">
        <v>300000</v>
      </c>
      <c r="DB146" s="933">
        <v>46183</v>
      </c>
      <c r="DC146" s="510">
        <v>11000</v>
      </c>
      <c r="DH146" s="511"/>
      <c r="DI146" s="510"/>
    </row>
    <row r="147" spans="1:113" ht="15.75" x14ac:dyDescent="0.25">
      <c r="A147" s="357"/>
      <c r="B147"/>
      <c r="E147" s="468">
        <v>46186</v>
      </c>
      <c r="F147" s="469">
        <v>54000</v>
      </c>
      <c r="G147" s="471" t="s">
        <v>1312</v>
      </c>
      <c r="H147" s="469" t="s">
        <v>9024</v>
      </c>
      <c r="M147" s="268">
        <v>44863</v>
      </c>
      <c r="N147" s="269">
        <v>313000</v>
      </c>
      <c r="O147" s="270"/>
      <c r="P147" s="269" t="s">
        <v>680</v>
      </c>
      <c r="T147" s="784">
        <v>46113</v>
      </c>
      <c r="U147" s="629" t="s">
        <v>8746</v>
      </c>
      <c r="V147" s="628" t="s">
        <v>8681</v>
      </c>
      <c r="W147" s="629" t="s">
        <v>592</v>
      </c>
      <c r="X147" s="629" t="s">
        <v>435</v>
      </c>
      <c r="Y147" s="744">
        <v>925000</v>
      </c>
      <c r="Z147" s="640">
        <v>5000</v>
      </c>
      <c r="AA147" s="640">
        <v>495000</v>
      </c>
      <c r="AB147" s="640"/>
      <c r="AC147" s="640">
        <v>305000</v>
      </c>
      <c r="AD147" s="640"/>
      <c r="AE147" s="640">
        <v>80000</v>
      </c>
      <c r="AF147" s="640">
        <v>40000</v>
      </c>
      <c r="AG147" s="640">
        <v>0</v>
      </c>
      <c r="AH147" s="629"/>
      <c r="AI147" t="s">
        <v>573</v>
      </c>
      <c r="AJ147" s="507">
        <v>45947</v>
      </c>
      <c r="AK147" s="508">
        <v>10083000</v>
      </c>
      <c r="AL147" s="508">
        <v>-10083000</v>
      </c>
      <c r="BP147" s="260"/>
      <c r="BQ147" s="260"/>
      <c r="BR147" s="260"/>
      <c r="BS147" s="260"/>
      <c r="BT147" s="438"/>
      <c r="BU147" s="515">
        <v>46076</v>
      </c>
      <c r="BV147" s="516">
        <v>217000</v>
      </c>
      <c r="BW147" s="438"/>
      <c r="BX147" s="517">
        <v>46092</v>
      </c>
      <c r="BY147" s="541">
        <v>112000</v>
      </c>
      <c r="BZ147" s="438"/>
      <c r="CA147" s="350">
        <v>45721</v>
      </c>
      <c r="CB147" s="351">
        <v>500000</v>
      </c>
      <c r="CC147" s="438"/>
      <c r="CD147" s="440">
        <v>45776</v>
      </c>
      <c r="CE147" s="346">
        <v>5000</v>
      </c>
      <c r="CF147" s="439"/>
      <c r="CG147" s="899">
        <v>45991</v>
      </c>
      <c r="CH147" s="550">
        <v>400000</v>
      </c>
      <c r="CI147" s="439"/>
      <c r="CJ147" s="540">
        <v>46119</v>
      </c>
      <c r="CK147" s="541">
        <v>3000</v>
      </c>
      <c r="CL147" s="439"/>
      <c r="CM147" s="523">
        <v>45974</v>
      </c>
      <c r="CN147" s="519">
        <v>227000</v>
      </c>
      <c r="CP147" s="511">
        <v>46073</v>
      </c>
      <c r="CQ147" s="510">
        <v>275000</v>
      </c>
      <c r="CY147" s="440">
        <v>45874</v>
      </c>
      <c r="CZ147" s="438">
        <v>580000</v>
      </c>
      <c r="DB147" s="933">
        <v>46183</v>
      </c>
      <c r="DC147" s="510">
        <v>10000</v>
      </c>
      <c r="DH147" s="511"/>
      <c r="DI147" s="510"/>
    </row>
    <row r="148" spans="1:113" ht="15.75" x14ac:dyDescent="0.25">
      <c r="A148" s="357"/>
      <c r="B148"/>
      <c r="E148" s="468">
        <v>46185</v>
      </c>
      <c r="F148" s="469">
        <v>17000</v>
      </c>
      <c r="G148" s="471"/>
      <c r="H148" s="469" t="s">
        <v>9009</v>
      </c>
      <c r="M148" s="268">
        <v>44862</v>
      </c>
      <c r="N148" s="269">
        <v>4000</v>
      </c>
      <c r="O148" s="270"/>
      <c r="P148" s="271" t="s">
        <v>644</v>
      </c>
      <c r="T148" s="784">
        <v>46113</v>
      </c>
      <c r="U148" s="629" t="s">
        <v>8595</v>
      </c>
      <c r="V148" s="628" t="s">
        <v>8592</v>
      </c>
      <c r="W148" s="629" t="s">
        <v>592</v>
      </c>
      <c r="X148" s="629" t="s">
        <v>8452</v>
      </c>
      <c r="Y148" s="744">
        <v>308000</v>
      </c>
      <c r="Z148" s="640"/>
      <c r="AA148" s="640">
        <v>219000</v>
      </c>
      <c r="AB148" s="640"/>
      <c r="AC148" s="640"/>
      <c r="AD148" s="640"/>
      <c r="AE148" s="640">
        <v>80000</v>
      </c>
      <c r="AF148" s="640">
        <v>9000</v>
      </c>
      <c r="AG148" s="640">
        <v>0</v>
      </c>
      <c r="AH148" s="629"/>
      <c r="AI148" t="s">
        <v>573</v>
      </c>
      <c r="AJ148" s="507">
        <v>45947</v>
      </c>
      <c r="AK148" s="508">
        <v>10083000</v>
      </c>
      <c r="AL148" s="508">
        <v>-10083000</v>
      </c>
      <c r="BP148" s="260"/>
      <c r="BQ148" s="260"/>
      <c r="BR148" s="260"/>
      <c r="BS148" s="260"/>
      <c r="BT148" s="438"/>
      <c r="BU148" s="515">
        <v>46076</v>
      </c>
      <c r="BV148" s="516">
        <v>231000</v>
      </c>
      <c r="BW148" s="438"/>
      <c r="BX148" s="517">
        <v>46091</v>
      </c>
      <c r="BY148" s="541">
        <v>70000</v>
      </c>
      <c r="BZ148" s="438"/>
      <c r="CA148" s="350">
        <v>45720</v>
      </c>
      <c r="CB148" s="351">
        <v>620000</v>
      </c>
      <c r="CC148" s="438"/>
      <c r="CD148" s="440">
        <v>45775</v>
      </c>
      <c r="CE148" s="346">
        <v>81000</v>
      </c>
      <c r="CF148" s="439"/>
      <c r="CG148" s="899">
        <v>45987</v>
      </c>
      <c r="CH148" s="550">
        <v>357000</v>
      </c>
      <c r="CI148" s="439"/>
      <c r="CJ148" s="540">
        <v>46119</v>
      </c>
      <c r="CK148" s="541">
        <v>64000</v>
      </c>
      <c r="CL148" s="439"/>
      <c r="CM148" s="523">
        <v>45974</v>
      </c>
      <c r="CN148" s="519">
        <v>500000</v>
      </c>
      <c r="CP148" s="511">
        <v>46063</v>
      </c>
      <c r="CQ148" s="510">
        <v>226000</v>
      </c>
      <c r="CY148" s="440">
        <v>45874</v>
      </c>
      <c r="CZ148" s="438">
        <v>580000</v>
      </c>
      <c r="DB148" s="933">
        <v>46183</v>
      </c>
      <c r="DC148" s="510">
        <v>347000</v>
      </c>
      <c r="DH148" s="511"/>
      <c r="DI148" s="510"/>
    </row>
    <row r="149" spans="1:113" ht="15.75" x14ac:dyDescent="0.25">
      <c r="A149" s="357"/>
      <c r="B149"/>
      <c r="E149" s="468">
        <v>46184</v>
      </c>
      <c r="F149" s="469">
        <v>30000</v>
      </c>
      <c r="G149" s="471" t="s">
        <v>1396</v>
      </c>
      <c r="H149" s="469" t="s">
        <v>9002</v>
      </c>
      <c r="M149" s="268">
        <v>44862</v>
      </c>
      <c r="N149" s="269">
        <v>4000</v>
      </c>
      <c r="O149" s="270"/>
      <c r="P149" s="271" t="s">
        <v>644</v>
      </c>
      <c r="T149" s="784">
        <v>46113</v>
      </c>
      <c r="U149" s="629" t="s">
        <v>8546</v>
      </c>
      <c r="V149" s="628" t="s">
        <v>8503</v>
      </c>
      <c r="W149" s="629" t="s">
        <v>592</v>
      </c>
      <c r="X149" s="629" t="s">
        <v>436</v>
      </c>
      <c r="Y149" s="744">
        <v>627000</v>
      </c>
      <c r="Z149" s="640">
        <v>5000</v>
      </c>
      <c r="AA149" s="640">
        <v>432000</v>
      </c>
      <c r="AB149" s="640"/>
      <c r="AC149" s="640">
        <v>110000</v>
      </c>
      <c r="AD149" s="640"/>
      <c r="AE149" s="640">
        <v>80000</v>
      </c>
      <c r="AF149" s="640"/>
      <c r="AG149" s="640">
        <v>0</v>
      </c>
      <c r="AH149" s="629"/>
      <c r="AI149" t="s">
        <v>573</v>
      </c>
      <c r="AJ149" s="507">
        <v>45944</v>
      </c>
      <c r="AK149" s="508">
        <v>10053000</v>
      </c>
      <c r="AL149" s="508">
        <v>-10053000</v>
      </c>
      <c r="BP149" s="260"/>
      <c r="BQ149" s="260"/>
      <c r="BR149" s="260"/>
      <c r="BS149" s="260"/>
      <c r="BT149" s="438"/>
      <c r="BU149" s="515">
        <v>46074</v>
      </c>
      <c r="BV149" s="516">
        <v>591000</v>
      </c>
      <c r="BW149" s="438"/>
      <c r="BX149" s="517">
        <v>46091</v>
      </c>
      <c r="BY149" s="541">
        <v>364000</v>
      </c>
      <c r="BZ149" s="438"/>
      <c r="CA149" s="350">
        <v>45720</v>
      </c>
      <c r="CB149" s="351">
        <v>205000</v>
      </c>
      <c r="CC149" s="438"/>
      <c r="CD149" s="440">
        <v>45772</v>
      </c>
      <c r="CE149" s="346">
        <v>108000</v>
      </c>
      <c r="CF149" s="439"/>
      <c r="CG149" s="899">
        <v>45986</v>
      </c>
      <c r="CH149" s="550">
        <v>80000</v>
      </c>
      <c r="CI149" s="439"/>
      <c r="CJ149" s="540">
        <v>46118</v>
      </c>
      <c r="CK149" s="541">
        <v>140000</v>
      </c>
      <c r="CL149" s="439"/>
      <c r="CM149" s="523">
        <v>45973</v>
      </c>
      <c r="CN149" s="519">
        <v>335000</v>
      </c>
      <c r="CP149" s="511">
        <v>46058</v>
      </c>
      <c r="CQ149" s="510">
        <v>1000000</v>
      </c>
      <c r="CY149" s="440"/>
      <c r="CZ149" s="438"/>
      <c r="DB149" s="933">
        <v>46183</v>
      </c>
      <c r="DC149" s="510">
        <v>4000</v>
      </c>
      <c r="DH149" s="511"/>
      <c r="DI149" s="510"/>
    </row>
    <row r="150" spans="1:113" ht="15.75" x14ac:dyDescent="0.25">
      <c r="A150" s="357"/>
      <c r="B150"/>
      <c r="E150" s="468">
        <v>46183</v>
      </c>
      <c r="F150" s="469">
        <v>35000</v>
      </c>
      <c r="G150" s="471" t="s">
        <v>942</v>
      </c>
      <c r="H150" s="469" t="s">
        <v>916</v>
      </c>
      <c r="M150" s="268">
        <v>44862</v>
      </c>
      <c r="N150" s="269">
        <v>70000</v>
      </c>
      <c r="O150" s="270"/>
      <c r="P150" s="269" t="s">
        <v>681</v>
      </c>
      <c r="T150" s="784">
        <v>46113</v>
      </c>
      <c r="U150" s="629" t="s">
        <v>8515</v>
      </c>
      <c r="V150" s="628" t="s">
        <v>5638</v>
      </c>
      <c r="W150" s="629" t="s">
        <v>592</v>
      </c>
      <c r="X150" s="629" t="s">
        <v>435</v>
      </c>
      <c r="Y150" s="744">
        <v>428000</v>
      </c>
      <c r="Z150" s="640">
        <v>5000</v>
      </c>
      <c r="AA150" s="640">
        <v>348000</v>
      </c>
      <c r="AB150" s="640"/>
      <c r="AC150" s="640"/>
      <c r="AD150" s="640"/>
      <c r="AE150" s="640">
        <v>75000</v>
      </c>
      <c r="AF150" s="640"/>
      <c r="AG150" s="640">
        <v>0</v>
      </c>
      <c r="AH150" s="629"/>
      <c r="AI150" t="s">
        <v>573</v>
      </c>
      <c r="AJ150" s="507">
        <v>45944</v>
      </c>
      <c r="AK150" s="508">
        <v>9997000</v>
      </c>
      <c r="AL150" s="508">
        <v>-9997000</v>
      </c>
      <c r="BP150" s="260"/>
      <c r="BQ150" s="260"/>
      <c r="BR150" s="260"/>
      <c r="BS150" s="260"/>
      <c r="BT150" s="438"/>
      <c r="BU150" s="515">
        <v>46073</v>
      </c>
      <c r="BV150" s="516">
        <v>610000</v>
      </c>
      <c r="BW150" s="438"/>
      <c r="BX150" s="517">
        <v>46090</v>
      </c>
      <c r="BY150" s="541">
        <v>540000</v>
      </c>
      <c r="BZ150" s="438"/>
      <c r="CA150" s="350">
        <v>45720</v>
      </c>
      <c r="CB150" s="351">
        <v>279000</v>
      </c>
      <c r="CC150" s="438"/>
      <c r="CD150" s="440">
        <v>45771</v>
      </c>
      <c r="CE150" s="346">
        <v>120000</v>
      </c>
      <c r="CF150" s="439"/>
      <c r="CG150" s="899">
        <v>45986</v>
      </c>
      <c r="CH150" s="550">
        <v>250000</v>
      </c>
      <c r="CI150" s="439"/>
      <c r="CJ150" s="540">
        <v>46116</v>
      </c>
      <c r="CK150" s="541">
        <v>111000</v>
      </c>
      <c r="CL150" s="439"/>
      <c r="CM150" s="523">
        <v>45972</v>
      </c>
      <c r="CN150" s="519">
        <v>308000</v>
      </c>
      <c r="CP150" s="511">
        <v>46057</v>
      </c>
      <c r="CQ150" s="510">
        <v>15000</v>
      </c>
      <c r="CY150" s="440"/>
      <c r="CZ150" s="438"/>
      <c r="DB150" s="933">
        <v>46183</v>
      </c>
      <c r="DC150" s="510">
        <v>35000</v>
      </c>
      <c r="DH150" s="511"/>
      <c r="DI150" s="510"/>
    </row>
    <row r="151" spans="1:113" ht="15.75" x14ac:dyDescent="0.25">
      <c r="A151" s="357"/>
      <c r="B151"/>
      <c r="E151" s="468">
        <v>46183</v>
      </c>
      <c r="F151" s="469">
        <v>20000</v>
      </c>
      <c r="G151" s="471"/>
      <c r="H151" s="469" t="s">
        <v>1219</v>
      </c>
      <c r="M151" s="268">
        <v>44862</v>
      </c>
      <c r="N151" s="269">
        <v>4000</v>
      </c>
      <c r="O151" s="270"/>
      <c r="P151" s="271" t="s">
        <v>644</v>
      </c>
      <c r="T151" s="784">
        <v>46113</v>
      </c>
      <c r="U151" s="629" t="s">
        <v>5986</v>
      </c>
      <c r="V151" s="628" t="s">
        <v>7712</v>
      </c>
      <c r="W151" s="629" t="s">
        <v>611</v>
      </c>
      <c r="X151" s="629" t="s">
        <v>245</v>
      </c>
      <c r="Y151" s="744">
        <v>2143000</v>
      </c>
      <c r="Z151" s="640">
        <v>28000</v>
      </c>
      <c r="AA151" s="640">
        <v>780000</v>
      </c>
      <c r="AB151" s="640"/>
      <c r="AC151" s="640">
        <v>537000</v>
      </c>
      <c r="AD151" s="640">
        <v>718000</v>
      </c>
      <c r="AE151" s="640">
        <v>80000</v>
      </c>
      <c r="AF151" s="640"/>
      <c r="AG151" s="640">
        <v>0</v>
      </c>
      <c r="AH151" s="629" t="s">
        <v>8773</v>
      </c>
      <c r="AI151" t="s">
        <v>573</v>
      </c>
      <c r="AJ151" s="507">
        <v>45944</v>
      </c>
      <c r="AK151" s="508">
        <v>9997000</v>
      </c>
      <c r="AL151" s="508">
        <v>-9997000</v>
      </c>
      <c r="BP151" s="260"/>
      <c r="BQ151" s="260"/>
      <c r="BR151" s="260"/>
      <c r="BS151" s="260"/>
      <c r="BT151" s="438"/>
      <c r="BU151" s="515">
        <v>46072</v>
      </c>
      <c r="BV151" s="516">
        <v>435000</v>
      </c>
      <c r="BW151" s="438"/>
      <c r="BX151" s="517">
        <v>46090</v>
      </c>
      <c r="BY151" s="541">
        <v>1000000</v>
      </c>
      <c r="BZ151" s="438"/>
      <c r="CA151" s="350">
        <v>45719</v>
      </c>
      <c r="CB151" s="351">
        <v>569000</v>
      </c>
      <c r="CC151" s="438"/>
      <c r="CD151" s="440">
        <v>45770</v>
      </c>
      <c r="CE151" s="346">
        <v>45000</v>
      </c>
      <c r="CF151" s="439"/>
      <c r="CG151" s="899">
        <v>45986</v>
      </c>
      <c r="CH151" s="550">
        <v>930000</v>
      </c>
      <c r="CI151" s="439"/>
      <c r="CJ151" s="540">
        <v>46116</v>
      </c>
      <c r="CK151" s="541">
        <v>200000</v>
      </c>
      <c r="CL151" s="439"/>
      <c r="CM151" s="523">
        <v>45972</v>
      </c>
      <c r="CN151" s="519">
        <v>600000</v>
      </c>
      <c r="CP151" s="511">
        <v>46055</v>
      </c>
      <c r="CQ151" s="510">
        <v>289000</v>
      </c>
      <c r="CY151" s="440"/>
      <c r="CZ151" s="438"/>
      <c r="DB151" s="933">
        <v>46182</v>
      </c>
      <c r="DC151" s="510">
        <v>6000</v>
      </c>
      <c r="DH151" s="511"/>
      <c r="DI151" s="510"/>
    </row>
    <row r="152" spans="1:113" ht="15.75" x14ac:dyDescent="0.25">
      <c r="A152" s="357"/>
      <c r="B152"/>
      <c r="E152" s="468">
        <v>46183</v>
      </c>
      <c r="F152" s="469">
        <v>10000</v>
      </c>
      <c r="G152" s="471" t="s">
        <v>3355</v>
      </c>
      <c r="H152" s="469" t="s">
        <v>8190</v>
      </c>
      <c r="M152" s="268">
        <v>44862</v>
      </c>
      <c r="N152" s="269">
        <v>70000</v>
      </c>
      <c r="O152" s="270"/>
      <c r="P152" s="269" t="s">
        <v>682</v>
      </c>
      <c r="T152" s="784">
        <v>46113</v>
      </c>
      <c r="U152" s="629" t="s">
        <v>8485</v>
      </c>
      <c r="V152" s="628" t="s">
        <v>8489</v>
      </c>
      <c r="W152" s="629" t="s">
        <v>8490</v>
      </c>
      <c r="X152" s="629" t="s">
        <v>436</v>
      </c>
      <c r="Y152" s="744">
        <v>30000</v>
      </c>
      <c r="Z152" s="640"/>
      <c r="AA152" s="640"/>
      <c r="AB152" s="640"/>
      <c r="AC152" s="640"/>
      <c r="AD152" s="640"/>
      <c r="AE152" s="640">
        <v>30000</v>
      </c>
      <c r="AF152" s="640"/>
      <c r="AG152" s="640">
        <v>0</v>
      </c>
      <c r="AH152" s="629"/>
      <c r="AI152" t="s">
        <v>573</v>
      </c>
      <c r="AJ152" s="507">
        <v>45937</v>
      </c>
      <c r="AK152" s="508">
        <v>9082000</v>
      </c>
      <c r="AL152" s="508">
        <v>-9082000</v>
      </c>
      <c r="BP152" s="260"/>
      <c r="BQ152" s="260"/>
      <c r="BR152" s="260"/>
      <c r="BS152" s="260"/>
      <c r="BT152" s="438"/>
      <c r="BU152" s="515">
        <v>46072</v>
      </c>
      <c r="BV152" s="516">
        <v>463000</v>
      </c>
      <c r="BW152" s="438"/>
      <c r="BX152" s="517">
        <v>46080</v>
      </c>
      <c r="BY152" s="541">
        <v>319000</v>
      </c>
      <c r="BZ152" s="438"/>
      <c r="CA152" s="350">
        <v>45717</v>
      </c>
      <c r="CB152" s="351">
        <v>227000</v>
      </c>
      <c r="CC152" s="438"/>
      <c r="CD152" s="440">
        <v>45770</v>
      </c>
      <c r="CE152" s="346">
        <v>29000</v>
      </c>
      <c r="CF152" s="439"/>
      <c r="CG152" s="899">
        <v>45986</v>
      </c>
      <c r="CH152" s="550">
        <v>3000000</v>
      </c>
      <c r="CI152" s="439"/>
      <c r="CJ152" s="540">
        <v>46116</v>
      </c>
      <c r="CK152" s="541">
        <v>220000</v>
      </c>
      <c r="CL152" s="438"/>
      <c r="CM152" s="523">
        <v>45972</v>
      </c>
      <c r="CN152" s="519">
        <v>100000</v>
      </c>
      <c r="CP152" s="511">
        <v>46055</v>
      </c>
      <c r="CQ152" s="510">
        <v>610000</v>
      </c>
      <c r="CY152" s="440"/>
      <c r="CZ152" s="438"/>
      <c r="DB152" s="933">
        <v>46182</v>
      </c>
      <c r="DC152" s="510">
        <v>3000</v>
      </c>
      <c r="DH152" s="511"/>
      <c r="DI152" s="510"/>
    </row>
    <row r="153" spans="1:113" ht="15.75" x14ac:dyDescent="0.25">
      <c r="A153" s="357"/>
      <c r="B153"/>
      <c r="E153" s="468">
        <v>46183</v>
      </c>
      <c r="F153" s="469">
        <v>4000</v>
      </c>
      <c r="G153" s="471" t="s">
        <v>5485</v>
      </c>
      <c r="H153" s="469" t="s">
        <v>5684</v>
      </c>
      <c r="M153" s="268">
        <v>44862</v>
      </c>
      <c r="N153" s="269">
        <v>4000</v>
      </c>
      <c r="O153" s="270"/>
      <c r="P153" s="271" t="s">
        <v>644</v>
      </c>
      <c r="T153" s="784">
        <v>46113</v>
      </c>
      <c r="U153" s="629" t="s">
        <v>6856</v>
      </c>
      <c r="V153" s="628" t="s">
        <v>8372</v>
      </c>
      <c r="W153" s="629" t="s">
        <v>8409</v>
      </c>
      <c r="X153" s="629" t="s">
        <v>221</v>
      </c>
      <c r="Y153" s="744">
        <v>274000</v>
      </c>
      <c r="Z153" s="640">
        <v>5000</v>
      </c>
      <c r="AA153" s="640">
        <v>128000</v>
      </c>
      <c r="AB153" s="640">
        <v>33000</v>
      </c>
      <c r="AC153" s="640"/>
      <c r="AD153" s="640">
        <v>28000</v>
      </c>
      <c r="AE153" s="640">
        <v>80000</v>
      </c>
      <c r="AF153" s="640"/>
      <c r="AG153" s="640"/>
      <c r="AH153" s="629"/>
      <c r="AI153" t="s">
        <v>573</v>
      </c>
      <c r="AJ153" s="507">
        <v>45936</v>
      </c>
      <c r="AK153" s="508">
        <v>8910000</v>
      </c>
      <c r="AL153" s="508">
        <v>-8910000</v>
      </c>
      <c r="BP153" s="260"/>
      <c r="BQ153" s="260"/>
      <c r="BR153" s="260"/>
      <c r="BS153" s="260"/>
      <c r="BT153" s="438"/>
      <c r="BU153" s="515">
        <v>46071</v>
      </c>
      <c r="BV153" s="516">
        <v>120000</v>
      </c>
      <c r="BW153" s="438"/>
      <c r="BX153" s="517">
        <v>46080</v>
      </c>
      <c r="BY153" s="541">
        <v>2700000</v>
      </c>
      <c r="BZ153" s="438"/>
      <c r="CA153" s="350">
        <v>45717</v>
      </c>
      <c r="CB153" s="351">
        <v>250000</v>
      </c>
      <c r="CC153" s="438"/>
      <c r="CD153" s="440">
        <v>45768</v>
      </c>
      <c r="CE153" s="346">
        <v>323000</v>
      </c>
      <c r="CF153" s="439"/>
      <c r="CG153" s="899">
        <v>45985</v>
      </c>
      <c r="CH153" s="550">
        <v>368000</v>
      </c>
      <c r="CI153" s="439"/>
      <c r="CJ153" s="540">
        <v>46116</v>
      </c>
      <c r="CK153" s="541">
        <v>237000</v>
      </c>
      <c r="CL153" s="438"/>
      <c r="CM153" s="523">
        <v>45969</v>
      </c>
      <c r="CN153" s="519">
        <v>76000</v>
      </c>
      <c r="CP153" s="511">
        <v>46052</v>
      </c>
      <c r="CQ153" s="510">
        <v>2000</v>
      </c>
      <c r="CY153" s="440"/>
      <c r="CZ153" s="438"/>
      <c r="DB153" s="933">
        <v>46182</v>
      </c>
      <c r="DC153" s="510">
        <v>51000</v>
      </c>
      <c r="DH153" s="511"/>
      <c r="DI153" s="510"/>
    </row>
    <row r="154" spans="1:113" ht="15.75" x14ac:dyDescent="0.25">
      <c r="A154" s="357"/>
      <c r="B154"/>
      <c r="E154" s="468">
        <v>46182</v>
      </c>
      <c r="F154" s="469">
        <v>3000</v>
      </c>
      <c r="G154" s="471" t="s">
        <v>5485</v>
      </c>
      <c r="H154" s="469" t="s">
        <v>5610</v>
      </c>
      <c r="M154" s="268">
        <v>44862</v>
      </c>
      <c r="N154" s="269">
        <v>70000</v>
      </c>
      <c r="O154" s="270"/>
      <c r="P154" s="269" t="s">
        <v>683</v>
      </c>
      <c r="T154" s="784">
        <v>46113</v>
      </c>
      <c r="U154" s="629" t="s">
        <v>8413</v>
      </c>
      <c r="V154" s="628">
        <v>1092354176</v>
      </c>
      <c r="W154" s="629" t="s">
        <v>8644</v>
      </c>
      <c r="X154" s="629" t="s">
        <v>2423</v>
      </c>
      <c r="Y154" s="744">
        <v>76000</v>
      </c>
      <c r="Z154" s="640"/>
      <c r="AA154" s="640">
        <v>44000</v>
      </c>
      <c r="AB154" s="640"/>
      <c r="AC154" s="640"/>
      <c r="AD154" s="640"/>
      <c r="AE154" s="640">
        <v>32000</v>
      </c>
      <c r="AF154" s="640"/>
      <c r="AG154" s="640">
        <v>0</v>
      </c>
      <c r="AH154" s="629"/>
      <c r="AI154" t="s">
        <v>573</v>
      </c>
      <c r="AJ154" s="507">
        <v>45936</v>
      </c>
      <c r="AK154" s="508">
        <v>8910000</v>
      </c>
      <c r="AL154" s="508">
        <v>-8910000</v>
      </c>
      <c r="BP154" s="260"/>
      <c r="BQ154" s="260"/>
      <c r="BR154" s="260"/>
      <c r="BS154" s="260"/>
      <c r="BT154" s="438"/>
      <c r="BU154" s="515">
        <v>46069</v>
      </c>
      <c r="BV154" s="516">
        <v>595000</v>
      </c>
      <c r="BW154" s="438"/>
      <c r="BX154" s="517">
        <v>46077</v>
      </c>
      <c r="BY154" s="541">
        <v>1676000</v>
      </c>
      <c r="BZ154" s="438"/>
      <c r="CA154" s="350">
        <v>45716</v>
      </c>
      <c r="CB154" s="351">
        <v>293000</v>
      </c>
      <c r="CC154" s="438"/>
      <c r="CD154" s="440">
        <v>45768</v>
      </c>
      <c r="CE154" s="346">
        <v>221000</v>
      </c>
      <c r="CF154" s="439"/>
      <c r="CG154" s="899">
        <v>45985</v>
      </c>
      <c r="CH154" s="550">
        <v>700000</v>
      </c>
      <c r="CI154" s="439"/>
      <c r="CJ154" s="540">
        <v>46116</v>
      </c>
      <c r="CK154" s="541">
        <v>160000</v>
      </c>
      <c r="CL154" s="438"/>
      <c r="CM154" s="523">
        <v>45965</v>
      </c>
      <c r="CN154" s="519">
        <v>721000</v>
      </c>
      <c r="CP154" s="511">
        <v>46051</v>
      </c>
      <c r="CQ154" s="510">
        <v>651000</v>
      </c>
      <c r="CY154" s="440"/>
      <c r="CZ154" s="438"/>
      <c r="DB154" s="933">
        <v>46182</v>
      </c>
      <c r="DC154" s="510">
        <v>452000</v>
      </c>
      <c r="DH154" s="511"/>
      <c r="DI154" s="510"/>
    </row>
    <row r="155" spans="1:113" ht="15.75" x14ac:dyDescent="0.25">
      <c r="A155" s="357"/>
      <c r="B155"/>
      <c r="E155" s="468">
        <v>46182</v>
      </c>
      <c r="F155" s="469">
        <v>4000</v>
      </c>
      <c r="G155" s="471" t="s">
        <v>5485</v>
      </c>
      <c r="H155" s="469" t="s">
        <v>7450</v>
      </c>
      <c r="M155" s="268">
        <v>44862</v>
      </c>
      <c r="N155" s="269">
        <v>4000</v>
      </c>
      <c r="O155" s="270"/>
      <c r="P155" s="271" t="s">
        <v>644</v>
      </c>
      <c r="T155" s="784">
        <v>46113</v>
      </c>
      <c r="U155" s="629" t="s">
        <v>8658</v>
      </c>
      <c r="V155" s="628" t="s">
        <v>8657</v>
      </c>
      <c r="W155" s="629" t="s">
        <v>592</v>
      </c>
      <c r="X155" s="629" t="s">
        <v>435</v>
      </c>
      <c r="Y155" s="744">
        <v>479000</v>
      </c>
      <c r="Z155" s="640">
        <v>23000</v>
      </c>
      <c r="AA155" s="640">
        <v>393000</v>
      </c>
      <c r="AB155" s="640"/>
      <c r="AC155" s="640"/>
      <c r="AD155" s="640"/>
      <c r="AE155" s="640">
        <v>63000</v>
      </c>
      <c r="AF155" s="640"/>
      <c r="AG155" s="640">
        <v>0</v>
      </c>
      <c r="AH155" s="629"/>
      <c r="AI155" t="s">
        <v>573</v>
      </c>
      <c r="AJ155" s="507">
        <v>45931</v>
      </c>
      <c r="AK155" s="508">
        <v>8542000</v>
      </c>
      <c r="AL155" s="508">
        <v>-8542000</v>
      </c>
      <c r="BP155" s="260"/>
      <c r="BQ155" s="260"/>
      <c r="BR155" s="260"/>
      <c r="BS155" s="260"/>
      <c r="BT155" s="438"/>
      <c r="BU155" s="515">
        <v>46069</v>
      </c>
      <c r="BV155" s="516">
        <v>1176000</v>
      </c>
      <c r="BW155" s="438"/>
      <c r="BX155" s="517">
        <v>46072</v>
      </c>
      <c r="BY155" s="541">
        <v>349000</v>
      </c>
      <c r="BZ155" s="438"/>
      <c r="CA155" s="350">
        <v>45716</v>
      </c>
      <c r="CB155" s="351">
        <v>457000</v>
      </c>
      <c r="CC155" s="438"/>
      <c r="CD155" s="440">
        <v>45765</v>
      </c>
      <c r="CE155" s="346">
        <v>263000</v>
      </c>
      <c r="CF155" s="439"/>
      <c r="CG155" s="899">
        <v>45982</v>
      </c>
      <c r="CH155" s="550">
        <v>297000</v>
      </c>
      <c r="CI155" s="439"/>
      <c r="CJ155" s="540">
        <v>46112</v>
      </c>
      <c r="CK155" s="541">
        <v>80000</v>
      </c>
      <c r="CL155" s="438"/>
      <c r="CM155" s="523">
        <v>45965</v>
      </c>
      <c r="CN155" s="519">
        <v>150000</v>
      </c>
      <c r="CP155" s="511">
        <v>46051</v>
      </c>
      <c r="CQ155" s="510">
        <v>4000</v>
      </c>
      <c r="CY155" s="440"/>
      <c r="CZ155" s="438"/>
      <c r="DB155" s="933">
        <v>46182</v>
      </c>
      <c r="DC155" s="510">
        <v>520000</v>
      </c>
      <c r="DH155" s="511"/>
      <c r="DI155" s="510"/>
    </row>
    <row r="156" spans="1:113" ht="15.75" x14ac:dyDescent="0.25">
      <c r="A156" s="357"/>
      <c r="B156"/>
      <c r="E156" s="468">
        <v>46182</v>
      </c>
      <c r="F156" s="469">
        <v>10000</v>
      </c>
      <c r="G156" s="471"/>
      <c r="H156" s="469" t="s">
        <v>8985</v>
      </c>
      <c r="M156" s="268">
        <v>44862</v>
      </c>
      <c r="N156" s="269">
        <v>116000</v>
      </c>
      <c r="O156" s="270"/>
      <c r="P156" s="269" t="s">
        <v>684</v>
      </c>
      <c r="T156" s="784">
        <v>46113</v>
      </c>
      <c r="U156" s="629" t="s">
        <v>613</v>
      </c>
      <c r="V156" s="628" t="s">
        <v>8370</v>
      </c>
      <c r="W156" s="629" t="s">
        <v>592</v>
      </c>
      <c r="X156" s="629" t="s">
        <v>2441</v>
      </c>
      <c r="Y156" s="744">
        <v>460000</v>
      </c>
      <c r="Z156" s="640">
        <v>5000</v>
      </c>
      <c r="AA156" s="640">
        <v>290000</v>
      </c>
      <c r="AB156" s="640"/>
      <c r="AC156" s="640">
        <v>64000</v>
      </c>
      <c r="AD156" s="640">
        <v>21000</v>
      </c>
      <c r="AE156" s="640">
        <v>80000</v>
      </c>
      <c r="AF156" s="640"/>
      <c r="AG156" s="640">
        <v>0</v>
      </c>
      <c r="AH156" s="629"/>
      <c r="AI156" t="s">
        <v>573</v>
      </c>
      <c r="AJ156" s="507">
        <v>45917</v>
      </c>
      <c r="AK156" s="508">
        <v>9587000</v>
      </c>
      <c r="AL156" s="508">
        <v>-9587000</v>
      </c>
      <c r="BP156" s="260"/>
      <c r="BQ156" s="260"/>
      <c r="BR156" s="260"/>
      <c r="BS156" s="260"/>
      <c r="BT156" s="438"/>
      <c r="BU156" s="515">
        <v>46069</v>
      </c>
      <c r="BV156" s="516">
        <v>364000</v>
      </c>
      <c r="BW156" s="438"/>
      <c r="BX156" s="517">
        <v>46072</v>
      </c>
      <c r="BY156" s="541">
        <v>1696000</v>
      </c>
      <c r="BZ156" s="438"/>
      <c r="CA156" s="350">
        <v>45716</v>
      </c>
      <c r="CB156" s="351">
        <v>5000</v>
      </c>
      <c r="CC156" s="438"/>
      <c r="CD156" s="440">
        <v>45765</v>
      </c>
      <c r="CE156" s="346">
        <v>89000</v>
      </c>
      <c r="CF156" s="439"/>
      <c r="CG156" s="899">
        <v>45982</v>
      </c>
      <c r="CH156" s="550">
        <v>322000</v>
      </c>
      <c r="CI156" s="439"/>
      <c r="CJ156" s="540">
        <v>46111</v>
      </c>
      <c r="CK156" s="541">
        <v>99000</v>
      </c>
      <c r="CL156" s="438"/>
      <c r="CM156" s="523">
        <v>45965</v>
      </c>
      <c r="CN156" s="519">
        <v>317000</v>
      </c>
      <c r="CP156" s="511">
        <v>46051</v>
      </c>
      <c r="CQ156" s="510">
        <v>4000</v>
      </c>
      <c r="CY156" s="440"/>
      <c r="CZ156" s="438"/>
      <c r="DB156" s="933">
        <v>46182</v>
      </c>
      <c r="DC156" s="510">
        <v>1312000</v>
      </c>
      <c r="DH156" s="511"/>
      <c r="DI156" s="510"/>
    </row>
    <row r="157" spans="1:113" ht="15.75" x14ac:dyDescent="0.25">
      <c r="A157" s="357"/>
      <c r="B157"/>
      <c r="E157" s="468">
        <v>46181</v>
      </c>
      <c r="F157" s="469">
        <v>465000</v>
      </c>
      <c r="G157" s="471" t="s">
        <v>1312</v>
      </c>
      <c r="H157" s="469" t="s">
        <v>3375</v>
      </c>
      <c r="M157" s="268">
        <v>44862</v>
      </c>
      <c r="N157" s="269">
        <v>4000</v>
      </c>
      <c r="O157" s="270"/>
      <c r="P157" s="271" t="s">
        <v>644</v>
      </c>
      <c r="T157" s="784">
        <v>46113</v>
      </c>
      <c r="U157" s="629" t="s">
        <v>8639</v>
      </c>
      <c r="V157" s="628" t="s">
        <v>8618</v>
      </c>
      <c r="W157" s="629"/>
      <c r="X157" s="629"/>
      <c r="Y157" s="744">
        <v>1090000</v>
      </c>
      <c r="Z157" s="640">
        <v>5000</v>
      </c>
      <c r="AA157" s="640">
        <v>1005000</v>
      </c>
      <c r="AB157" s="640"/>
      <c r="AC157" s="640"/>
      <c r="AD157" s="640"/>
      <c r="AE157" s="640">
        <v>80000</v>
      </c>
      <c r="AF157" s="640"/>
      <c r="AG157" s="640">
        <v>0</v>
      </c>
      <c r="AH157" s="629"/>
      <c r="AI157" t="s">
        <v>573</v>
      </c>
      <c r="AJ157" s="507">
        <v>45911</v>
      </c>
      <c r="AK157" s="508">
        <v>8742000</v>
      </c>
      <c r="AL157" s="508">
        <v>-8742000</v>
      </c>
      <c r="BP157" s="260"/>
      <c r="BQ157" s="260"/>
      <c r="BR157" s="260"/>
      <c r="BS157" s="260"/>
      <c r="BT157" s="438"/>
      <c r="BU157" s="515">
        <v>46066</v>
      </c>
      <c r="BV157" s="516">
        <v>497000</v>
      </c>
      <c r="BW157" s="438"/>
      <c r="BX157" s="517">
        <v>46070</v>
      </c>
      <c r="BY157" s="541">
        <v>2000000</v>
      </c>
      <c r="BZ157" s="438"/>
      <c r="CA157" s="350">
        <v>45716</v>
      </c>
      <c r="CB157" s="351">
        <v>5000</v>
      </c>
      <c r="CC157" s="438"/>
      <c r="CD157" s="440">
        <v>45763</v>
      </c>
      <c r="CE157" s="346">
        <v>183000</v>
      </c>
      <c r="CF157" s="439"/>
      <c r="CG157" s="899">
        <v>45981</v>
      </c>
      <c r="CH157" s="550">
        <v>289000</v>
      </c>
      <c r="CI157" s="439"/>
      <c r="CJ157" s="540">
        <v>46106</v>
      </c>
      <c r="CK157" s="541">
        <v>200000</v>
      </c>
      <c r="CL157" s="438"/>
      <c r="CM157" s="523">
        <v>45960</v>
      </c>
      <c r="CN157" s="519">
        <v>397000</v>
      </c>
      <c r="CP157" s="511">
        <v>46051</v>
      </c>
      <c r="CQ157" s="510">
        <v>1000000</v>
      </c>
      <c r="CY157" s="440"/>
      <c r="CZ157" s="438"/>
      <c r="DB157" s="933">
        <v>46179</v>
      </c>
      <c r="DC157" s="510">
        <v>7000</v>
      </c>
      <c r="DH157" s="511"/>
      <c r="DI157" s="510"/>
    </row>
    <row r="158" spans="1:113" ht="15.75" x14ac:dyDescent="0.25">
      <c r="A158" s="357"/>
      <c r="B158"/>
      <c r="E158" s="468">
        <v>46181</v>
      </c>
      <c r="F158" s="469">
        <v>40000</v>
      </c>
      <c r="G158" s="471"/>
      <c r="H158" s="469" t="s">
        <v>2244</v>
      </c>
      <c r="M158" s="268">
        <v>44862</v>
      </c>
      <c r="N158" s="269">
        <v>70000</v>
      </c>
      <c r="O158" s="270"/>
      <c r="P158" s="269" t="s">
        <v>685</v>
      </c>
      <c r="T158" s="784">
        <v>46113</v>
      </c>
      <c r="U158" s="629" t="s">
        <v>3992</v>
      </c>
      <c r="V158" s="628" t="s">
        <v>4269</v>
      </c>
      <c r="W158" s="629" t="s">
        <v>4270</v>
      </c>
      <c r="X158" s="629" t="s">
        <v>221</v>
      </c>
      <c r="Y158" s="744">
        <v>232000</v>
      </c>
      <c r="Z158" s="640">
        <v>23000</v>
      </c>
      <c r="AA158" s="640">
        <v>126000</v>
      </c>
      <c r="AB158" s="640"/>
      <c r="AC158" s="640"/>
      <c r="AD158" s="640"/>
      <c r="AE158" s="640">
        <v>83000</v>
      </c>
      <c r="AF158" s="640"/>
      <c r="AG158" s="640">
        <v>0</v>
      </c>
      <c r="AH158" s="629"/>
      <c r="AI158" t="s">
        <v>573</v>
      </c>
      <c r="AJ158" s="507">
        <v>45911</v>
      </c>
      <c r="AK158" s="508">
        <v>15287000</v>
      </c>
      <c r="AL158" s="508">
        <v>-8707000</v>
      </c>
      <c r="BP158" s="260"/>
      <c r="BQ158" s="260"/>
      <c r="BR158" s="260"/>
      <c r="BS158" s="260"/>
      <c r="BT158" s="438"/>
      <c r="BU158" s="515">
        <v>46065</v>
      </c>
      <c r="BV158" s="516">
        <v>525000</v>
      </c>
      <c r="BW158" s="438"/>
      <c r="BX158" s="517">
        <v>46070</v>
      </c>
      <c r="BY158" s="541">
        <v>431000</v>
      </c>
      <c r="BZ158" s="438"/>
      <c r="CA158" s="350">
        <v>45716</v>
      </c>
      <c r="CB158" s="351">
        <v>745000</v>
      </c>
      <c r="CC158" s="438"/>
      <c r="CD158" s="440">
        <v>45763</v>
      </c>
      <c r="CE158" s="346">
        <v>41000</v>
      </c>
      <c r="CF158" s="439"/>
      <c r="CG158" s="899">
        <v>45981</v>
      </c>
      <c r="CH158" s="550">
        <v>538000</v>
      </c>
      <c r="CI158" s="439"/>
      <c r="CJ158" s="540">
        <v>46102</v>
      </c>
      <c r="CK158" s="541">
        <v>260000</v>
      </c>
      <c r="CL158" s="438"/>
      <c r="CM158" s="523">
        <v>45957</v>
      </c>
      <c r="CN158" s="519">
        <v>281000</v>
      </c>
      <c r="CP158" s="511">
        <v>46051</v>
      </c>
      <c r="CQ158" s="510">
        <v>1000000</v>
      </c>
      <c r="CY158" s="440"/>
      <c r="CZ158" s="438"/>
      <c r="DB158" s="933">
        <v>46179</v>
      </c>
      <c r="DC158" s="510">
        <v>36000</v>
      </c>
      <c r="DH158" s="511"/>
      <c r="DI158" s="510"/>
    </row>
    <row r="159" spans="1:113" ht="15.75" x14ac:dyDescent="0.25">
      <c r="A159" s="357"/>
      <c r="B159"/>
      <c r="E159" s="468">
        <v>46179</v>
      </c>
      <c r="F159" s="469">
        <v>5000</v>
      </c>
      <c r="G159" s="471"/>
      <c r="H159" s="469" t="s">
        <v>3728</v>
      </c>
      <c r="M159" s="268">
        <v>44862</v>
      </c>
      <c r="N159" s="269">
        <v>4000</v>
      </c>
      <c r="O159" s="270"/>
      <c r="P159" s="271" t="s">
        <v>644</v>
      </c>
      <c r="T159" s="784">
        <v>46113</v>
      </c>
      <c r="U159" s="629" t="s">
        <v>2400</v>
      </c>
      <c r="V159" s="628" t="s">
        <v>8643</v>
      </c>
      <c r="W159" s="629" t="s">
        <v>2448</v>
      </c>
      <c r="X159" s="629" t="s">
        <v>435</v>
      </c>
      <c r="Y159" s="744">
        <v>105000</v>
      </c>
      <c r="Z159" s="640"/>
      <c r="AA159" s="640">
        <v>77000</v>
      </c>
      <c r="AB159" s="640"/>
      <c r="AC159" s="640"/>
      <c r="AD159" s="640"/>
      <c r="AE159" s="640">
        <v>28000</v>
      </c>
      <c r="AF159" s="640"/>
      <c r="AG159" s="640">
        <v>0</v>
      </c>
      <c r="AH159" s="629"/>
      <c r="AI159" t="s">
        <v>573</v>
      </c>
      <c r="AJ159" s="507">
        <v>45900</v>
      </c>
      <c r="AK159" s="508">
        <v>8658000</v>
      </c>
      <c r="AL159" s="508">
        <v>-8658000</v>
      </c>
      <c r="BP159" s="260"/>
      <c r="BQ159" s="260"/>
      <c r="BR159" s="260"/>
      <c r="BS159" s="260"/>
      <c r="BT159" s="438"/>
      <c r="BU159" s="515">
        <v>46065</v>
      </c>
      <c r="BV159" s="516">
        <v>424000</v>
      </c>
      <c r="BW159" s="438"/>
      <c r="BX159" s="517">
        <v>46070</v>
      </c>
      <c r="BY159" s="541">
        <v>389000</v>
      </c>
      <c r="BZ159" s="438"/>
      <c r="CA159" s="350">
        <v>45715</v>
      </c>
      <c r="CB159" s="351">
        <v>45000</v>
      </c>
      <c r="CC159" s="438"/>
      <c r="CD159" s="440">
        <v>45762</v>
      </c>
      <c r="CE159" s="346">
        <v>299000</v>
      </c>
      <c r="CF159" s="439"/>
      <c r="CG159" s="899">
        <v>45980</v>
      </c>
      <c r="CH159" s="550">
        <v>382000</v>
      </c>
      <c r="CI159" s="439"/>
      <c r="CJ159" s="540">
        <v>46100</v>
      </c>
      <c r="CK159" s="541">
        <v>216000</v>
      </c>
      <c r="CL159" s="438"/>
      <c r="CM159" s="523">
        <v>45957</v>
      </c>
      <c r="CN159" s="519">
        <v>221000</v>
      </c>
      <c r="CP159" s="511">
        <v>46047</v>
      </c>
      <c r="CQ159" s="510">
        <v>235000</v>
      </c>
      <c r="CY159" s="440"/>
      <c r="CZ159" s="438"/>
      <c r="DB159" s="933">
        <v>46179</v>
      </c>
      <c r="DC159" s="510">
        <v>40000</v>
      </c>
      <c r="DH159" s="511"/>
      <c r="DI159" s="510"/>
    </row>
    <row r="160" spans="1:113" ht="15.75" x14ac:dyDescent="0.25">
      <c r="A160" s="357"/>
      <c r="B160"/>
      <c r="E160" s="468">
        <v>46179</v>
      </c>
      <c r="F160" s="469">
        <v>2000</v>
      </c>
      <c r="G160" s="471"/>
      <c r="H160" s="469" t="s">
        <v>1200</v>
      </c>
      <c r="M160" s="268">
        <v>44862</v>
      </c>
      <c r="N160" s="269">
        <v>70000</v>
      </c>
      <c r="O160" s="270"/>
      <c r="P160" s="269" t="s">
        <v>686</v>
      </c>
      <c r="T160" s="784">
        <v>46113</v>
      </c>
      <c r="U160" s="629" t="s">
        <v>6710</v>
      </c>
      <c r="V160" s="628" t="s">
        <v>8671</v>
      </c>
      <c r="W160" s="629" t="s">
        <v>592</v>
      </c>
      <c r="X160" s="629" t="s">
        <v>435</v>
      </c>
      <c r="Y160" s="744">
        <v>457000</v>
      </c>
      <c r="Z160" s="640">
        <v>5000</v>
      </c>
      <c r="AA160" s="640">
        <v>370000</v>
      </c>
      <c r="AB160" s="640"/>
      <c r="AC160" s="640"/>
      <c r="AD160" s="640"/>
      <c r="AE160" s="640">
        <v>82000</v>
      </c>
      <c r="AF160" s="640"/>
      <c r="AG160" s="640">
        <v>0</v>
      </c>
      <c r="AH160" s="629"/>
      <c r="AI160" t="s">
        <v>573</v>
      </c>
      <c r="AJ160" s="507">
        <v>45900</v>
      </c>
      <c r="AK160" s="508">
        <v>8658000</v>
      </c>
      <c r="AL160" s="508">
        <v>-8658000</v>
      </c>
      <c r="BP160" s="260"/>
      <c r="BQ160" s="260"/>
      <c r="BR160" s="260"/>
      <c r="BS160" s="260"/>
      <c r="BT160" s="438"/>
      <c r="BU160" s="515">
        <v>46065</v>
      </c>
      <c r="BV160" s="516">
        <v>447000</v>
      </c>
      <c r="BW160" s="438"/>
      <c r="BX160" s="517">
        <v>46070</v>
      </c>
      <c r="BY160" s="541">
        <v>40000</v>
      </c>
      <c r="BZ160" s="438"/>
      <c r="CA160" s="350">
        <v>45715</v>
      </c>
      <c r="CB160" s="351">
        <v>835000</v>
      </c>
      <c r="CC160" s="438"/>
      <c r="CD160" s="440">
        <v>45762</v>
      </c>
      <c r="CE160" s="346">
        <v>191000</v>
      </c>
      <c r="CF160" s="439"/>
      <c r="CG160" s="899">
        <v>45979</v>
      </c>
      <c r="CH160" s="550">
        <v>395000</v>
      </c>
      <c r="CI160" s="439"/>
      <c r="CJ160" s="540">
        <v>46099</v>
      </c>
      <c r="CK160" s="541">
        <v>35000</v>
      </c>
      <c r="CL160" s="438"/>
      <c r="CM160" s="523">
        <v>45956</v>
      </c>
      <c r="CN160" s="519">
        <v>380000</v>
      </c>
      <c r="CP160" s="511">
        <v>46044</v>
      </c>
      <c r="CQ160" s="510">
        <v>4000</v>
      </c>
      <c r="CY160" s="440"/>
      <c r="CZ160" s="438"/>
      <c r="DB160" s="933">
        <v>46179</v>
      </c>
      <c r="DC160" s="510">
        <v>25000</v>
      </c>
      <c r="DH160" s="511"/>
      <c r="DI160" s="510"/>
    </row>
    <row r="161" spans="1:113" ht="15.75" x14ac:dyDescent="0.25">
      <c r="A161" s="357"/>
      <c r="B161"/>
      <c r="E161" s="468">
        <v>46179</v>
      </c>
      <c r="F161" s="469">
        <v>5000</v>
      </c>
      <c r="G161" s="471"/>
      <c r="H161" s="469" t="s">
        <v>1015</v>
      </c>
      <c r="M161" s="268">
        <v>44862</v>
      </c>
      <c r="N161" s="269">
        <v>4000</v>
      </c>
      <c r="O161" s="270"/>
      <c r="P161" s="271" t="s">
        <v>644</v>
      </c>
      <c r="T161" s="784">
        <v>46113</v>
      </c>
      <c r="U161" s="629" t="s">
        <v>6710</v>
      </c>
      <c r="V161" s="628" t="s">
        <v>8672</v>
      </c>
      <c r="W161" s="629" t="s">
        <v>611</v>
      </c>
      <c r="X161" s="629" t="s">
        <v>436</v>
      </c>
      <c r="Y161" s="744">
        <v>693000</v>
      </c>
      <c r="Z161" s="640">
        <v>5000</v>
      </c>
      <c r="AA161" s="640">
        <v>611000</v>
      </c>
      <c r="AB161" s="640"/>
      <c r="AC161" s="640"/>
      <c r="AD161" s="640"/>
      <c r="AE161" s="640">
        <v>77000</v>
      </c>
      <c r="AF161" s="640"/>
      <c r="AG161" s="640">
        <v>0</v>
      </c>
      <c r="AH161" s="629"/>
      <c r="AI161" t="s">
        <v>573</v>
      </c>
      <c r="AJ161" s="507">
        <v>45900</v>
      </c>
      <c r="AK161" s="508">
        <v>8658000</v>
      </c>
      <c r="AL161" s="508">
        <v>-8658000</v>
      </c>
      <c r="BP161" s="260"/>
      <c r="BQ161" s="260"/>
      <c r="BR161" s="260"/>
      <c r="BS161" s="260"/>
      <c r="BT161" s="438"/>
      <c r="BU161" s="515">
        <v>46064</v>
      </c>
      <c r="BV161" s="516">
        <v>665000</v>
      </c>
      <c r="BW161" s="438"/>
      <c r="BX161" s="517">
        <v>46070</v>
      </c>
      <c r="BY161" s="541">
        <v>611000</v>
      </c>
      <c r="BZ161" s="438"/>
      <c r="CA161" s="350">
        <v>45715</v>
      </c>
      <c r="CB161" s="351">
        <v>234000</v>
      </c>
      <c r="CC161" s="438"/>
      <c r="CD161" s="440">
        <v>45762</v>
      </c>
      <c r="CE161" s="346">
        <v>208000</v>
      </c>
      <c r="CF161" s="439"/>
      <c r="CG161" s="899">
        <v>45979</v>
      </c>
      <c r="CH161" s="550">
        <v>50000</v>
      </c>
      <c r="CI161" s="439"/>
      <c r="CJ161" s="540">
        <v>46099</v>
      </c>
      <c r="CK161" s="541">
        <v>76000</v>
      </c>
      <c r="CL161" s="438"/>
      <c r="CM161" s="523">
        <v>45954</v>
      </c>
      <c r="CN161" s="519">
        <v>290000</v>
      </c>
      <c r="CP161" s="511">
        <v>46040</v>
      </c>
      <c r="CQ161" s="510">
        <v>123000</v>
      </c>
      <c r="CY161" s="440"/>
      <c r="CZ161" s="438"/>
      <c r="DB161" s="933">
        <v>46179</v>
      </c>
      <c r="DC161" s="510">
        <v>60000</v>
      </c>
      <c r="DH161" s="511"/>
      <c r="DI161" s="510"/>
    </row>
    <row r="162" spans="1:113" ht="15.75" x14ac:dyDescent="0.25">
      <c r="A162" s="357"/>
      <c r="B162"/>
      <c r="E162" s="468">
        <v>46179</v>
      </c>
      <c r="F162" s="469">
        <v>36000</v>
      </c>
      <c r="G162" s="471"/>
      <c r="H162" s="469" t="s">
        <v>8967</v>
      </c>
      <c r="M162" s="268">
        <v>44862</v>
      </c>
      <c r="N162" s="269">
        <v>70000</v>
      </c>
      <c r="O162" s="270"/>
      <c r="P162" s="269" t="s">
        <v>687</v>
      </c>
      <c r="T162" s="784">
        <v>46113</v>
      </c>
      <c r="U162" s="629" t="s">
        <v>6710</v>
      </c>
      <c r="V162" s="628" t="s">
        <v>8617</v>
      </c>
      <c r="W162" s="629" t="s">
        <v>592</v>
      </c>
      <c r="X162" s="629" t="s">
        <v>433</v>
      </c>
      <c r="Y162" s="744">
        <v>401000</v>
      </c>
      <c r="Z162" s="640">
        <v>5000</v>
      </c>
      <c r="AA162" s="640">
        <v>315000</v>
      </c>
      <c r="AB162" s="640"/>
      <c r="AC162" s="640"/>
      <c r="AD162" s="640"/>
      <c r="AE162" s="640">
        <v>81000</v>
      </c>
      <c r="AF162" s="640"/>
      <c r="AG162" s="640">
        <v>0</v>
      </c>
      <c r="AH162" s="629"/>
      <c r="AI162" t="s">
        <v>573</v>
      </c>
      <c r="AJ162" s="507">
        <v>45900</v>
      </c>
      <c r="AK162" s="508">
        <v>8658000</v>
      </c>
      <c r="AL162" s="508">
        <v>-8658000</v>
      </c>
      <c r="BP162" s="260"/>
      <c r="BQ162" s="260"/>
      <c r="BR162" s="260"/>
      <c r="BS162" s="260"/>
      <c r="BT162" s="438"/>
      <c r="BU162" s="515">
        <v>46059</v>
      </c>
      <c r="BV162" s="516">
        <v>146000</v>
      </c>
      <c r="BW162" s="438"/>
      <c r="BX162" s="517">
        <v>46069</v>
      </c>
      <c r="BY162" s="541">
        <v>188000</v>
      </c>
      <c r="BZ162" s="438"/>
      <c r="CA162" s="350">
        <v>45715</v>
      </c>
      <c r="CB162" s="351">
        <v>245000</v>
      </c>
      <c r="CC162" s="438"/>
      <c r="CD162" s="440">
        <v>45762</v>
      </c>
      <c r="CE162" s="346">
        <v>77000</v>
      </c>
      <c r="CF162" s="439"/>
      <c r="CG162" s="899">
        <v>45977</v>
      </c>
      <c r="CH162" s="550">
        <v>325000</v>
      </c>
      <c r="CI162" s="439"/>
      <c r="CJ162" s="540">
        <v>46098</v>
      </c>
      <c r="CK162" s="541">
        <v>1000000</v>
      </c>
      <c r="CL162" s="439"/>
      <c r="CM162" s="523">
        <v>45947</v>
      </c>
      <c r="CN162" s="519">
        <v>150000</v>
      </c>
      <c r="CP162" s="511">
        <v>46032</v>
      </c>
      <c r="CQ162" s="510">
        <v>200000</v>
      </c>
      <c r="CY162" s="440"/>
      <c r="CZ162" s="438"/>
      <c r="DB162" s="933">
        <v>46179</v>
      </c>
      <c r="DC162" s="510">
        <v>5000</v>
      </c>
      <c r="DH162" s="511"/>
      <c r="DI162" s="510"/>
    </row>
    <row r="163" spans="1:113" ht="15.75" x14ac:dyDescent="0.25">
      <c r="A163" s="357"/>
      <c r="B163"/>
      <c r="E163" s="468">
        <v>46179</v>
      </c>
      <c r="F163" s="469">
        <v>40000</v>
      </c>
      <c r="G163" s="471"/>
      <c r="H163" s="469" t="s">
        <v>2033</v>
      </c>
      <c r="M163" s="268">
        <v>44862</v>
      </c>
      <c r="N163" s="269">
        <v>4000</v>
      </c>
      <c r="O163" s="270"/>
      <c r="P163" s="271" t="s">
        <v>644</v>
      </c>
      <c r="T163" s="784">
        <v>46113</v>
      </c>
      <c r="U163" s="629" t="s">
        <v>6710</v>
      </c>
      <c r="V163" s="628" t="s">
        <v>8616</v>
      </c>
      <c r="W163" s="629" t="s">
        <v>592</v>
      </c>
      <c r="X163" s="629" t="s">
        <v>435</v>
      </c>
      <c r="Y163" s="744">
        <v>526000</v>
      </c>
      <c r="Z163" s="640">
        <v>5000</v>
      </c>
      <c r="AA163" s="640">
        <v>439000</v>
      </c>
      <c r="AB163" s="640"/>
      <c r="AC163" s="640"/>
      <c r="AD163" s="640"/>
      <c r="AE163" s="640">
        <v>82000</v>
      </c>
      <c r="AF163" s="640"/>
      <c r="AG163" s="640">
        <v>0</v>
      </c>
      <c r="AH163" s="629"/>
      <c r="AI163" t="s">
        <v>573</v>
      </c>
      <c r="AJ163" s="507">
        <v>45900</v>
      </c>
      <c r="AK163" s="508">
        <v>8658000</v>
      </c>
      <c r="AL163" s="508">
        <v>-8658000</v>
      </c>
      <c r="BP163" s="260"/>
      <c r="BQ163" s="260"/>
      <c r="BR163" s="260"/>
      <c r="BS163" s="260"/>
      <c r="BT163" s="438"/>
      <c r="BU163" s="515">
        <v>46059</v>
      </c>
      <c r="BV163" s="516">
        <v>729000</v>
      </c>
      <c r="BW163" s="438"/>
      <c r="BX163" s="517">
        <v>46044</v>
      </c>
      <c r="BY163" s="541">
        <v>322000</v>
      </c>
      <c r="BZ163" s="438"/>
      <c r="CA163" s="350">
        <v>45714</v>
      </c>
      <c r="CB163" s="351">
        <v>1310000</v>
      </c>
      <c r="CC163" s="438"/>
      <c r="CD163" s="440">
        <v>45762</v>
      </c>
      <c r="CE163" s="346">
        <v>446000</v>
      </c>
      <c r="CF163" s="439"/>
      <c r="CG163" s="899">
        <v>45975</v>
      </c>
      <c r="CH163" s="550">
        <v>65000</v>
      </c>
      <c r="CI163" s="439"/>
      <c r="CJ163" s="540">
        <v>46098</v>
      </c>
      <c r="CK163" s="541">
        <v>17000</v>
      </c>
      <c r="CL163" s="439"/>
      <c r="CM163" s="523">
        <v>45947</v>
      </c>
      <c r="CN163" s="519">
        <v>252000</v>
      </c>
      <c r="CP163" s="511">
        <v>46031</v>
      </c>
      <c r="CQ163" s="510">
        <v>2000</v>
      </c>
      <c r="CY163" s="440"/>
      <c r="CZ163" s="438"/>
      <c r="DB163" s="933">
        <v>46178</v>
      </c>
      <c r="DC163" s="510">
        <v>2000</v>
      </c>
      <c r="DH163" s="511"/>
      <c r="DI163" s="510"/>
    </row>
    <row r="164" spans="1:113" ht="15.75" x14ac:dyDescent="0.25">
      <c r="A164" s="357"/>
      <c r="B164"/>
      <c r="E164" s="468">
        <v>46179</v>
      </c>
      <c r="F164" s="469">
        <v>25000</v>
      </c>
      <c r="G164" s="471"/>
      <c r="H164" s="469" t="s">
        <v>8966</v>
      </c>
      <c r="M164" s="268">
        <v>44862</v>
      </c>
      <c r="N164" s="269">
        <v>40000</v>
      </c>
      <c r="O164" s="270"/>
      <c r="P164" s="269" t="s">
        <v>688</v>
      </c>
      <c r="T164" s="784">
        <v>46113</v>
      </c>
      <c r="U164" s="629" t="s">
        <v>6559</v>
      </c>
      <c r="V164" s="628" t="s">
        <v>8604</v>
      </c>
      <c r="W164" s="629" t="s">
        <v>435</v>
      </c>
      <c r="X164" s="629"/>
      <c r="Y164" s="744">
        <v>461000</v>
      </c>
      <c r="Z164" s="640">
        <v>5000</v>
      </c>
      <c r="AA164" s="640">
        <v>375000</v>
      </c>
      <c r="AB164" s="640"/>
      <c r="AC164" s="640"/>
      <c r="AD164" s="640"/>
      <c r="AE164" s="640">
        <v>81000</v>
      </c>
      <c r="AF164" s="640"/>
      <c r="AG164" s="640">
        <v>0</v>
      </c>
      <c r="AH164" s="629" t="s">
        <v>8606</v>
      </c>
      <c r="AI164" t="s">
        <v>573</v>
      </c>
      <c r="AJ164" s="532">
        <v>45900</v>
      </c>
      <c r="AK164" s="533">
        <v>13096000</v>
      </c>
      <c r="AL164" s="533">
        <v>-13096000</v>
      </c>
      <c r="BP164" s="260"/>
      <c r="BQ164" s="260"/>
      <c r="BR164" s="260"/>
      <c r="BS164" s="260"/>
      <c r="BT164" s="438"/>
      <c r="BU164" s="515">
        <v>46059</v>
      </c>
      <c r="BV164" s="516">
        <v>346000</v>
      </c>
      <c r="BW164" s="438"/>
      <c r="BX164" s="517">
        <v>46041</v>
      </c>
      <c r="BY164" s="541">
        <v>80000</v>
      </c>
      <c r="BZ164" s="438"/>
      <c r="CA164" s="350">
        <v>45714</v>
      </c>
      <c r="CB164" s="351">
        <v>5000</v>
      </c>
      <c r="CC164" s="438"/>
      <c r="CD164" s="440">
        <v>45761</v>
      </c>
      <c r="CE164" s="346">
        <v>535000</v>
      </c>
      <c r="CF164" s="439"/>
      <c r="CG164" s="899">
        <v>45974</v>
      </c>
      <c r="CH164" s="550">
        <v>355000</v>
      </c>
      <c r="CI164" s="439"/>
      <c r="CJ164" s="540">
        <v>46093</v>
      </c>
      <c r="CK164" s="541">
        <v>415000</v>
      </c>
      <c r="CL164" s="439"/>
      <c r="CM164" s="523">
        <v>45946</v>
      </c>
      <c r="CN164" s="519">
        <v>320000</v>
      </c>
      <c r="CP164" s="511">
        <v>46031</v>
      </c>
      <c r="CQ164" s="510">
        <v>500000</v>
      </c>
      <c r="CY164" s="440"/>
      <c r="CZ164" s="438"/>
      <c r="DB164" s="933">
        <v>46178</v>
      </c>
      <c r="DC164" s="510">
        <v>36000</v>
      </c>
      <c r="DH164" s="511"/>
      <c r="DI164" s="510"/>
    </row>
    <row r="165" spans="1:113" ht="15.75" x14ac:dyDescent="0.25">
      <c r="A165" s="357"/>
      <c r="B165"/>
      <c r="E165" s="468">
        <v>46179</v>
      </c>
      <c r="F165" s="469">
        <v>60000</v>
      </c>
      <c r="G165" s="471" t="s">
        <v>3355</v>
      </c>
      <c r="H165" s="469" t="s">
        <v>8964</v>
      </c>
      <c r="M165" s="268">
        <v>44862</v>
      </c>
      <c r="N165" s="269">
        <v>83000</v>
      </c>
      <c r="O165" s="270"/>
      <c r="P165" s="269" t="s">
        <v>689</v>
      </c>
      <c r="T165" s="784">
        <v>46113</v>
      </c>
      <c r="U165" s="629" t="s">
        <v>7048</v>
      </c>
      <c r="V165" s="628" t="s">
        <v>8297</v>
      </c>
      <c r="W165" s="629" t="s">
        <v>592</v>
      </c>
      <c r="X165" s="629" t="s">
        <v>221</v>
      </c>
      <c r="Y165" s="744">
        <v>224000</v>
      </c>
      <c r="Z165" s="640">
        <v>18000</v>
      </c>
      <c r="AA165" s="640">
        <v>129000</v>
      </c>
      <c r="AB165" s="640"/>
      <c r="AC165" s="640"/>
      <c r="AD165" s="640"/>
      <c r="AE165" s="640">
        <v>77000</v>
      </c>
      <c r="AF165" s="640"/>
      <c r="AG165" s="640">
        <v>0</v>
      </c>
      <c r="AH165" s="629"/>
      <c r="AI165" t="s">
        <v>573</v>
      </c>
      <c r="AJ165" s="507">
        <v>45895</v>
      </c>
      <c r="AK165" s="508">
        <v>12626000</v>
      </c>
      <c r="AL165" s="508">
        <v>-12626000</v>
      </c>
      <c r="BP165" s="260"/>
      <c r="BQ165" s="260"/>
      <c r="BR165" s="260"/>
      <c r="BS165" s="260"/>
      <c r="BT165" s="438"/>
      <c r="BU165" s="515">
        <v>46056</v>
      </c>
      <c r="BV165" s="516">
        <v>410000</v>
      </c>
      <c r="BW165" s="438"/>
      <c r="BX165" s="517">
        <v>46002</v>
      </c>
      <c r="BY165" s="541">
        <v>550000</v>
      </c>
      <c r="BZ165" s="438"/>
      <c r="CA165" s="350">
        <v>45714</v>
      </c>
      <c r="CB165" s="351">
        <v>670000</v>
      </c>
      <c r="CC165" s="438"/>
      <c r="CD165" s="440">
        <v>45761</v>
      </c>
      <c r="CE165" s="346">
        <v>616000</v>
      </c>
      <c r="CF165" s="439"/>
      <c r="CG165" s="899">
        <v>45973</v>
      </c>
      <c r="CH165" s="550">
        <v>1350000</v>
      </c>
      <c r="CI165" s="439"/>
      <c r="CJ165" s="540">
        <v>46090</v>
      </c>
      <c r="CK165" s="541">
        <v>661000</v>
      </c>
      <c r="CL165" s="439"/>
      <c r="CM165" s="523">
        <v>45945</v>
      </c>
      <c r="CN165" s="519">
        <v>433000</v>
      </c>
      <c r="CP165" s="511">
        <v>46031</v>
      </c>
      <c r="CQ165" s="510">
        <v>4000</v>
      </c>
      <c r="CY165" s="440"/>
      <c r="CZ165" s="438"/>
      <c r="DB165" s="933">
        <v>46178</v>
      </c>
      <c r="DC165" s="510">
        <v>5000</v>
      </c>
      <c r="DH165" s="511"/>
      <c r="DI165" s="510"/>
    </row>
    <row r="166" spans="1:113" ht="15.75" x14ac:dyDescent="0.25">
      <c r="A166" s="357"/>
      <c r="B166"/>
      <c r="E166" s="468">
        <v>46178</v>
      </c>
      <c r="F166" s="469">
        <v>36000</v>
      </c>
      <c r="G166" s="471" t="s">
        <v>1312</v>
      </c>
      <c r="H166" s="469" t="s">
        <v>8961</v>
      </c>
      <c r="M166" s="268">
        <v>44862</v>
      </c>
      <c r="N166" s="269">
        <v>10000</v>
      </c>
      <c r="O166" s="270"/>
      <c r="P166" s="269" t="s">
        <v>690</v>
      </c>
      <c r="T166" s="784">
        <v>46113</v>
      </c>
      <c r="U166" s="629" t="s">
        <v>7048</v>
      </c>
      <c r="V166" s="628" t="s">
        <v>8603</v>
      </c>
      <c r="W166" s="629" t="s">
        <v>2868</v>
      </c>
      <c r="X166" s="629" t="s">
        <v>436</v>
      </c>
      <c r="Y166" s="744">
        <v>110000</v>
      </c>
      <c r="Z166" s="640"/>
      <c r="AA166" s="640">
        <v>81000</v>
      </c>
      <c r="AB166" s="640"/>
      <c r="AC166" s="640"/>
      <c r="AD166" s="640"/>
      <c r="AE166" s="640">
        <v>29000</v>
      </c>
      <c r="AF166" s="640"/>
      <c r="AG166" s="640">
        <v>0</v>
      </c>
      <c r="AH166" s="629"/>
      <c r="AI166" t="s">
        <v>573</v>
      </c>
      <c r="AJ166" s="507">
        <v>45892</v>
      </c>
      <c r="AK166" s="508">
        <v>11636000</v>
      </c>
      <c r="AL166" s="508">
        <v>-11636000</v>
      </c>
      <c r="BP166" s="260"/>
      <c r="BQ166" s="260"/>
      <c r="BR166" s="260"/>
      <c r="BS166" s="260"/>
      <c r="BT166" s="438"/>
      <c r="BU166" s="515">
        <v>46056</v>
      </c>
      <c r="BV166" s="516">
        <v>377000</v>
      </c>
      <c r="BW166" s="438"/>
      <c r="BX166" s="517">
        <v>45981</v>
      </c>
      <c r="BY166" s="541">
        <v>1500000</v>
      </c>
      <c r="BZ166" s="438"/>
      <c r="CA166" s="350">
        <v>45713</v>
      </c>
      <c r="CB166" s="351">
        <v>86000</v>
      </c>
      <c r="CC166" s="438"/>
      <c r="CD166" s="440">
        <v>45761</v>
      </c>
      <c r="CE166" s="346">
        <v>182000</v>
      </c>
      <c r="CF166" s="439"/>
      <c r="CG166" s="899">
        <v>45973</v>
      </c>
      <c r="CH166" s="550">
        <v>783000</v>
      </c>
      <c r="CI166" s="439"/>
      <c r="CJ166" s="540">
        <v>46090</v>
      </c>
      <c r="CK166" s="541">
        <v>202000</v>
      </c>
      <c r="CL166" s="439"/>
      <c r="CM166" s="523">
        <v>45944</v>
      </c>
      <c r="CN166" s="519">
        <v>656000</v>
      </c>
      <c r="CP166" s="511">
        <v>46031</v>
      </c>
      <c r="CQ166" s="510">
        <v>641000</v>
      </c>
      <c r="CY166" s="440"/>
      <c r="CZ166" s="438"/>
      <c r="DB166" s="933">
        <v>46178</v>
      </c>
      <c r="DC166" s="510">
        <v>12000</v>
      </c>
      <c r="DH166" s="511"/>
      <c r="DI166" s="510"/>
    </row>
    <row r="167" spans="1:113" ht="15.75" x14ac:dyDescent="0.25">
      <c r="A167" s="357"/>
      <c r="B167"/>
      <c r="E167" s="468">
        <v>46178</v>
      </c>
      <c r="F167" s="469">
        <v>2000</v>
      </c>
      <c r="G167" s="471"/>
      <c r="H167" s="469" t="s">
        <v>8962</v>
      </c>
      <c r="M167" s="268">
        <v>44856</v>
      </c>
      <c r="N167" s="269">
        <v>28000</v>
      </c>
      <c r="O167" s="270"/>
      <c r="P167" s="269" t="s">
        <v>691</v>
      </c>
      <c r="T167" s="784">
        <v>46113</v>
      </c>
      <c r="U167" s="629" t="s">
        <v>6706</v>
      </c>
      <c r="V167" s="628" t="s">
        <v>4955</v>
      </c>
      <c r="W167" s="629" t="s">
        <v>592</v>
      </c>
      <c r="X167" s="629" t="s">
        <v>436</v>
      </c>
      <c r="Y167" s="744">
        <v>341000</v>
      </c>
      <c r="Z167" s="640">
        <v>5000</v>
      </c>
      <c r="AA167" s="640">
        <v>257000</v>
      </c>
      <c r="AB167" s="640"/>
      <c r="AC167" s="640"/>
      <c r="AD167" s="640"/>
      <c r="AE167" s="640">
        <v>79000</v>
      </c>
      <c r="AF167" s="640"/>
      <c r="AG167" s="640">
        <v>0</v>
      </c>
      <c r="AH167" s="629"/>
      <c r="AI167" t="s">
        <v>573</v>
      </c>
      <c r="AJ167" s="507">
        <v>45892</v>
      </c>
      <c r="AK167" s="508">
        <v>11636000</v>
      </c>
      <c r="AL167" s="508">
        <v>-11636000</v>
      </c>
      <c r="BP167" s="260"/>
      <c r="BQ167" s="260"/>
      <c r="BR167" s="260"/>
      <c r="BS167" s="260"/>
      <c r="BT167" s="438"/>
      <c r="BU167" s="515">
        <v>46056</v>
      </c>
      <c r="BV167" s="516">
        <v>60000</v>
      </c>
      <c r="BW167" s="438"/>
      <c r="BX167" s="517">
        <v>45973</v>
      </c>
      <c r="BY167" s="541">
        <v>1000000</v>
      </c>
      <c r="BZ167" s="438"/>
      <c r="CA167" s="350">
        <v>45712</v>
      </c>
      <c r="CB167" s="351">
        <v>280000</v>
      </c>
      <c r="CC167" s="438"/>
      <c r="CD167" s="440">
        <v>45761</v>
      </c>
      <c r="CE167" s="346">
        <v>283000</v>
      </c>
      <c r="CF167" s="439"/>
      <c r="CG167" s="899">
        <v>45973</v>
      </c>
      <c r="CH167" s="550">
        <v>1054000</v>
      </c>
      <c r="CI167" s="439"/>
      <c r="CJ167" s="540">
        <v>46090</v>
      </c>
      <c r="CK167" s="541">
        <v>68000</v>
      </c>
      <c r="CL167" s="439"/>
      <c r="CM167" s="523">
        <v>45939</v>
      </c>
      <c r="CN167" s="519">
        <v>216000</v>
      </c>
      <c r="CP167" s="511">
        <v>46030</v>
      </c>
      <c r="CQ167" s="510">
        <v>600000</v>
      </c>
      <c r="CY167" s="440"/>
      <c r="CZ167" s="438"/>
      <c r="DB167" s="933">
        <v>46178</v>
      </c>
      <c r="DC167" s="510">
        <v>147000</v>
      </c>
      <c r="DH167" s="511"/>
      <c r="DI167" s="510"/>
    </row>
    <row r="168" spans="1:113" ht="15.75" x14ac:dyDescent="0.25">
      <c r="A168" s="357"/>
      <c r="B168"/>
      <c r="E168" s="468">
        <v>46178</v>
      </c>
      <c r="F168" s="469">
        <v>5000</v>
      </c>
      <c r="G168" s="471" t="s">
        <v>3355</v>
      </c>
      <c r="H168" s="469" t="s">
        <v>8419</v>
      </c>
      <c r="M168" s="268">
        <v>44856</v>
      </c>
      <c r="N168" s="269">
        <v>4000</v>
      </c>
      <c r="O168" s="270"/>
      <c r="P168" s="271" t="s">
        <v>644</v>
      </c>
      <c r="T168" s="784">
        <v>46082</v>
      </c>
      <c r="U168" s="629" t="s">
        <v>3987</v>
      </c>
      <c r="V168" s="628" t="s">
        <v>8491</v>
      </c>
      <c r="W168" s="629" t="s">
        <v>592</v>
      </c>
      <c r="X168" s="629" t="s">
        <v>435</v>
      </c>
      <c r="Y168" s="744">
        <v>450000</v>
      </c>
      <c r="Z168" s="640">
        <v>5000</v>
      </c>
      <c r="AA168" s="640">
        <v>364000</v>
      </c>
      <c r="AB168" s="640"/>
      <c r="AC168" s="640"/>
      <c r="AD168" s="640"/>
      <c r="AE168" s="640">
        <v>80000</v>
      </c>
      <c r="AF168" s="640">
        <v>1000</v>
      </c>
      <c r="AG168" s="640">
        <v>0</v>
      </c>
      <c r="AH168" s="629"/>
      <c r="AI168" t="s">
        <v>573</v>
      </c>
      <c r="AJ168" s="507">
        <v>45880</v>
      </c>
      <c r="AK168" s="508">
        <v>13233000</v>
      </c>
      <c r="AL168" s="508">
        <v>-13233000</v>
      </c>
      <c r="AN168" s="147"/>
      <c r="BP168" s="260"/>
      <c r="BQ168" s="260"/>
      <c r="BR168" s="260"/>
      <c r="BS168" s="260"/>
      <c r="BT168" s="438"/>
      <c r="BU168" s="515">
        <v>46056</v>
      </c>
      <c r="BV168" s="516">
        <v>122000</v>
      </c>
      <c r="BW168" s="438"/>
      <c r="BX168" s="517">
        <v>45965</v>
      </c>
      <c r="BY168" s="541">
        <v>5000</v>
      </c>
      <c r="BZ168" s="438"/>
      <c r="CA168" s="350">
        <v>45712</v>
      </c>
      <c r="CB168" s="351">
        <v>607000</v>
      </c>
      <c r="CC168" s="438"/>
      <c r="CD168" s="440">
        <v>45759</v>
      </c>
      <c r="CE168" s="346">
        <v>576000</v>
      </c>
      <c r="CF168" s="439"/>
      <c r="CG168" s="899">
        <v>45973</v>
      </c>
      <c r="CH168" s="550">
        <v>612000</v>
      </c>
      <c r="CI168" s="439"/>
      <c r="CJ168" s="540">
        <v>46086</v>
      </c>
      <c r="CK168" s="541">
        <v>65000</v>
      </c>
      <c r="CL168" s="439"/>
      <c r="CM168" s="523">
        <v>45938</v>
      </c>
      <c r="CN168" s="519">
        <v>70000</v>
      </c>
      <c r="CP168" s="511">
        <v>46030</v>
      </c>
      <c r="CQ168" s="510">
        <v>5000</v>
      </c>
      <c r="CY168" s="440"/>
      <c r="CZ168" s="438"/>
      <c r="DB168" s="933">
        <v>46178</v>
      </c>
      <c r="DC168" s="510">
        <v>66000</v>
      </c>
      <c r="DH168" s="511"/>
      <c r="DI168" s="510"/>
    </row>
    <row r="169" spans="1:113" ht="15.75" x14ac:dyDescent="0.25">
      <c r="A169" s="357"/>
      <c r="B169"/>
      <c r="E169" s="468">
        <v>46177</v>
      </c>
      <c r="F169" s="469">
        <v>12000</v>
      </c>
      <c r="G169" s="471" t="s">
        <v>1396</v>
      </c>
      <c r="H169" s="469" t="s">
        <v>8960</v>
      </c>
      <c r="M169" s="268">
        <v>44856</v>
      </c>
      <c r="N169" s="269">
        <v>86000</v>
      </c>
      <c r="O169" s="270"/>
      <c r="P169" s="269" t="s">
        <v>692</v>
      </c>
      <c r="T169" s="784">
        <v>46082</v>
      </c>
      <c r="U169" s="629" t="s">
        <v>8410</v>
      </c>
      <c r="V169" s="628" t="s">
        <v>8351</v>
      </c>
      <c r="W169" s="629" t="s">
        <v>592</v>
      </c>
      <c r="X169" s="629" t="s">
        <v>435</v>
      </c>
      <c r="Y169" s="744">
        <v>361000</v>
      </c>
      <c r="Z169" s="640">
        <v>5000</v>
      </c>
      <c r="AA169" s="640">
        <v>229000</v>
      </c>
      <c r="AB169" s="640"/>
      <c r="AC169" s="640"/>
      <c r="AD169" s="640"/>
      <c r="AE169" s="640">
        <v>80000</v>
      </c>
      <c r="AF169" s="640">
        <v>47000</v>
      </c>
      <c r="AG169" s="640">
        <v>0</v>
      </c>
      <c r="AH169" s="629"/>
      <c r="AI169" t="s">
        <v>573</v>
      </c>
      <c r="AJ169" s="507">
        <v>45871</v>
      </c>
      <c r="AK169" s="508">
        <v>12419000</v>
      </c>
      <c r="AL169" s="508">
        <v>-12419000</v>
      </c>
      <c r="AN169" s="147"/>
      <c r="BP169" s="260"/>
      <c r="BQ169" s="260"/>
      <c r="BR169" s="260"/>
      <c r="BS169" s="260"/>
      <c r="BT169" s="438"/>
      <c r="BU169" s="515">
        <v>46055</v>
      </c>
      <c r="BV169" s="516">
        <v>1298000</v>
      </c>
      <c r="BW169" s="438"/>
      <c r="BX169" s="517">
        <v>45965</v>
      </c>
      <c r="BY169" s="541">
        <v>5000</v>
      </c>
      <c r="BZ169" s="438"/>
      <c r="CA169" s="350">
        <v>45712</v>
      </c>
      <c r="CB169" s="351">
        <v>320000</v>
      </c>
      <c r="CC169" s="438"/>
      <c r="CD169" s="440">
        <v>45759</v>
      </c>
      <c r="CE169" s="346">
        <v>585000</v>
      </c>
      <c r="CF169" s="439"/>
      <c r="CG169" s="899">
        <v>45973</v>
      </c>
      <c r="CH169" s="550">
        <v>513000</v>
      </c>
      <c r="CI169" s="439"/>
      <c r="CJ169" s="540">
        <v>46086</v>
      </c>
      <c r="CK169" s="541">
        <v>40000</v>
      </c>
      <c r="CL169" s="439"/>
      <c r="CM169" s="523">
        <v>45938</v>
      </c>
      <c r="CN169" s="519">
        <v>546000</v>
      </c>
      <c r="CP169" s="511">
        <v>46030</v>
      </c>
      <c r="CQ169" s="510">
        <v>297000</v>
      </c>
      <c r="CY169" s="440"/>
      <c r="CZ169" s="438"/>
      <c r="DB169" s="933">
        <v>46177</v>
      </c>
      <c r="DC169" s="510">
        <v>6000</v>
      </c>
      <c r="DH169" s="511"/>
      <c r="DI169" s="510"/>
    </row>
    <row r="170" spans="1:113" ht="15.75" x14ac:dyDescent="0.25">
      <c r="A170" s="357"/>
      <c r="B170"/>
      <c r="E170" s="468">
        <v>46177</v>
      </c>
      <c r="F170" s="469">
        <v>10000</v>
      </c>
      <c r="G170" s="471" t="s">
        <v>3355</v>
      </c>
      <c r="H170" s="469" t="s">
        <v>2680</v>
      </c>
      <c r="M170" s="268">
        <v>44856</v>
      </c>
      <c r="N170" s="269">
        <v>4000</v>
      </c>
      <c r="O170" s="270"/>
      <c r="P170" s="271" t="s">
        <v>644</v>
      </c>
      <c r="T170" s="784">
        <v>46082</v>
      </c>
      <c r="U170" s="629" t="s">
        <v>5677</v>
      </c>
      <c r="V170" s="628" t="s">
        <v>8447</v>
      </c>
      <c r="W170" s="629" t="s">
        <v>592</v>
      </c>
      <c r="X170" s="629" t="s">
        <v>8452</v>
      </c>
      <c r="Y170" s="744">
        <v>613000</v>
      </c>
      <c r="Z170" s="640">
        <v>5000</v>
      </c>
      <c r="AA170" s="640">
        <v>331000</v>
      </c>
      <c r="AB170" s="640"/>
      <c r="AC170" s="640">
        <v>196000</v>
      </c>
      <c r="AD170" s="640"/>
      <c r="AE170" s="640">
        <v>80000</v>
      </c>
      <c r="AF170" s="640">
        <v>1000</v>
      </c>
      <c r="AG170" s="640">
        <v>0</v>
      </c>
      <c r="AH170" s="629"/>
      <c r="AI170" t="s">
        <v>573</v>
      </c>
      <c r="AJ170" s="507">
        <v>45872</v>
      </c>
      <c r="AK170" s="312">
        <v>12755000</v>
      </c>
      <c r="AL170" s="312">
        <v>-12295000</v>
      </c>
      <c r="AN170" s="147"/>
      <c r="BP170" s="260"/>
      <c r="BQ170" s="260"/>
      <c r="BR170" s="260"/>
      <c r="BS170" s="260"/>
      <c r="BT170" s="438"/>
      <c r="BU170" s="515">
        <v>46051</v>
      </c>
      <c r="BV170" s="516">
        <v>651000</v>
      </c>
      <c r="BW170" s="438"/>
      <c r="BX170" s="517">
        <v>45964</v>
      </c>
      <c r="BY170" s="541">
        <v>12000</v>
      </c>
      <c r="BZ170" s="438"/>
      <c r="CA170" s="350">
        <v>45712</v>
      </c>
      <c r="CB170" s="351">
        <v>316000</v>
      </c>
      <c r="CC170" s="438"/>
      <c r="CD170" s="440">
        <v>45759</v>
      </c>
      <c r="CE170" s="346">
        <v>430000</v>
      </c>
      <c r="CF170" s="439"/>
      <c r="CG170" s="899">
        <v>45971</v>
      </c>
      <c r="CH170" s="550">
        <v>4000</v>
      </c>
      <c r="CI170" s="439"/>
      <c r="CJ170" s="540">
        <v>46086</v>
      </c>
      <c r="CK170" s="541">
        <v>85000</v>
      </c>
      <c r="CL170" s="439"/>
      <c r="CM170" s="523">
        <v>45936</v>
      </c>
      <c r="CN170" s="519">
        <v>105000</v>
      </c>
      <c r="CP170" s="511">
        <v>46029</v>
      </c>
      <c r="CQ170" s="510">
        <v>185000</v>
      </c>
      <c r="CY170" s="440"/>
      <c r="CZ170" s="438"/>
      <c r="DB170" s="933">
        <v>46177</v>
      </c>
      <c r="DC170" s="510">
        <v>2000</v>
      </c>
      <c r="DH170" s="511"/>
      <c r="DI170" s="510"/>
    </row>
    <row r="171" spans="1:113" ht="15.75" x14ac:dyDescent="0.25">
      <c r="A171" s="357"/>
      <c r="B171"/>
      <c r="E171" s="468">
        <v>46177</v>
      </c>
      <c r="F171" s="469">
        <v>6000</v>
      </c>
      <c r="G171" s="471"/>
      <c r="H171" s="469" t="s">
        <v>5719</v>
      </c>
      <c r="M171" s="268">
        <v>44856</v>
      </c>
      <c r="N171" s="269">
        <v>82000</v>
      </c>
      <c r="O171" s="270"/>
      <c r="P171" s="269" t="s">
        <v>693</v>
      </c>
      <c r="T171" s="784">
        <v>46082</v>
      </c>
      <c r="U171" s="629" t="s">
        <v>2388</v>
      </c>
      <c r="V171" s="628" t="s">
        <v>8343</v>
      </c>
      <c r="W171" s="629" t="s">
        <v>593</v>
      </c>
      <c r="X171" s="629" t="s">
        <v>435</v>
      </c>
      <c r="Y171" s="744">
        <v>518000</v>
      </c>
      <c r="Z171" s="640">
        <v>5000</v>
      </c>
      <c r="AA171" s="640"/>
      <c r="AB171" s="640"/>
      <c r="AC171" s="640"/>
      <c r="AD171" s="640">
        <v>513000</v>
      </c>
      <c r="AE171" s="640">
        <v>0</v>
      </c>
      <c r="AF171" s="640"/>
      <c r="AG171" s="640">
        <v>0</v>
      </c>
      <c r="AH171" s="629" t="s">
        <v>8404</v>
      </c>
      <c r="AI171" t="s">
        <v>573</v>
      </c>
      <c r="AJ171" s="313">
        <v>45869</v>
      </c>
      <c r="AK171" s="312">
        <v>12249000</v>
      </c>
      <c r="AL171" s="312">
        <v>-12249000</v>
      </c>
      <c r="AN171" s="147"/>
      <c r="BP171" s="260"/>
      <c r="BQ171" s="260"/>
      <c r="BR171" s="260"/>
      <c r="BS171" s="260"/>
      <c r="BT171" s="438"/>
      <c r="BU171" s="515">
        <v>46050</v>
      </c>
      <c r="BV171" s="516">
        <v>784000</v>
      </c>
      <c r="BW171" s="438"/>
      <c r="BX171" s="517">
        <v>45961</v>
      </c>
      <c r="BY171" s="541">
        <v>227000</v>
      </c>
      <c r="BZ171" s="438"/>
      <c r="CA171" s="350">
        <v>45712</v>
      </c>
      <c r="CB171" s="351">
        <v>563000</v>
      </c>
      <c r="CC171" s="438"/>
      <c r="CD171" s="440">
        <v>45758</v>
      </c>
      <c r="CE171" s="346">
        <v>57000</v>
      </c>
      <c r="CF171" s="439"/>
      <c r="CG171" s="899">
        <v>45971</v>
      </c>
      <c r="CH171" s="550">
        <v>711000</v>
      </c>
      <c r="CI171" s="439"/>
      <c r="CJ171" s="540">
        <v>46086</v>
      </c>
      <c r="CK171" s="541">
        <v>90000</v>
      </c>
      <c r="CL171" s="439"/>
      <c r="CM171" s="523">
        <v>45936</v>
      </c>
      <c r="CN171" s="519">
        <v>546000</v>
      </c>
      <c r="CP171" s="511">
        <v>46029</v>
      </c>
      <c r="CQ171" s="510">
        <v>2000000</v>
      </c>
      <c r="CY171" s="440"/>
      <c r="CZ171" s="438"/>
      <c r="DB171" s="933">
        <v>46177</v>
      </c>
      <c r="DC171" s="510">
        <v>4000</v>
      </c>
      <c r="DH171" s="511"/>
      <c r="DI171" s="510"/>
    </row>
    <row r="172" spans="1:113" ht="15.75" x14ac:dyDescent="0.25">
      <c r="A172" s="357"/>
      <c r="B172"/>
      <c r="E172" s="468">
        <v>46177</v>
      </c>
      <c r="F172" s="469">
        <v>19000</v>
      </c>
      <c r="G172" s="471" t="s">
        <v>3353</v>
      </c>
      <c r="H172" s="469" t="s">
        <v>8954</v>
      </c>
      <c r="M172" s="268">
        <v>44856</v>
      </c>
      <c r="N172" s="269">
        <v>88000</v>
      </c>
      <c r="O172" s="270"/>
      <c r="P172" s="269" t="s">
        <v>694</v>
      </c>
      <c r="T172" s="784">
        <v>46082</v>
      </c>
      <c r="U172" s="629" t="s">
        <v>6566</v>
      </c>
      <c r="V172" s="628" t="s">
        <v>7415</v>
      </c>
      <c r="W172" s="629" t="s">
        <v>592</v>
      </c>
      <c r="X172" s="629" t="s">
        <v>435</v>
      </c>
      <c r="Y172" s="744">
        <v>237000</v>
      </c>
      <c r="Z172" s="640">
        <v>5000</v>
      </c>
      <c r="AA172" s="640">
        <v>232000</v>
      </c>
      <c r="AB172" s="640"/>
      <c r="AC172" s="640"/>
      <c r="AD172" s="640"/>
      <c r="AE172" s="640">
        <v>0</v>
      </c>
      <c r="AF172" s="640"/>
      <c r="AG172" s="640">
        <v>0</v>
      </c>
      <c r="AH172" s="629" t="s">
        <v>8609</v>
      </c>
      <c r="AI172" t="s">
        <v>573</v>
      </c>
      <c r="AJ172" s="313">
        <v>45855</v>
      </c>
      <c r="AK172" s="312">
        <v>11042000</v>
      </c>
      <c r="AL172" s="312">
        <v>-11042000</v>
      </c>
      <c r="AN172" s="147"/>
      <c r="BP172" s="260"/>
      <c r="BQ172" s="260"/>
      <c r="BR172" s="260"/>
      <c r="BS172" s="260"/>
      <c r="BT172" s="438"/>
      <c r="BU172" s="515">
        <v>46049</v>
      </c>
      <c r="BV172" s="516">
        <v>485000</v>
      </c>
      <c r="BW172" s="438"/>
      <c r="BX172" s="517">
        <v>45961</v>
      </c>
      <c r="BY172" s="541">
        <v>100000</v>
      </c>
      <c r="BZ172" s="438"/>
      <c r="CA172" s="350">
        <v>45711</v>
      </c>
      <c r="CB172" s="351">
        <v>355000</v>
      </c>
      <c r="CC172" s="438"/>
      <c r="CD172" s="440">
        <v>45757</v>
      </c>
      <c r="CE172" s="346">
        <v>242000</v>
      </c>
      <c r="CF172" s="439"/>
      <c r="CG172" s="899">
        <v>45969</v>
      </c>
      <c r="CH172" s="550">
        <v>120000</v>
      </c>
      <c r="CI172" s="439"/>
      <c r="CJ172" s="540">
        <v>46086</v>
      </c>
      <c r="CK172" s="541">
        <v>197000</v>
      </c>
      <c r="CL172" s="439"/>
      <c r="CM172" s="523">
        <v>45934</v>
      </c>
      <c r="CN172" s="519">
        <v>138000</v>
      </c>
      <c r="CP172" s="511">
        <v>46028</v>
      </c>
      <c r="CQ172" s="510">
        <v>271000</v>
      </c>
      <c r="CY172" s="440"/>
      <c r="CZ172" s="438"/>
      <c r="DB172" s="933">
        <v>46177</v>
      </c>
      <c r="DC172" s="510">
        <v>50000</v>
      </c>
      <c r="DH172" s="511"/>
      <c r="DI172" s="510"/>
    </row>
    <row r="173" spans="1:113" ht="15.75" x14ac:dyDescent="0.25">
      <c r="A173" s="357"/>
      <c r="E173" s="468">
        <v>46177</v>
      </c>
      <c r="F173" s="469">
        <v>2000</v>
      </c>
      <c r="G173" s="471"/>
      <c r="H173" s="469" t="s">
        <v>921</v>
      </c>
      <c r="M173" s="268">
        <v>44854</v>
      </c>
      <c r="N173" s="269">
        <v>10000</v>
      </c>
      <c r="O173" s="270"/>
      <c r="P173" s="269" t="s">
        <v>695</v>
      </c>
      <c r="T173" s="784">
        <v>46082</v>
      </c>
      <c r="U173" s="629" t="s">
        <v>6566</v>
      </c>
      <c r="V173" s="628" t="s">
        <v>8369</v>
      </c>
      <c r="W173" s="629" t="s">
        <v>592</v>
      </c>
      <c r="X173" s="629" t="s">
        <v>245</v>
      </c>
      <c r="Y173" s="744">
        <v>331000</v>
      </c>
      <c r="Z173" s="640">
        <v>5000</v>
      </c>
      <c r="AA173" s="640">
        <v>178000</v>
      </c>
      <c r="AB173" s="640"/>
      <c r="AC173" s="640">
        <v>68000</v>
      </c>
      <c r="AD173" s="640"/>
      <c r="AE173" s="640">
        <v>80000</v>
      </c>
      <c r="AF173" s="640"/>
      <c r="AG173" s="640">
        <v>0</v>
      </c>
      <c r="AH173" s="629"/>
      <c r="AI173" t="s">
        <v>573</v>
      </c>
      <c r="AJ173" s="313">
        <v>45853</v>
      </c>
      <c r="AK173" s="312">
        <v>10802000</v>
      </c>
      <c r="AL173" s="312">
        <v>-10802000</v>
      </c>
      <c r="AN173" s="147"/>
      <c r="BP173" s="260"/>
      <c r="BQ173" s="260"/>
      <c r="BR173" s="260"/>
      <c r="BS173" s="260"/>
      <c r="BT173" s="438"/>
      <c r="BU173" s="515">
        <v>46049</v>
      </c>
      <c r="BV173" s="516">
        <v>572000</v>
      </c>
      <c r="BW173" s="438"/>
      <c r="BX173" s="517">
        <v>45960</v>
      </c>
      <c r="BY173" s="541">
        <v>227000</v>
      </c>
      <c r="BZ173" s="438"/>
      <c r="CA173" s="350">
        <v>45710</v>
      </c>
      <c r="CB173" s="351">
        <v>227000</v>
      </c>
      <c r="CC173" s="438"/>
      <c r="CD173" s="440">
        <v>45756</v>
      </c>
      <c r="CE173" s="346">
        <v>666000</v>
      </c>
      <c r="CF173" s="439"/>
      <c r="CG173" s="899">
        <v>45968</v>
      </c>
      <c r="CH173" s="550">
        <v>975000</v>
      </c>
      <c r="CI173" s="439"/>
      <c r="CJ173" s="540">
        <v>46086</v>
      </c>
      <c r="CK173" s="541">
        <v>391000</v>
      </c>
      <c r="CL173" s="439"/>
      <c r="CM173" s="523">
        <v>45925</v>
      </c>
      <c r="CN173" s="519">
        <v>400000</v>
      </c>
      <c r="CP173" s="511">
        <v>46026</v>
      </c>
      <c r="CQ173" s="510">
        <v>216000</v>
      </c>
      <c r="CY173" s="440"/>
      <c r="CZ173" s="438"/>
      <c r="DB173" s="933">
        <v>46177</v>
      </c>
      <c r="DC173" s="510">
        <v>35000</v>
      </c>
      <c r="DH173" s="511"/>
      <c r="DI173" s="510"/>
    </row>
    <row r="174" spans="1:113" ht="15.75" x14ac:dyDescent="0.25">
      <c r="A174" s="357"/>
      <c r="E174" s="468">
        <v>46177</v>
      </c>
      <c r="F174" s="469">
        <v>4000</v>
      </c>
      <c r="G174" s="471" t="s">
        <v>5485</v>
      </c>
      <c r="H174" s="469" t="s">
        <v>5639</v>
      </c>
      <c r="M174" s="268">
        <v>44852</v>
      </c>
      <c r="N174" s="269">
        <v>128000</v>
      </c>
      <c r="O174" s="270"/>
      <c r="P174" s="269" t="s">
        <v>696</v>
      </c>
      <c r="T174" s="784">
        <v>46082</v>
      </c>
      <c r="U174" s="629" t="s">
        <v>6604</v>
      </c>
      <c r="V174" s="628" t="s">
        <v>3439</v>
      </c>
      <c r="W174" s="629" t="s">
        <v>592</v>
      </c>
      <c r="X174" s="629" t="s">
        <v>436</v>
      </c>
      <c r="Y174" s="744">
        <v>411000</v>
      </c>
      <c r="Z174" s="640">
        <v>5000</v>
      </c>
      <c r="AA174" s="640">
        <v>326000</v>
      </c>
      <c r="AB174" s="640"/>
      <c r="AC174" s="640"/>
      <c r="AD174" s="640"/>
      <c r="AE174" s="640">
        <v>80000</v>
      </c>
      <c r="AF174" s="640"/>
      <c r="AG174" s="640">
        <v>0</v>
      </c>
      <c r="AH174" s="629"/>
      <c r="AI174" t="s">
        <v>573</v>
      </c>
      <c r="AJ174" s="313">
        <v>45853</v>
      </c>
      <c r="AK174" s="312">
        <v>10264000</v>
      </c>
      <c r="AL174" s="312">
        <v>-10264000</v>
      </c>
      <c r="AN174" s="147"/>
      <c r="BP174" s="260"/>
      <c r="BQ174" s="260"/>
      <c r="BR174" s="260"/>
      <c r="BS174" s="260"/>
      <c r="BT174" s="438"/>
      <c r="BU174" s="515">
        <v>46049</v>
      </c>
      <c r="BV174" s="516">
        <v>10000</v>
      </c>
      <c r="BW174" s="438"/>
      <c r="BX174" s="517">
        <v>45951</v>
      </c>
      <c r="BY174" s="541">
        <v>500000</v>
      </c>
      <c r="BZ174" s="438"/>
      <c r="CA174" s="350">
        <v>45709</v>
      </c>
      <c r="CB174" s="351">
        <v>910000</v>
      </c>
      <c r="CC174" s="438"/>
      <c r="CD174" s="440">
        <v>45754</v>
      </c>
      <c r="CE174" s="346">
        <v>230000</v>
      </c>
      <c r="CF174" s="439"/>
      <c r="CG174" s="899">
        <v>45968</v>
      </c>
      <c r="CH174" s="550">
        <v>800000</v>
      </c>
      <c r="CI174" s="439"/>
      <c r="CJ174" s="540">
        <v>46086</v>
      </c>
      <c r="CK174" s="541">
        <v>527000</v>
      </c>
      <c r="CL174" s="439"/>
      <c r="CM174" s="523">
        <v>45924</v>
      </c>
      <c r="CN174" s="519">
        <v>298000</v>
      </c>
      <c r="CP174" s="511">
        <v>46025</v>
      </c>
      <c r="CQ174" s="510">
        <v>58000</v>
      </c>
      <c r="DB174" s="933">
        <v>46177</v>
      </c>
      <c r="DC174" s="510">
        <v>10000</v>
      </c>
      <c r="DH174" s="511"/>
      <c r="DI174" s="510"/>
    </row>
    <row r="175" spans="1:113" ht="15.75" x14ac:dyDescent="0.25">
      <c r="A175" s="357"/>
      <c r="E175" s="468">
        <v>46177</v>
      </c>
      <c r="F175" s="469">
        <v>50000</v>
      </c>
      <c r="G175" s="471"/>
      <c r="H175" s="469" t="s">
        <v>8951</v>
      </c>
      <c r="M175" s="268">
        <v>44852</v>
      </c>
      <c r="N175" s="269">
        <v>4000</v>
      </c>
      <c r="O175" s="270"/>
      <c r="P175" s="271" t="s">
        <v>644</v>
      </c>
      <c r="T175" s="784">
        <v>46082</v>
      </c>
      <c r="U175" s="629" t="s">
        <v>6604</v>
      </c>
      <c r="V175" s="628" t="s">
        <v>6271</v>
      </c>
      <c r="W175" s="629" t="s">
        <v>592</v>
      </c>
      <c r="X175" s="629" t="s">
        <v>435</v>
      </c>
      <c r="Y175" s="744">
        <v>304000</v>
      </c>
      <c r="Z175" s="640">
        <v>5000</v>
      </c>
      <c r="AA175" s="640">
        <v>219000</v>
      </c>
      <c r="AB175" s="640"/>
      <c r="AC175" s="640"/>
      <c r="AD175" s="640"/>
      <c r="AE175" s="640">
        <v>80000</v>
      </c>
      <c r="AF175" s="640"/>
      <c r="AG175" s="640">
        <v>0</v>
      </c>
      <c r="AH175" s="629"/>
      <c r="AI175" t="s">
        <v>573</v>
      </c>
      <c r="AJ175" s="313">
        <v>45853</v>
      </c>
      <c r="AK175" s="312">
        <v>10264000</v>
      </c>
      <c r="AL175" s="312">
        <v>-10264000</v>
      </c>
      <c r="AN175" s="147"/>
      <c r="BP175" s="260"/>
      <c r="BQ175" s="260"/>
      <c r="BR175" s="260"/>
      <c r="BS175" s="260"/>
      <c r="BT175" s="438"/>
      <c r="BU175" s="515">
        <v>46049</v>
      </c>
      <c r="BV175" s="516">
        <v>450000</v>
      </c>
      <c r="BW175" s="438"/>
      <c r="BX175" s="517">
        <v>45946</v>
      </c>
      <c r="BY175" s="541">
        <v>1000000</v>
      </c>
      <c r="BZ175" s="438"/>
      <c r="CA175" s="350">
        <v>45709</v>
      </c>
      <c r="CB175" s="351">
        <v>138000</v>
      </c>
      <c r="CC175" s="438"/>
      <c r="CD175" s="440">
        <v>45754</v>
      </c>
      <c r="CE175" s="346">
        <v>383000</v>
      </c>
      <c r="CF175" s="439"/>
      <c r="CG175" s="899">
        <v>45968</v>
      </c>
      <c r="CH175" s="550">
        <v>347000</v>
      </c>
      <c r="CI175" s="439"/>
      <c r="CJ175" s="540">
        <v>46086</v>
      </c>
      <c r="CK175" s="541">
        <v>332000</v>
      </c>
      <c r="CL175" s="439"/>
      <c r="CM175" s="523">
        <v>45923</v>
      </c>
      <c r="CN175" s="519">
        <v>70000</v>
      </c>
      <c r="CP175" s="511">
        <v>46021</v>
      </c>
      <c r="CQ175" s="510">
        <v>558000</v>
      </c>
      <c r="DB175" s="933">
        <v>46176</v>
      </c>
      <c r="DC175" s="510">
        <v>4000</v>
      </c>
      <c r="DH175" s="511"/>
      <c r="DI175" s="510"/>
    </row>
    <row r="176" spans="1:113" ht="15.75" x14ac:dyDescent="0.25">
      <c r="A176" s="357"/>
      <c r="E176" s="468">
        <v>46177</v>
      </c>
      <c r="F176" s="469">
        <v>35000</v>
      </c>
      <c r="G176" s="471" t="s">
        <v>942</v>
      </c>
      <c r="H176" s="469" t="s">
        <v>916</v>
      </c>
      <c r="M176" s="268">
        <v>44848</v>
      </c>
      <c r="N176" s="269">
        <v>70000</v>
      </c>
      <c r="O176" s="270"/>
      <c r="P176" s="269" t="s">
        <v>697</v>
      </c>
      <c r="T176" s="784">
        <v>46082</v>
      </c>
      <c r="U176" s="629" t="s">
        <v>6604</v>
      </c>
      <c r="V176" s="628" t="s">
        <v>8276</v>
      </c>
      <c r="W176" s="629" t="s">
        <v>592</v>
      </c>
      <c r="X176" s="629" t="s">
        <v>435</v>
      </c>
      <c r="Y176" s="744">
        <v>1761000</v>
      </c>
      <c r="Z176" s="640">
        <v>5000</v>
      </c>
      <c r="AA176" s="640">
        <v>1676000</v>
      </c>
      <c r="AB176" s="640"/>
      <c r="AC176" s="640"/>
      <c r="AD176" s="640"/>
      <c r="AE176" s="640">
        <v>80000</v>
      </c>
      <c r="AF176" s="640"/>
      <c r="AG176" s="640">
        <v>0</v>
      </c>
      <c r="AH176" s="629" t="s">
        <v>8530</v>
      </c>
      <c r="AI176" t="s">
        <v>573</v>
      </c>
      <c r="AJ176" s="313">
        <v>45846</v>
      </c>
      <c r="AK176" s="312">
        <v>9384000</v>
      </c>
      <c r="AL176" s="312">
        <v>-9384000</v>
      </c>
      <c r="AN176" s="147"/>
      <c r="BP176" s="260"/>
      <c r="BQ176" s="260"/>
      <c r="BR176" s="260"/>
      <c r="BS176" s="260"/>
      <c r="BT176" s="438"/>
      <c r="BU176" s="515">
        <v>46044</v>
      </c>
      <c r="BV176" s="516">
        <v>583000</v>
      </c>
      <c r="BW176" s="438"/>
      <c r="BX176" s="517">
        <v>45925</v>
      </c>
      <c r="BY176" s="541">
        <v>700000</v>
      </c>
      <c r="BZ176" s="438"/>
      <c r="CA176" s="350">
        <v>45709</v>
      </c>
      <c r="CB176" s="351">
        <v>296000</v>
      </c>
      <c r="CC176" s="438"/>
      <c r="CD176" s="440">
        <v>45751</v>
      </c>
      <c r="CE176" s="346">
        <v>144000</v>
      </c>
      <c r="CF176" s="439"/>
      <c r="CG176" s="899">
        <v>45968</v>
      </c>
      <c r="CH176" s="550">
        <v>1830000</v>
      </c>
      <c r="CI176" s="439"/>
      <c r="CJ176" s="540">
        <v>46085</v>
      </c>
      <c r="CK176" s="541">
        <v>626000</v>
      </c>
      <c r="CL176" s="439"/>
      <c r="CM176" s="523">
        <v>45923</v>
      </c>
      <c r="CN176" s="519">
        <v>60000</v>
      </c>
      <c r="CP176" s="511">
        <v>46021</v>
      </c>
      <c r="CQ176" s="510">
        <v>196000</v>
      </c>
      <c r="DB176" s="933">
        <v>46176</v>
      </c>
      <c r="DC176" s="510">
        <v>5000</v>
      </c>
      <c r="DH176" s="511"/>
      <c r="DI176" s="510"/>
    </row>
    <row r="177" spans="1:113" ht="15.75" x14ac:dyDescent="0.25">
      <c r="A177" s="357"/>
      <c r="E177" s="468">
        <v>46176</v>
      </c>
      <c r="F177" s="469">
        <v>130000</v>
      </c>
      <c r="G177" s="471"/>
      <c r="H177" s="469" t="s">
        <v>8949</v>
      </c>
      <c r="M177" s="268">
        <v>44848</v>
      </c>
      <c r="N177" s="269">
        <v>70000</v>
      </c>
      <c r="O177" s="270"/>
      <c r="P177" s="269" t="s">
        <v>698</v>
      </c>
      <c r="T177" s="784">
        <v>46082</v>
      </c>
      <c r="U177" s="629" t="s">
        <v>6604</v>
      </c>
      <c r="V177" s="628" t="s">
        <v>8249</v>
      </c>
      <c r="W177" s="629" t="s">
        <v>592</v>
      </c>
      <c r="X177" s="629" t="s">
        <v>435</v>
      </c>
      <c r="Y177" s="744">
        <v>387000</v>
      </c>
      <c r="Z177" s="640">
        <v>5000</v>
      </c>
      <c r="AA177" s="640">
        <v>302000</v>
      </c>
      <c r="AB177" s="640"/>
      <c r="AC177" s="640"/>
      <c r="AD177" s="640"/>
      <c r="AE177" s="640">
        <v>80000</v>
      </c>
      <c r="AF177" s="640"/>
      <c r="AG177" s="640">
        <v>0</v>
      </c>
      <c r="AH177" s="629"/>
      <c r="AI177" t="s">
        <v>573</v>
      </c>
      <c r="AJ177" s="313">
        <v>45843</v>
      </c>
      <c r="AK177" s="312">
        <v>9126000</v>
      </c>
      <c r="AL177" s="312">
        <v>-9126000</v>
      </c>
      <c r="AN177" s="147"/>
      <c r="BP177" s="260"/>
      <c r="BQ177" s="260"/>
      <c r="BR177" s="260"/>
      <c r="BS177" s="260"/>
      <c r="BT177" s="438"/>
      <c r="BU177" s="515">
        <v>46044</v>
      </c>
      <c r="BV177" s="516">
        <v>356000</v>
      </c>
      <c r="BW177" s="438"/>
      <c r="BX177" s="517">
        <v>45925</v>
      </c>
      <c r="BY177" s="541">
        <v>2000000</v>
      </c>
      <c r="BZ177" s="438"/>
      <c r="CA177" s="350">
        <v>45709</v>
      </c>
      <c r="CB177" s="351">
        <v>5000</v>
      </c>
      <c r="CC177" s="438"/>
      <c r="CD177" s="440">
        <v>45750</v>
      </c>
      <c r="CE177" s="346">
        <v>254000</v>
      </c>
      <c r="CF177" s="439"/>
      <c r="CG177" s="899">
        <v>45968</v>
      </c>
      <c r="CH177" s="550">
        <v>538000</v>
      </c>
      <c r="CI177" s="439"/>
      <c r="CJ177" s="540">
        <v>46085</v>
      </c>
      <c r="CK177" s="541">
        <v>354000</v>
      </c>
      <c r="CL177" s="439"/>
      <c r="CM177" s="523">
        <v>45921</v>
      </c>
      <c r="CN177" s="519">
        <v>450000</v>
      </c>
      <c r="CP177" s="511">
        <v>46021</v>
      </c>
      <c r="CQ177" s="510">
        <v>316000</v>
      </c>
      <c r="DB177" s="933">
        <v>46176</v>
      </c>
      <c r="DC177" s="510">
        <v>5000</v>
      </c>
      <c r="DH177" s="511"/>
      <c r="DI177" s="510"/>
    </row>
    <row r="178" spans="1:113" ht="15.75" x14ac:dyDescent="0.25">
      <c r="A178" s="357"/>
      <c r="E178" s="468">
        <v>46176</v>
      </c>
      <c r="F178" s="469">
        <v>6000</v>
      </c>
      <c r="G178" s="471"/>
      <c r="H178" s="469" t="s">
        <v>8984</v>
      </c>
      <c r="M178" s="268">
        <v>44847</v>
      </c>
      <c r="N178" s="269">
        <v>32000</v>
      </c>
      <c r="O178" s="270"/>
      <c r="P178" s="269" t="s">
        <v>699</v>
      </c>
      <c r="T178" s="784">
        <v>46082</v>
      </c>
      <c r="U178" s="629" t="s">
        <v>8191</v>
      </c>
      <c r="V178" s="628" t="s">
        <v>8184</v>
      </c>
      <c r="W178" s="629" t="s">
        <v>8185</v>
      </c>
      <c r="X178" s="629" t="s">
        <v>221</v>
      </c>
      <c r="Y178" s="744">
        <v>390000</v>
      </c>
      <c r="Z178" s="640"/>
      <c r="AA178" s="640">
        <v>344000</v>
      </c>
      <c r="AB178" s="640"/>
      <c r="AC178" s="640"/>
      <c r="AD178" s="640"/>
      <c r="AE178" s="640">
        <v>40000</v>
      </c>
      <c r="AF178" s="640">
        <v>6000</v>
      </c>
      <c r="AG178" s="640">
        <v>0</v>
      </c>
      <c r="AH178" s="629" t="s">
        <v>8186</v>
      </c>
      <c r="AI178" t="s">
        <v>573</v>
      </c>
      <c r="AJ178" s="313">
        <v>45840</v>
      </c>
      <c r="AK178" s="312">
        <v>9124000</v>
      </c>
      <c r="AL178" s="312">
        <v>-9124000</v>
      </c>
      <c r="AN178" s="147"/>
      <c r="BP178" s="260"/>
      <c r="BQ178" s="260"/>
      <c r="BR178" s="260"/>
      <c r="BS178" s="260"/>
      <c r="BT178" s="438"/>
      <c r="BU178" s="515">
        <v>46014</v>
      </c>
      <c r="BV178" s="516">
        <v>495000</v>
      </c>
      <c r="BW178" s="438"/>
      <c r="BX178" s="517">
        <v>45917</v>
      </c>
      <c r="BY178" s="541">
        <v>0</v>
      </c>
      <c r="BZ178" s="438"/>
      <c r="CA178" s="350">
        <v>45709</v>
      </c>
      <c r="CB178" s="351">
        <v>5000</v>
      </c>
      <c r="CC178" s="438"/>
      <c r="CD178" s="440">
        <v>45750</v>
      </c>
      <c r="CE178" s="346">
        <v>363000</v>
      </c>
      <c r="CF178" s="439"/>
      <c r="CG178" s="899">
        <v>45967</v>
      </c>
      <c r="CH178" s="550">
        <v>1236000</v>
      </c>
      <c r="CI178" s="439"/>
      <c r="CJ178" s="540">
        <v>46085</v>
      </c>
      <c r="CK178" s="541">
        <v>571000</v>
      </c>
      <c r="CL178" s="439"/>
      <c r="CM178" s="523">
        <v>45920</v>
      </c>
      <c r="CN178" s="519">
        <v>50000</v>
      </c>
      <c r="CP178" s="511">
        <v>46021</v>
      </c>
      <c r="CQ178" s="510">
        <v>254000</v>
      </c>
      <c r="DB178" s="933">
        <v>46175</v>
      </c>
      <c r="DC178" s="510">
        <v>6000</v>
      </c>
      <c r="DH178" s="511"/>
      <c r="DI178" s="510"/>
    </row>
    <row r="179" spans="1:113" ht="15.75" x14ac:dyDescent="0.25">
      <c r="A179" s="357"/>
      <c r="E179" s="468">
        <v>46176</v>
      </c>
      <c r="F179" s="469">
        <v>5000</v>
      </c>
      <c r="G179" s="471"/>
      <c r="H179" s="469" t="s">
        <v>1282</v>
      </c>
      <c r="M179" s="268">
        <v>44841</v>
      </c>
      <c r="N179" s="269">
        <v>4000</v>
      </c>
      <c r="O179" s="270"/>
      <c r="P179" s="271" t="s">
        <v>644</v>
      </c>
      <c r="T179" s="784">
        <v>46082</v>
      </c>
      <c r="U179" s="629" t="s">
        <v>2102</v>
      </c>
      <c r="V179" s="628">
        <v>83250236</v>
      </c>
      <c r="W179" s="629" t="s">
        <v>5595</v>
      </c>
      <c r="X179" s="629" t="s">
        <v>8449</v>
      </c>
      <c r="Y179" s="744">
        <v>168000</v>
      </c>
      <c r="Z179" s="640"/>
      <c r="AA179" s="640">
        <v>32000</v>
      </c>
      <c r="AB179" s="640">
        <v>126000</v>
      </c>
      <c r="AC179" s="640"/>
      <c r="AD179" s="640"/>
      <c r="AE179" s="640">
        <v>10000</v>
      </c>
      <c r="AF179" s="640"/>
      <c r="AG179" s="640">
        <v>0</v>
      </c>
      <c r="AH179" s="629" t="s">
        <v>8448</v>
      </c>
      <c r="AI179" t="s">
        <v>573</v>
      </c>
      <c r="AJ179" s="313">
        <v>45839</v>
      </c>
      <c r="AK179" s="312">
        <v>8883000</v>
      </c>
      <c r="AL179" s="312">
        <v>-8883000</v>
      </c>
      <c r="AN179" s="147"/>
      <c r="BP179" s="260"/>
      <c r="BQ179" s="260"/>
      <c r="BR179" s="260"/>
      <c r="BS179" s="260"/>
      <c r="BT179" s="438"/>
      <c r="BU179" s="515">
        <v>46013</v>
      </c>
      <c r="BV179" s="516">
        <v>203000</v>
      </c>
      <c r="BW179" s="438"/>
      <c r="BX179" s="542">
        <v>45905</v>
      </c>
      <c r="BY179" s="543">
        <v>427000</v>
      </c>
      <c r="BZ179" s="438"/>
      <c r="CA179" s="350">
        <v>45709</v>
      </c>
      <c r="CB179" s="351">
        <v>5000</v>
      </c>
      <c r="CC179" s="438"/>
      <c r="CD179" s="440">
        <v>45750</v>
      </c>
      <c r="CE179" s="346">
        <v>283000</v>
      </c>
      <c r="CF179" s="439"/>
      <c r="CG179" s="899">
        <v>45966</v>
      </c>
      <c r="CH179" s="550">
        <v>295000</v>
      </c>
      <c r="CI179" s="439"/>
      <c r="CJ179" s="540">
        <v>46083</v>
      </c>
      <c r="CK179" s="541">
        <v>44000</v>
      </c>
      <c r="CL179" s="439"/>
      <c r="CM179" s="523">
        <v>45916</v>
      </c>
      <c r="CN179" s="519">
        <v>60000</v>
      </c>
      <c r="CP179" s="511">
        <v>46021</v>
      </c>
      <c r="CQ179" s="510">
        <v>629000</v>
      </c>
      <c r="DB179" s="933">
        <v>46175</v>
      </c>
      <c r="DC179" s="510">
        <v>55000</v>
      </c>
      <c r="DH179" s="511"/>
      <c r="DI179" s="510"/>
    </row>
    <row r="180" spans="1:113" ht="15.75" x14ac:dyDescent="0.25">
      <c r="A180" s="357"/>
      <c r="E180" s="468">
        <v>46176</v>
      </c>
      <c r="F180" s="469">
        <v>150000</v>
      </c>
      <c r="G180" s="471" t="s">
        <v>1462</v>
      </c>
      <c r="H180" s="469" t="s">
        <v>8947</v>
      </c>
      <c r="M180" s="268">
        <v>44840</v>
      </c>
      <c r="N180" s="269">
        <v>70000</v>
      </c>
      <c r="O180" s="270"/>
      <c r="P180" s="269" t="s">
        <v>700</v>
      </c>
      <c r="T180" s="784">
        <v>46082</v>
      </c>
      <c r="U180" s="629" t="s">
        <v>587</v>
      </c>
      <c r="V180" s="628" t="s">
        <v>7208</v>
      </c>
      <c r="W180" s="629" t="s">
        <v>592</v>
      </c>
      <c r="X180" s="629" t="s">
        <v>436</v>
      </c>
      <c r="Y180" s="744">
        <v>355000</v>
      </c>
      <c r="Z180" s="640"/>
      <c r="AA180" s="640">
        <v>327000</v>
      </c>
      <c r="AB180" s="640"/>
      <c r="AC180" s="640"/>
      <c r="AD180" s="640">
        <v>28000</v>
      </c>
      <c r="AE180" s="640">
        <v>0</v>
      </c>
      <c r="AF180" s="640"/>
      <c r="AG180" s="640">
        <v>0</v>
      </c>
      <c r="AH180" s="629"/>
      <c r="AI180" t="s">
        <v>573</v>
      </c>
      <c r="AJ180" s="313">
        <v>45838</v>
      </c>
      <c r="AK180" s="312">
        <v>8878000</v>
      </c>
      <c r="AL180" s="312">
        <v>-8878000</v>
      </c>
      <c r="AN180" s="147"/>
      <c r="BP180" s="260"/>
      <c r="BQ180" s="260"/>
      <c r="BR180" s="260"/>
      <c r="BS180" s="260"/>
      <c r="BT180" s="438"/>
      <c r="BU180" s="515">
        <v>46003</v>
      </c>
      <c r="BV180" s="516">
        <v>484000</v>
      </c>
      <c r="BW180" s="438"/>
      <c r="BX180" s="542">
        <v>45905</v>
      </c>
      <c r="BY180" s="543">
        <v>120000</v>
      </c>
      <c r="BZ180" s="438"/>
      <c r="CA180" s="350">
        <v>45709</v>
      </c>
      <c r="CB180" s="351">
        <v>5000</v>
      </c>
      <c r="CC180" s="438"/>
      <c r="CD180" s="440">
        <v>45750</v>
      </c>
      <c r="CE180" s="346">
        <v>656000</v>
      </c>
      <c r="CF180" s="439"/>
      <c r="CG180" s="899">
        <v>45965</v>
      </c>
      <c r="CH180" s="550">
        <v>636000</v>
      </c>
      <c r="CI180" s="439"/>
      <c r="CJ180" s="540">
        <v>46083</v>
      </c>
      <c r="CK180" s="541">
        <v>170000</v>
      </c>
      <c r="CL180" s="439"/>
      <c r="CM180" s="523">
        <v>45916</v>
      </c>
      <c r="CN180" s="519">
        <v>484000</v>
      </c>
      <c r="CP180" s="511">
        <v>46020</v>
      </c>
      <c r="CQ180" s="510">
        <v>126000</v>
      </c>
      <c r="DB180" s="933">
        <v>46175</v>
      </c>
      <c r="DC180" s="510">
        <v>15000</v>
      </c>
      <c r="DH180" s="511"/>
      <c r="DI180" s="510"/>
    </row>
    <row r="181" spans="1:113" ht="15.75" x14ac:dyDescent="0.25">
      <c r="A181" s="357"/>
      <c r="E181" s="468">
        <v>46175</v>
      </c>
      <c r="F181" s="469">
        <v>150000</v>
      </c>
      <c r="G181" s="471"/>
      <c r="H181" s="469" t="s">
        <v>8936</v>
      </c>
      <c r="M181" s="268">
        <v>44839</v>
      </c>
      <c r="N181" s="269">
        <v>10000</v>
      </c>
      <c r="O181" s="270"/>
      <c r="P181" s="269" t="s">
        <v>701</v>
      </c>
      <c r="T181" s="784">
        <v>46082</v>
      </c>
      <c r="U181" s="629" t="s">
        <v>587</v>
      </c>
      <c r="V181" s="628">
        <v>1152455224</v>
      </c>
      <c r="W181" s="629" t="s">
        <v>8185</v>
      </c>
      <c r="X181" s="629" t="s">
        <v>221</v>
      </c>
      <c r="Y181" s="744">
        <v>835000</v>
      </c>
      <c r="Z181" s="640">
        <v>340000</v>
      </c>
      <c r="AA181" s="640">
        <v>227000</v>
      </c>
      <c r="AB181" s="640">
        <v>44000</v>
      </c>
      <c r="AC181" s="640">
        <v>79000</v>
      </c>
      <c r="AD181" s="640">
        <v>70000</v>
      </c>
      <c r="AE181" s="640">
        <v>75000</v>
      </c>
      <c r="AF181" s="640"/>
      <c r="AG181" s="640">
        <v>0</v>
      </c>
      <c r="AH181" s="629" t="s">
        <v>8665</v>
      </c>
      <c r="AI181" t="s">
        <v>573</v>
      </c>
      <c r="AJ181" s="313">
        <v>45830</v>
      </c>
      <c r="AK181" s="312">
        <v>10619000</v>
      </c>
      <c r="AL181" s="312">
        <v>-10619000</v>
      </c>
      <c r="AN181" s="147"/>
      <c r="BP181" s="260"/>
      <c r="BQ181" s="260"/>
      <c r="BR181" s="260"/>
      <c r="BS181" s="260"/>
      <c r="BT181" s="438"/>
      <c r="BU181" s="515">
        <v>46001</v>
      </c>
      <c r="BV181" s="516">
        <v>481000</v>
      </c>
      <c r="BW181" s="438"/>
      <c r="BX181" s="544">
        <v>45903</v>
      </c>
      <c r="BY181" s="543">
        <v>40000</v>
      </c>
      <c r="BZ181" s="438"/>
      <c r="CA181" s="350">
        <v>45709</v>
      </c>
      <c r="CB181" s="351">
        <v>253000</v>
      </c>
      <c r="CC181" s="438"/>
      <c r="CD181" s="440">
        <v>45750</v>
      </c>
      <c r="CE181" s="346">
        <v>273000</v>
      </c>
      <c r="CF181" s="439"/>
      <c r="CG181" s="899">
        <v>45962</v>
      </c>
      <c r="CH181" s="550">
        <v>195000</v>
      </c>
      <c r="CI181" s="439"/>
      <c r="CJ181" s="540">
        <v>46083</v>
      </c>
      <c r="CK181" s="541">
        <v>227000</v>
      </c>
      <c r="CL181" s="439"/>
      <c r="CM181" s="523">
        <v>45916</v>
      </c>
      <c r="CN181" s="519">
        <v>398000</v>
      </c>
      <c r="CP181" s="511">
        <v>46019</v>
      </c>
      <c r="CQ181" s="510">
        <v>8000</v>
      </c>
      <c r="DB181" s="933">
        <v>46175</v>
      </c>
      <c r="DC181" s="510">
        <v>3000</v>
      </c>
      <c r="DH181" s="511"/>
      <c r="DI181" s="510"/>
    </row>
    <row r="182" spans="1:113" ht="15.75" x14ac:dyDescent="0.25">
      <c r="A182" s="357"/>
      <c r="E182" s="468">
        <v>46175</v>
      </c>
      <c r="F182" s="998">
        <v>6000</v>
      </c>
      <c r="G182" s="471"/>
      <c r="H182" s="469" t="s">
        <v>8944</v>
      </c>
      <c r="M182" s="268">
        <v>44839</v>
      </c>
      <c r="N182" s="269">
        <v>70000</v>
      </c>
      <c r="O182" s="270"/>
      <c r="P182" s="269" t="s">
        <v>702</v>
      </c>
      <c r="T182" s="742">
        <v>46082</v>
      </c>
      <c r="U182" s="629" t="s">
        <v>587</v>
      </c>
      <c r="V182" s="628"/>
      <c r="W182" s="629"/>
      <c r="X182" s="629"/>
      <c r="Y182" s="744">
        <v>30000</v>
      </c>
      <c r="Z182" s="640"/>
      <c r="AA182" s="785"/>
      <c r="AB182" s="640"/>
      <c r="AC182" s="640"/>
      <c r="AD182" s="640">
        <v>30000</v>
      </c>
      <c r="AE182" s="785">
        <v>0</v>
      </c>
      <c r="AF182" s="640"/>
      <c r="AG182" s="640">
        <v>0</v>
      </c>
      <c r="AH182" s="629"/>
      <c r="AI182" t="s">
        <v>573</v>
      </c>
      <c r="AJ182" s="313">
        <v>45830</v>
      </c>
      <c r="AK182" s="312">
        <v>10575000</v>
      </c>
      <c r="AL182" s="312">
        <v>-10575000</v>
      </c>
      <c r="AN182" s="147"/>
      <c r="BP182" s="260"/>
      <c r="BQ182" s="260"/>
      <c r="BR182" s="260"/>
      <c r="BS182" s="260"/>
      <c r="BT182" s="438"/>
      <c r="BU182" s="515">
        <v>45980</v>
      </c>
      <c r="BV182" s="516">
        <v>327000</v>
      </c>
      <c r="BW182" s="438"/>
      <c r="BX182" s="544">
        <v>45902</v>
      </c>
      <c r="BY182" s="543">
        <v>1000000</v>
      </c>
      <c r="BZ182" s="438"/>
      <c r="CA182" s="350">
        <v>45709</v>
      </c>
      <c r="CB182" s="351">
        <v>471000</v>
      </c>
      <c r="CC182" s="438"/>
      <c r="CD182" s="440">
        <v>45750</v>
      </c>
      <c r="CE182" s="346">
        <v>497000</v>
      </c>
      <c r="CF182" s="439"/>
      <c r="CG182" s="899">
        <v>45961</v>
      </c>
      <c r="CH182" s="550">
        <v>347000</v>
      </c>
      <c r="CI182" s="439"/>
      <c r="CJ182" s="540">
        <v>46082</v>
      </c>
      <c r="CK182" s="541">
        <v>1308000</v>
      </c>
      <c r="CL182" s="439"/>
      <c r="CM182" s="523">
        <v>45915</v>
      </c>
      <c r="CN182" s="519">
        <v>887000</v>
      </c>
      <c r="CP182" s="511">
        <v>46015</v>
      </c>
      <c r="CQ182" s="510">
        <v>30000</v>
      </c>
      <c r="DB182" s="933">
        <v>46175</v>
      </c>
      <c r="DC182" s="510">
        <v>30000</v>
      </c>
      <c r="DH182" s="511"/>
      <c r="DI182" s="510"/>
    </row>
    <row r="183" spans="1:113" ht="15.75" x14ac:dyDescent="0.25">
      <c r="A183" s="357"/>
      <c r="E183" s="468">
        <v>46175</v>
      </c>
      <c r="F183" s="469">
        <v>20000</v>
      </c>
      <c r="G183" s="471" t="s">
        <v>942</v>
      </c>
      <c r="H183" s="469" t="s">
        <v>978</v>
      </c>
      <c r="M183" s="268">
        <v>44838</v>
      </c>
      <c r="N183" s="269">
        <v>46000</v>
      </c>
      <c r="O183" s="270"/>
      <c r="P183" s="269" t="s">
        <v>703</v>
      </c>
      <c r="T183" s="742">
        <v>46082</v>
      </c>
      <c r="U183" s="629" t="s">
        <v>5056</v>
      </c>
      <c r="V183" s="628" t="s">
        <v>8412</v>
      </c>
      <c r="W183" s="629" t="s">
        <v>592</v>
      </c>
      <c r="X183" s="629" t="s">
        <v>436</v>
      </c>
      <c r="Y183" s="744">
        <v>336000</v>
      </c>
      <c r="Z183" s="640"/>
      <c r="AA183" s="785">
        <v>250000</v>
      </c>
      <c r="AB183" s="640"/>
      <c r="AC183" s="640"/>
      <c r="AD183" s="640"/>
      <c r="AE183" s="785">
        <v>80000</v>
      </c>
      <c r="AF183" s="640">
        <v>6000</v>
      </c>
      <c r="AG183" s="640">
        <v>0</v>
      </c>
      <c r="AH183" s="629"/>
      <c r="AI183" t="s">
        <v>573</v>
      </c>
      <c r="AJ183" s="313">
        <v>45829</v>
      </c>
      <c r="AK183" s="312">
        <v>10604000</v>
      </c>
      <c r="AL183" s="312">
        <v>-10560000</v>
      </c>
      <c r="AN183" s="147"/>
      <c r="BP183" s="260"/>
      <c r="BQ183" s="260"/>
      <c r="BR183" s="260"/>
      <c r="BS183" s="260"/>
      <c r="BT183" s="438"/>
      <c r="BU183" s="515">
        <v>45955</v>
      </c>
      <c r="BV183" s="516">
        <v>700000</v>
      </c>
      <c r="BW183" s="438"/>
      <c r="BX183" s="544">
        <v>45899</v>
      </c>
      <c r="BY183" s="543">
        <v>58000</v>
      </c>
      <c r="BZ183" s="438"/>
      <c r="CA183" s="350">
        <v>45709</v>
      </c>
      <c r="CB183" s="351">
        <v>45000</v>
      </c>
      <c r="CC183" s="438"/>
      <c r="CD183" s="440">
        <v>45749</v>
      </c>
      <c r="CE183" s="346">
        <v>260000</v>
      </c>
      <c r="CF183" s="439"/>
      <c r="CG183" s="899">
        <v>45961</v>
      </c>
      <c r="CH183" s="550">
        <v>303000</v>
      </c>
      <c r="CI183" s="439"/>
      <c r="CJ183" s="540">
        <v>46081</v>
      </c>
      <c r="CK183" s="541">
        <v>72000</v>
      </c>
      <c r="CL183" s="439"/>
      <c r="CM183" s="523">
        <v>45914</v>
      </c>
      <c r="CN183" s="519">
        <v>400000</v>
      </c>
      <c r="CP183" s="511">
        <v>46013</v>
      </c>
      <c r="CQ183" s="510">
        <v>314000</v>
      </c>
      <c r="DB183" s="933">
        <v>46175</v>
      </c>
      <c r="DC183" s="510">
        <v>150000</v>
      </c>
      <c r="DH183" s="511"/>
      <c r="DI183" s="510"/>
    </row>
    <row r="184" spans="1:113" ht="15.75" x14ac:dyDescent="0.25">
      <c r="A184" s="357"/>
      <c r="E184" s="468">
        <v>46175</v>
      </c>
      <c r="F184" s="469">
        <v>35000</v>
      </c>
      <c r="G184" s="471" t="s">
        <v>942</v>
      </c>
      <c r="H184" s="469" t="s">
        <v>8943</v>
      </c>
      <c r="M184" s="268">
        <v>44838</v>
      </c>
      <c r="N184" s="269">
        <v>4000</v>
      </c>
      <c r="O184" s="270"/>
      <c r="P184" s="271" t="s">
        <v>644</v>
      </c>
      <c r="T184" s="742">
        <v>46082</v>
      </c>
      <c r="U184" s="629" t="s">
        <v>8308</v>
      </c>
      <c r="V184" s="628" t="s">
        <v>8046</v>
      </c>
      <c r="W184" s="629" t="s">
        <v>592</v>
      </c>
      <c r="X184" s="629" t="s">
        <v>436</v>
      </c>
      <c r="Y184" s="744">
        <v>651000</v>
      </c>
      <c r="Z184" s="640">
        <v>5000</v>
      </c>
      <c r="AA184" s="785">
        <v>354000</v>
      </c>
      <c r="AB184" s="640"/>
      <c r="AC184" s="640">
        <v>204000</v>
      </c>
      <c r="AD184" s="640">
        <v>18000</v>
      </c>
      <c r="AE184" s="785">
        <v>70000</v>
      </c>
      <c r="AF184" s="640"/>
      <c r="AG184" s="640">
        <v>0</v>
      </c>
      <c r="AH184" s="629" t="s">
        <v>8335</v>
      </c>
      <c r="AI184" t="s">
        <v>573</v>
      </c>
      <c r="AJ184" s="313">
        <v>45829</v>
      </c>
      <c r="AK184" s="312">
        <v>10604000</v>
      </c>
      <c r="AL184" s="312">
        <v>-10604000</v>
      </c>
      <c r="AN184" s="147"/>
      <c r="BP184" s="260"/>
      <c r="BQ184" s="260"/>
      <c r="BR184" s="260"/>
      <c r="BS184" s="260"/>
      <c r="BT184" s="438"/>
      <c r="BU184" s="515">
        <v>45951</v>
      </c>
      <c r="BV184" s="516">
        <v>150000</v>
      </c>
      <c r="BW184" s="438"/>
      <c r="BX184" s="544">
        <v>45897</v>
      </c>
      <c r="BY184" s="543">
        <v>1000000</v>
      </c>
      <c r="BZ184" s="438"/>
      <c r="CA184" s="350">
        <v>45708</v>
      </c>
      <c r="CB184" s="351">
        <v>414000</v>
      </c>
      <c r="CC184" s="438"/>
      <c r="CD184" s="440">
        <v>45749</v>
      </c>
      <c r="CE184" s="346">
        <v>2351000</v>
      </c>
      <c r="CF184" s="439"/>
      <c r="CG184" s="899">
        <v>45960</v>
      </c>
      <c r="CH184" s="550">
        <v>470000</v>
      </c>
      <c r="CI184" s="439"/>
      <c r="CJ184" s="540">
        <v>46081</v>
      </c>
      <c r="CK184" s="541">
        <v>100000</v>
      </c>
      <c r="CL184" s="439"/>
      <c r="CM184" s="523">
        <v>45913</v>
      </c>
      <c r="CN184" s="519">
        <v>520000</v>
      </c>
      <c r="CP184" s="511">
        <v>46005</v>
      </c>
      <c r="CQ184" s="510">
        <v>185000</v>
      </c>
      <c r="DB184" s="933">
        <v>46174</v>
      </c>
      <c r="DC184" s="510">
        <v>331000</v>
      </c>
      <c r="DH184" s="511"/>
      <c r="DI184" s="510"/>
    </row>
    <row r="185" spans="1:113" ht="15.75" x14ac:dyDescent="0.25">
      <c r="A185" s="357"/>
      <c r="E185" s="468">
        <v>46175</v>
      </c>
      <c r="F185" s="469">
        <v>30000</v>
      </c>
      <c r="G185" s="471"/>
      <c r="H185" s="469" t="s">
        <v>8937</v>
      </c>
      <c r="M185" s="268">
        <v>44838</v>
      </c>
      <c r="N185" s="269">
        <v>80000</v>
      </c>
      <c r="O185" s="270"/>
      <c r="P185" s="269" t="s">
        <v>704</v>
      </c>
      <c r="T185" s="742">
        <v>46082</v>
      </c>
      <c r="U185" s="629" t="s">
        <v>5346</v>
      </c>
      <c r="V185" s="628" t="s">
        <v>5770</v>
      </c>
      <c r="W185" s="629" t="s">
        <v>6079</v>
      </c>
      <c r="X185" s="629" t="s">
        <v>435</v>
      </c>
      <c r="Y185" s="744">
        <v>351000</v>
      </c>
      <c r="Z185" s="640">
        <v>5000</v>
      </c>
      <c r="AA185" s="785">
        <v>256000</v>
      </c>
      <c r="AB185" s="640"/>
      <c r="AC185" s="640"/>
      <c r="AD185" s="640">
        <v>18000</v>
      </c>
      <c r="AE185" s="785">
        <v>70000</v>
      </c>
      <c r="AF185" s="640">
        <v>2000</v>
      </c>
      <c r="AG185" s="640">
        <v>0</v>
      </c>
      <c r="AH185" s="629" t="s">
        <v>8401</v>
      </c>
      <c r="AI185" t="s">
        <v>573</v>
      </c>
      <c r="AJ185" s="313">
        <v>45829</v>
      </c>
      <c r="AK185" s="312">
        <v>10604000</v>
      </c>
      <c r="AL185" s="312">
        <v>-10604000</v>
      </c>
      <c r="AN185" s="147"/>
      <c r="BP185" s="260"/>
      <c r="BQ185" s="260"/>
      <c r="BR185" s="260"/>
      <c r="BS185" s="260"/>
      <c r="BT185" s="438"/>
      <c r="BU185" s="515">
        <v>45950</v>
      </c>
      <c r="BV185" s="516">
        <v>365000</v>
      </c>
      <c r="BW185" s="438"/>
      <c r="BX185" s="544">
        <v>45897</v>
      </c>
      <c r="BY185" s="543">
        <v>225000</v>
      </c>
      <c r="BZ185" s="438"/>
      <c r="CA185" s="349">
        <v>45708</v>
      </c>
      <c r="CB185" s="346">
        <v>215000</v>
      </c>
      <c r="CC185" s="438"/>
      <c r="CD185" s="440">
        <v>45749</v>
      </c>
      <c r="CE185" s="346">
        <v>206000</v>
      </c>
      <c r="CF185" s="439"/>
      <c r="CG185" s="899">
        <v>45960</v>
      </c>
      <c r="CH185" s="550">
        <v>647000</v>
      </c>
      <c r="CI185" s="439"/>
      <c r="CJ185" s="540">
        <v>46073</v>
      </c>
      <c r="CK185" s="541">
        <v>403000</v>
      </c>
      <c r="CL185" s="439"/>
      <c r="CM185" s="523">
        <v>45913</v>
      </c>
      <c r="CN185" s="519">
        <v>140000</v>
      </c>
      <c r="CP185" s="511">
        <v>46002</v>
      </c>
      <c r="CQ185" s="510">
        <v>372000</v>
      </c>
      <c r="DB185" s="933">
        <v>46173</v>
      </c>
      <c r="DC185" s="510">
        <v>285000</v>
      </c>
      <c r="DH185" s="511"/>
      <c r="DI185" s="510"/>
    </row>
    <row r="186" spans="1:113" ht="15.75" x14ac:dyDescent="0.25">
      <c r="A186" s="357"/>
      <c r="E186" s="468">
        <v>46174</v>
      </c>
      <c r="F186" s="469">
        <v>4000</v>
      </c>
      <c r="G186" s="471"/>
      <c r="H186" s="469" t="s">
        <v>8950</v>
      </c>
      <c r="M186" s="268">
        <v>44838</v>
      </c>
      <c r="N186" s="269">
        <v>70000</v>
      </c>
      <c r="O186" s="270"/>
      <c r="P186" s="269" t="s">
        <v>705</v>
      </c>
      <c r="T186" s="742">
        <v>46082</v>
      </c>
      <c r="U186" s="629" t="s">
        <v>1845</v>
      </c>
      <c r="V186" s="628" t="s">
        <v>8178</v>
      </c>
      <c r="W186" s="629" t="s">
        <v>592</v>
      </c>
      <c r="X186" s="629" t="s">
        <v>433</v>
      </c>
      <c r="Y186" s="744">
        <v>309000</v>
      </c>
      <c r="Z186" s="640"/>
      <c r="AA186" s="785">
        <v>169000</v>
      </c>
      <c r="AB186" s="640"/>
      <c r="AC186" s="640"/>
      <c r="AD186" s="640"/>
      <c r="AE186" s="785">
        <v>80000</v>
      </c>
      <c r="AF186" s="640">
        <v>60000</v>
      </c>
      <c r="AG186" s="640">
        <v>0</v>
      </c>
      <c r="AH186" s="629" t="s">
        <v>8290</v>
      </c>
      <c r="AI186" t="s">
        <v>573</v>
      </c>
      <c r="AJ186" s="313">
        <v>45829</v>
      </c>
      <c r="AK186" s="312">
        <v>10634000</v>
      </c>
      <c r="AL186" s="312">
        <v>-10634000</v>
      </c>
      <c r="AN186" s="147"/>
      <c r="BP186" s="260"/>
      <c r="BQ186" s="260"/>
      <c r="BR186" s="260"/>
      <c r="BS186" s="260"/>
      <c r="BT186" s="438"/>
      <c r="BU186" s="515">
        <v>45946</v>
      </c>
      <c r="BV186" s="516">
        <v>716000</v>
      </c>
      <c r="BW186" s="438"/>
      <c r="BX186" s="544">
        <v>45897</v>
      </c>
      <c r="BY186" s="543">
        <v>275000</v>
      </c>
      <c r="BZ186" s="438"/>
      <c r="CA186" s="349">
        <v>45708</v>
      </c>
      <c r="CB186" s="346">
        <v>326000</v>
      </c>
      <c r="CC186" s="438"/>
      <c r="CD186" s="440">
        <v>45749</v>
      </c>
      <c r="CE186" s="346">
        <v>551000</v>
      </c>
      <c r="CF186" s="439"/>
      <c r="CG186" s="899">
        <v>45959</v>
      </c>
      <c r="CH186" s="550">
        <v>460000</v>
      </c>
      <c r="CI186" s="439"/>
      <c r="CJ186" s="540">
        <v>46073</v>
      </c>
      <c r="CK186" s="541">
        <v>22000</v>
      </c>
      <c r="CL186" s="439"/>
      <c r="CM186" s="523">
        <v>45912</v>
      </c>
      <c r="CN186" s="519">
        <v>200000</v>
      </c>
      <c r="CP186" s="511">
        <v>45999</v>
      </c>
      <c r="CQ186" s="510">
        <v>87000</v>
      </c>
      <c r="DB186" s="933">
        <v>46173</v>
      </c>
      <c r="DC186" s="510">
        <v>260000</v>
      </c>
      <c r="DH186" s="511"/>
      <c r="DI186" s="510"/>
    </row>
    <row r="187" spans="1:113" ht="15.75" x14ac:dyDescent="0.25">
      <c r="A187" s="357"/>
      <c r="E187" s="468">
        <v>46174</v>
      </c>
      <c r="F187" s="469">
        <v>5000</v>
      </c>
      <c r="G187" s="471" t="s">
        <v>3355</v>
      </c>
      <c r="H187" s="469" t="s">
        <v>2680</v>
      </c>
      <c r="M187" s="268">
        <v>44838</v>
      </c>
      <c r="N187" s="269">
        <v>4000</v>
      </c>
      <c r="O187" s="270"/>
      <c r="P187" s="271" t="s">
        <v>644</v>
      </c>
      <c r="T187" s="742">
        <v>46082</v>
      </c>
      <c r="U187" s="629" t="s">
        <v>8483</v>
      </c>
      <c r="V187" s="628" t="s">
        <v>8471</v>
      </c>
      <c r="W187" s="629" t="s">
        <v>8472</v>
      </c>
      <c r="X187" s="629" t="s">
        <v>435</v>
      </c>
      <c r="Y187" s="744">
        <v>631000</v>
      </c>
      <c r="Z187" s="640"/>
      <c r="AA187" s="785">
        <v>515000</v>
      </c>
      <c r="AB187" s="640"/>
      <c r="AC187" s="640"/>
      <c r="AD187" s="640"/>
      <c r="AE187" s="785">
        <v>80000</v>
      </c>
      <c r="AF187" s="640">
        <v>36000</v>
      </c>
      <c r="AG187" s="640">
        <v>0</v>
      </c>
      <c r="AH187" s="629"/>
      <c r="AI187" t="s">
        <v>573</v>
      </c>
      <c r="AJ187" s="355">
        <v>45822</v>
      </c>
      <c r="AK187" s="331">
        <v>11299000</v>
      </c>
      <c r="AL187" s="331">
        <v>-11299000</v>
      </c>
      <c r="AN187" s="147"/>
      <c r="BP187" s="260"/>
      <c r="BQ187" s="260"/>
      <c r="BR187" s="260"/>
      <c r="BS187" s="260"/>
      <c r="BT187" s="438"/>
      <c r="BU187" s="515">
        <v>45944</v>
      </c>
      <c r="BV187" s="516">
        <v>616000</v>
      </c>
      <c r="BW187" s="438"/>
      <c r="BX187" s="544">
        <v>45896</v>
      </c>
      <c r="BY187" s="543">
        <v>377000</v>
      </c>
      <c r="BZ187" s="438"/>
      <c r="CA187" s="350">
        <v>45708</v>
      </c>
      <c r="CB187" s="351">
        <v>492000</v>
      </c>
      <c r="CC187" s="438"/>
      <c r="CD187" s="440">
        <v>45749</v>
      </c>
      <c r="CE187" s="346">
        <v>288000</v>
      </c>
      <c r="CF187" s="439"/>
      <c r="CG187" s="899">
        <v>45959</v>
      </c>
      <c r="CH187" s="550">
        <v>331000</v>
      </c>
      <c r="CI187" s="439"/>
      <c r="CJ187" s="540">
        <v>46072</v>
      </c>
      <c r="CK187" s="541">
        <v>344000</v>
      </c>
      <c r="CL187" s="439"/>
      <c r="CM187" s="523">
        <v>45912</v>
      </c>
      <c r="CN187" s="519">
        <v>40000</v>
      </c>
      <c r="CP187" s="511">
        <v>45998</v>
      </c>
      <c r="CQ187" s="510">
        <v>290000</v>
      </c>
      <c r="DB187" s="933">
        <v>46173</v>
      </c>
      <c r="DC187" s="510">
        <v>90000</v>
      </c>
      <c r="DH187" s="511"/>
      <c r="DI187" s="510"/>
    </row>
    <row r="188" spans="1:113" ht="15.75" x14ac:dyDescent="0.25">
      <c r="A188" s="357"/>
      <c r="E188" s="468">
        <v>46174</v>
      </c>
      <c r="F188" s="469">
        <v>5000</v>
      </c>
      <c r="G188" s="471" t="s">
        <v>1312</v>
      </c>
      <c r="H188" s="469" t="s">
        <v>1486</v>
      </c>
      <c r="M188" s="268">
        <v>44834</v>
      </c>
      <c r="N188" s="269">
        <v>288000</v>
      </c>
      <c r="O188" s="270"/>
      <c r="P188" s="269" t="s">
        <v>680</v>
      </c>
      <c r="T188" s="742">
        <v>46082</v>
      </c>
      <c r="U188" s="629" t="s">
        <v>5986</v>
      </c>
      <c r="V188" s="628" t="s">
        <v>8368</v>
      </c>
      <c r="W188" s="629" t="s">
        <v>611</v>
      </c>
      <c r="X188" s="629" t="s">
        <v>245</v>
      </c>
      <c r="Y188" s="744">
        <v>701000</v>
      </c>
      <c r="Z188" s="640">
        <v>5000</v>
      </c>
      <c r="AA188" s="785">
        <v>616000</v>
      </c>
      <c r="AB188" s="640"/>
      <c r="AC188" s="640"/>
      <c r="AD188" s="640"/>
      <c r="AE188" s="785">
        <v>80000</v>
      </c>
      <c r="AF188" s="640"/>
      <c r="AG188" s="640">
        <v>0</v>
      </c>
      <c r="AH188" s="629" t="s">
        <v>8079</v>
      </c>
      <c r="AI188" t="s">
        <v>573</v>
      </c>
      <c r="AJ188" s="313">
        <v>45826</v>
      </c>
      <c r="AK188" s="312">
        <v>11054000</v>
      </c>
      <c r="AL188" s="312">
        <v>-11054000</v>
      </c>
      <c r="AN188" s="147"/>
      <c r="BP188" s="260"/>
      <c r="BQ188" s="260"/>
      <c r="BR188" s="260"/>
      <c r="BS188" s="260"/>
      <c r="BT188" s="438"/>
      <c r="BU188" s="515">
        <v>45940</v>
      </c>
      <c r="BV188" s="516">
        <v>105000</v>
      </c>
      <c r="BW188" s="438"/>
      <c r="BX188" s="544">
        <v>45896</v>
      </c>
      <c r="BY188" s="543">
        <v>291000</v>
      </c>
      <c r="BZ188" s="438"/>
      <c r="CA188" s="350">
        <v>45706</v>
      </c>
      <c r="CB188" s="351">
        <v>513000</v>
      </c>
      <c r="CC188" s="438"/>
      <c r="CD188" s="440">
        <v>45744</v>
      </c>
      <c r="CE188" s="346">
        <v>104000</v>
      </c>
      <c r="CF188" s="439"/>
      <c r="CG188" s="899">
        <v>45957</v>
      </c>
      <c r="CH188" s="550">
        <v>303000</v>
      </c>
      <c r="CI188" s="439"/>
      <c r="CJ188" s="540">
        <v>46072</v>
      </c>
      <c r="CK188" s="541">
        <v>351000</v>
      </c>
      <c r="CL188" s="439"/>
      <c r="CM188" s="523">
        <v>45908</v>
      </c>
      <c r="CN188" s="519">
        <v>350000</v>
      </c>
      <c r="CP188" s="511">
        <v>45990</v>
      </c>
      <c r="CQ188" s="510">
        <v>11000</v>
      </c>
      <c r="DB188" s="933">
        <v>46173</v>
      </c>
      <c r="DC188" s="510">
        <v>44000</v>
      </c>
      <c r="DH188" s="511"/>
      <c r="DI188" s="510"/>
    </row>
    <row r="189" spans="1:113" ht="15.75" x14ac:dyDescent="0.25">
      <c r="A189" s="357"/>
      <c r="E189" s="468">
        <v>46174</v>
      </c>
      <c r="F189" s="469">
        <v>207000</v>
      </c>
      <c r="G189" s="471" t="s">
        <v>1312</v>
      </c>
      <c r="H189" s="469" t="s">
        <v>3375</v>
      </c>
      <c r="M189" s="268">
        <v>44834</v>
      </c>
      <c r="N189" s="269">
        <v>4000</v>
      </c>
      <c r="O189" s="270"/>
      <c r="P189" s="271" t="s">
        <v>644</v>
      </c>
      <c r="T189" s="742">
        <v>46082</v>
      </c>
      <c r="U189" s="629" t="s">
        <v>6856</v>
      </c>
      <c r="V189" s="628" t="s">
        <v>5449</v>
      </c>
      <c r="W189" s="629" t="s">
        <v>592</v>
      </c>
      <c r="X189" s="629" t="s">
        <v>436</v>
      </c>
      <c r="Y189" s="744">
        <v>746000</v>
      </c>
      <c r="Z189" s="640">
        <v>5000</v>
      </c>
      <c r="AA189" s="785">
        <v>661000</v>
      </c>
      <c r="AB189" s="640"/>
      <c r="AC189" s="640"/>
      <c r="AD189" s="640"/>
      <c r="AE189" s="785">
        <v>80000</v>
      </c>
      <c r="AF189" s="640"/>
      <c r="AG189" s="640">
        <v>0</v>
      </c>
      <c r="AH189" s="629"/>
      <c r="AI189" t="s">
        <v>573</v>
      </c>
      <c r="AJ189" s="313">
        <v>45808</v>
      </c>
      <c r="AK189" s="312">
        <v>8743000</v>
      </c>
      <c r="AL189" s="312">
        <v>-8743000</v>
      </c>
      <c r="AN189" s="147"/>
      <c r="BP189" s="260"/>
      <c r="BQ189" s="260"/>
      <c r="BR189" s="260"/>
      <c r="BS189" s="260"/>
      <c r="BT189" s="438"/>
      <c r="BU189" s="515">
        <v>45939</v>
      </c>
      <c r="BV189" s="516">
        <v>658000</v>
      </c>
      <c r="BW189" s="438"/>
      <c r="BX189" s="544">
        <v>45896</v>
      </c>
      <c r="BY189" s="543">
        <v>172000</v>
      </c>
      <c r="BZ189" s="438"/>
      <c r="CA189" s="350">
        <v>45705</v>
      </c>
      <c r="CB189" s="351">
        <v>241000</v>
      </c>
      <c r="CC189" s="438"/>
      <c r="CD189" s="440">
        <v>45744</v>
      </c>
      <c r="CE189" s="346">
        <v>124000</v>
      </c>
      <c r="CF189" s="439"/>
      <c r="CG189" s="899">
        <v>45955</v>
      </c>
      <c r="CH189" s="550">
        <v>1221000</v>
      </c>
      <c r="CI189" s="439"/>
      <c r="CJ189" s="540">
        <v>46072</v>
      </c>
      <c r="CK189" s="541">
        <v>106000</v>
      </c>
      <c r="CL189" s="439"/>
      <c r="CM189" s="440">
        <v>45903</v>
      </c>
      <c r="CN189" s="438">
        <v>70000</v>
      </c>
      <c r="CP189" s="511">
        <v>45989</v>
      </c>
      <c r="CQ189" s="510">
        <v>196000</v>
      </c>
      <c r="DB189" s="933">
        <v>46172</v>
      </c>
      <c r="DC189" s="510">
        <v>40000</v>
      </c>
      <c r="DH189" s="511"/>
      <c r="DI189" s="510"/>
    </row>
    <row r="190" spans="1:113" ht="15.75" x14ac:dyDescent="0.25">
      <c r="A190" s="357"/>
      <c r="E190" s="468">
        <v>46174</v>
      </c>
      <c r="F190" s="469">
        <v>3000</v>
      </c>
      <c r="G190" s="471" t="s">
        <v>5485</v>
      </c>
      <c r="H190" s="469" t="s">
        <v>5684</v>
      </c>
      <c r="M190" s="268">
        <v>44834</v>
      </c>
      <c r="N190" s="269">
        <v>70000</v>
      </c>
      <c r="O190" s="270"/>
      <c r="P190" s="269" t="s">
        <v>683</v>
      </c>
      <c r="T190" s="742">
        <v>46082</v>
      </c>
      <c r="U190" s="629" t="s">
        <v>3485</v>
      </c>
      <c r="V190" s="628" t="s">
        <v>8371</v>
      </c>
      <c r="W190" s="629" t="s">
        <v>4818</v>
      </c>
      <c r="X190" s="629" t="s">
        <v>433</v>
      </c>
      <c r="Y190" s="744">
        <v>540000</v>
      </c>
      <c r="Z190" s="640">
        <v>5000</v>
      </c>
      <c r="AA190" s="785">
        <v>328000</v>
      </c>
      <c r="AB190" s="640"/>
      <c r="AC190" s="640">
        <v>112000</v>
      </c>
      <c r="AD190" s="640"/>
      <c r="AE190" s="785">
        <v>80000</v>
      </c>
      <c r="AF190" s="640">
        <v>15000</v>
      </c>
      <c r="AG190" s="640">
        <v>0</v>
      </c>
      <c r="AH190" s="629"/>
      <c r="AI190" t="s">
        <v>573</v>
      </c>
      <c r="AJ190" s="313">
        <v>45807</v>
      </c>
      <c r="AK190" s="312">
        <v>10983000</v>
      </c>
      <c r="AL190" s="312">
        <v>-10983000</v>
      </c>
      <c r="AN190" s="147"/>
      <c r="BP190" s="260"/>
      <c r="BQ190" s="260"/>
      <c r="BR190" s="260"/>
      <c r="BS190" s="260"/>
      <c r="BT190" s="438"/>
      <c r="BU190" s="515">
        <v>45938</v>
      </c>
      <c r="BV190" s="516">
        <v>195000</v>
      </c>
      <c r="BW190" s="438"/>
      <c r="BX190" s="544">
        <v>45895</v>
      </c>
      <c r="BY190" s="543">
        <v>5000</v>
      </c>
      <c r="BZ190" s="438"/>
      <c r="CA190" s="440">
        <v>45702</v>
      </c>
      <c r="CB190" s="438">
        <v>537000</v>
      </c>
      <c r="CC190" s="438"/>
      <c r="CD190" s="440">
        <v>45744</v>
      </c>
      <c r="CE190" s="346">
        <v>78000</v>
      </c>
      <c r="CF190" s="439"/>
      <c r="CG190" s="899">
        <v>45952</v>
      </c>
      <c r="CH190" s="550">
        <v>436000</v>
      </c>
      <c r="CI190" s="439"/>
      <c r="CJ190" s="540">
        <v>46072</v>
      </c>
      <c r="CK190" s="541">
        <v>114000</v>
      </c>
      <c r="CL190" s="439"/>
      <c r="CM190" s="440">
        <v>45903</v>
      </c>
      <c r="CN190" s="438">
        <v>925000</v>
      </c>
      <c r="CP190" s="511">
        <v>45989</v>
      </c>
      <c r="CQ190" s="510">
        <v>331000</v>
      </c>
      <c r="DB190" s="933">
        <v>46172</v>
      </c>
      <c r="DC190" s="510">
        <v>81000</v>
      </c>
      <c r="DH190" s="511"/>
      <c r="DI190" s="510"/>
    </row>
    <row r="191" spans="1:113" ht="15.75" x14ac:dyDescent="0.25">
      <c r="A191" s="357"/>
      <c r="E191" s="468">
        <v>46173</v>
      </c>
      <c r="F191" s="469">
        <v>15000</v>
      </c>
      <c r="G191" s="471"/>
      <c r="H191" s="469" t="s">
        <v>8938</v>
      </c>
      <c r="M191" s="268">
        <v>44834</v>
      </c>
      <c r="N191" s="269">
        <v>4000</v>
      </c>
      <c r="O191" s="270"/>
      <c r="P191" s="271" t="s">
        <v>644</v>
      </c>
      <c r="T191" s="742">
        <v>46082</v>
      </c>
      <c r="U191" s="629" t="s">
        <v>8413</v>
      </c>
      <c r="V191" s="628">
        <v>88238768</v>
      </c>
      <c r="W191" s="629" t="s">
        <v>8454</v>
      </c>
      <c r="X191" s="629"/>
      <c r="Y191" s="744">
        <v>3710000</v>
      </c>
      <c r="Z191" s="640"/>
      <c r="AA191" s="785">
        <v>2349000</v>
      </c>
      <c r="AB191" s="640">
        <v>1271000</v>
      </c>
      <c r="AC191" s="640"/>
      <c r="AD191" s="640"/>
      <c r="AE191" s="785">
        <v>90000</v>
      </c>
      <c r="AF191" s="640"/>
      <c r="AG191" s="640">
        <v>0</v>
      </c>
      <c r="AH191" s="629"/>
      <c r="AI191" t="s">
        <v>573</v>
      </c>
      <c r="AJ191" s="313">
        <v>45804</v>
      </c>
      <c r="AK191" s="312">
        <v>10628000</v>
      </c>
      <c r="AL191" s="312">
        <v>-10628000</v>
      </c>
      <c r="AN191" s="147"/>
      <c r="BP191" s="260"/>
      <c r="BQ191" s="260"/>
      <c r="BR191" s="260"/>
      <c r="BS191" s="260"/>
      <c r="BT191" s="438"/>
      <c r="BU191" s="515">
        <v>45933</v>
      </c>
      <c r="BV191" s="516">
        <v>500000</v>
      </c>
      <c r="BW191" s="438"/>
      <c r="BX191" s="544">
        <v>45895</v>
      </c>
      <c r="BY191" s="543">
        <v>279000</v>
      </c>
      <c r="BZ191" s="438"/>
      <c r="CA191" s="440">
        <v>45702</v>
      </c>
      <c r="CB191" s="438">
        <v>305000</v>
      </c>
      <c r="CC191" s="438"/>
      <c r="CD191" s="440">
        <v>45744</v>
      </c>
      <c r="CE191" s="346">
        <v>159000</v>
      </c>
      <c r="CF191" s="439"/>
      <c r="CG191" s="899">
        <v>45947</v>
      </c>
      <c r="CH191" s="550">
        <v>100000</v>
      </c>
      <c r="CI191" s="439"/>
      <c r="CJ191" s="540">
        <v>46072</v>
      </c>
      <c r="CK191" s="541">
        <v>260000</v>
      </c>
      <c r="CL191" s="439"/>
      <c r="CM191" s="440">
        <v>45902</v>
      </c>
      <c r="CN191" s="438">
        <v>67000</v>
      </c>
      <c r="CP191" s="511">
        <v>45989</v>
      </c>
      <c r="CQ191" s="510">
        <v>100000</v>
      </c>
      <c r="DB191" s="933">
        <v>46172</v>
      </c>
      <c r="DC191" s="510">
        <v>19000</v>
      </c>
      <c r="DH191" s="511"/>
      <c r="DI191" s="510"/>
    </row>
    <row r="192" spans="1:113" ht="15.75" x14ac:dyDescent="0.25">
      <c r="A192" s="357"/>
      <c r="E192" s="468">
        <v>46172</v>
      </c>
      <c r="F192" s="469">
        <v>5000</v>
      </c>
      <c r="G192" s="471"/>
      <c r="H192" s="469" t="s">
        <v>3728</v>
      </c>
      <c r="M192" s="268">
        <v>44834</v>
      </c>
      <c r="N192" s="269">
        <v>94000</v>
      </c>
      <c r="O192" s="270"/>
      <c r="P192" s="269" t="s">
        <v>706</v>
      </c>
      <c r="T192" s="742">
        <v>46082</v>
      </c>
      <c r="U192" s="629" t="s">
        <v>613</v>
      </c>
      <c r="V192" s="628" t="s">
        <v>8456</v>
      </c>
      <c r="W192" s="629" t="s">
        <v>3642</v>
      </c>
      <c r="X192" s="629" t="s">
        <v>435</v>
      </c>
      <c r="Y192" s="744">
        <v>943000</v>
      </c>
      <c r="Z192" s="640">
        <v>23000</v>
      </c>
      <c r="AA192" s="785">
        <v>531000</v>
      </c>
      <c r="AB192" s="640"/>
      <c r="AC192" s="640">
        <v>263000</v>
      </c>
      <c r="AD192" s="640">
        <v>46000</v>
      </c>
      <c r="AE192" s="785">
        <v>80000</v>
      </c>
      <c r="AF192" s="640"/>
      <c r="AG192" s="640">
        <v>0</v>
      </c>
      <c r="AH192" s="629"/>
      <c r="AI192" t="s">
        <v>573</v>
      </c>
      <c r="AJ192" s="313">
        <v>45804</v>
      </c>
      <c r="AK192" s="312">
        <v>10616000</v>
      </c>
      <c r="AL192" s="312">
        <v>-10616000</v>
      </c>
      <c r="AN192" s="147"/>
      <c r="BP192" s="260"/>
      <c r="BQ192" s="260"/>
      <c r="BR192" s="260"/>
      <c r="BS192" s="260"/>
      <c r="BT192" s="438"/>
      <c r="BU192" s="515">
        <v>45918</v>
      </c>
      <c r="BV192" s="516">
        <v>709000</v>
      </c>
      <c r="BW192" s="438"/>
      <c r="BX192" s="544">
        <v>45895</v>
      </c>
      <c r="BY192" s="543">
        <v>189000</v>
      </c>
      <c r="BZ192" s="438"/>
      <c r="CA192" s="440">
        <v>45702</v>
      </c>
      <c r="CB192" s="438">
        <v>177000</v>
      </c>
      <c r="CC192" s="438"/>
      <c r="CD192" s="440">
        <v>45744</v>
      </c>
      <c r="CE192" s="346">
        <v>162000</v>
      </c>
      <c r="CF192" s="439"/>
      <c r="CG192" s="899">
        <v>45947</v>
      </c>
      <c r="CH192" s="550">
        <v>312000</v>
      </c>
      <c r="CI192" s="439"/>
      <c r="CJ192" s="540">
        <v>46070</v>
      </c>
      <c r="CK192" s="541">
        <v>224000</v>
      </c>
      <c r="CL192" s="439"/>
      <c r="CM192" s="440">
        <v>45902</v>
      </c>
      <c r="CN192" s="438">
        <v>328000</v>
      </c>
      <c r="CP192" s="511">
        <v>45987</v>
      </c>
      <c r="CQ192" s="510">
        <v>50000</v>
      </c>
      <c r="DB192" s="933">
        <v>46170</v>
      </c>
      <c r="DC192" s="510">
        <v>40000</v>
      </c>
      <c r="DH192" s="511"/>
      <c r="DI192" s="510"/>
    </row>
    <row r="193" spans="1:113" ht="15.75" x14ac:dyDescent="0.25">
      <c r="A193" s="357"/>
      <c r="E193" s="468">
        <v>46172</v>
      </c>
      <c r="F193" s="469">
        <v>40000</v>
      </c>
      <c r="G193" s="471"/>
      <c r="H193" s="469" t="s">
        <v>8913</v>
      </c>
      <c r="M193" s="268">
        <v>44834</v>
      </c>
      <c r="N193" s="269">
        <v>4000</v>
      </c>
      <c r="O193" s="270"/>
      <c r="P193" s="271" t="s">
        <v>644</v>
      </c>
      <c r="T193" s="742">
        <v>46082</v>
      </c>
      <c r="U193" s="629" t="s">
        <v>613</v>
      </c>
      <c r="V193" s="628" t="s">
        <v>8455</v>
      </c>
      <c r="W193" s="629" t="s">
        <v>592</v>
      </c>
      <c r="X193" s="629" t="s">
        <v>435</v>
      </c>
      <c r="Y193" s="744">
        <v>395000</v>
      </c>
      <c r="Z193" s="640">
        <v>5000</v>
      </c>
      <c r="AA193" s="785">
        <v>284000</v>
      </c>
      <c r="AB193" s="640"/>
      <c r="AC193" s="640"/>
      <c r="AD193" s="640">
        <v>26000</v>
      </c>
      <c r="AE193" s="785">
        <v>80000</v>
      </c>
      <c r="AF193" s="640"/>
      <c r="AG193" s="640">
        <v>0</v>
      </c>
      <c r="AH193" s="629"/>
      <c r="AI193" t="s">
        <v>573</v>
      </c>
      <c r="AJ193" s="313">
        <v>45801</v>
      </c>
      <c r="AK193" s="312">
        <v>10458000</v>
      </c>
      <c r="AL193" s="312">
        <v>-10458000</v>
      </c>
      <c r="AN193" s="147"/>
      <c r="BP193" s="260"/>
      <c r="BQ193" s="260"/>
      <c r="BR193" s="260"/>
      <c r="BS193" s="260"/>
      <c r="BT193" s="438"/>
      <c r="BU193" s="515">
        <v>45911</v>
      </c>
      <c r="BV193" s="516">
        <v>446000</v>
      </c>
      <c r="BW193" s="438"/>
      <c r="BX193" s="544">
        <v>45895</v>
      </c>
      <c r="BY193" s="543">
        <v>453000</v>
      </c>
      <c r="BZ193" s="438"/>
      <c r="CA193" s="440">
        <v>45702</v>
      </c>
      <c r="CB193" s="438">
        <v>283000</v>
      </c>
      <c r="CC193" s="438"/>
      <c r="CD193" s="440">
        <v>45742</v>
      </c>
      <c r="CE193" s="346">
        <v>628000</v>
      </c>
      <c r="CF193" s="439"/>
      <c r="CG193" s="899">
        <v>45944</v>
      </c>
      <c r="CH193" s="550">
        <v>460000</v>
      </c>
      <c r="CI193" s="439"/>
      <c r="CJ193" s="540">
        <v>46070</v>
      </c>
      <c r="CK193" s="541">
        <v>222000</v>
      </c>
      <c r="CL193" s="439"/>
      <c r="CM193" s="440">
        <v>45898</v>
      </c>
      <c r="CN193" s="438">
        <v>724000</v>
      </c>
      <c r="CP193" s="511">
        <v>45985</v>
      </c>
      <c r="CQ193" s="510">
        <v>143000</v>
      </c>
      <c r="DB193" s="933">
        <v>46170</v>
      </c>
      <c r="DC193" s="510">
        <v>10000</v>
      </c>
      <c r="DH193" s="511"/>
      <c r="DI193" s="510"/>
    </row>
    <row r="194" spans="1:113" ht="15.75" x14ac:dyDescent="0.25">
      <c r="A194" s="357"/>
      <c r="E194" s="468">
        <v>46172</v>
      </c>
      <c r="F194" s="469">
        <v>46000</v>
      </c>
      <c r="G194" s="471" t="s">
        <v>1312</v>
      </c>
      <c r="H194" s="469" t="s">
        <v>8911</v>
      </c>
      <c r="M194" s="268">
        <v>44828</v>
      </c>
      <c r="N194" s="269">
        <v>193000</v>
      </c>
      <c r="O194" s="270"/>
      <c r="P194" s="269" t="s">
        <v>707</v>
      </c>
      <c r="T194" s="742">
        <v>46082</v>
      </c>
      <c r="U194" s="629" t="s">
        <v>613</v>
      </c>
      <c r="V194" s="628" t="s">
        <v>8305</v>
      </c>
      <c r="W194" s="629" t="s">
        <v>592</v>
      </c>
      <c r="X194" s="629" t="s">
        <v>435</v>
      </c>
      <c r="Y194" s="744">
        <v>433000</v>
      </c>
      <c r="Z194" s="640">
        <v>5000</v>
      </c>
      <c r="AA194" s="785">
        <v>277000</v>
      </c>
      <c r="AB194" s="640"/>
      <c r="AC194" s="640">
        <v>70000</v>
      </c>
      <c r="AD194" s="640"/>
      <c r="AE194" s="785">
        <v>81000</v>
      </c>
      <c r="AF194" s="640"/>
      <c r="AG194" s="640">
        <v>0</v>
      </c>
      <c r="AH194" s="629"/>
      <c r="AI194" t="s">
        <v>573</v>
      </c>
      <c r="AJ194" s="313">
        <v>45799</v>
      </c>
      <c r="AK194" s="312">
        <v>10138000</v>
      </c>
      <c r="AL194" s="312">
        <v>-10138000</v>
      </c>
      <c r="AN194" s="147"/>
      <c r="BP194" s="260"/>
      <c r="BQ194" s="260"/>
      <c r="BR194" s="260"/>
      <c r="BS194" s="260"/>
      <c r="BT194" s="438"/>
      <c r="BU194" s="515">
        <v>45910</v>
      </c>
      <c r="BV194" s="516">
        <v>350000</v>
      </c>
      <c r="BW194" s="438"/>
      <c r="BX194" s="544">
        <v>45895</v>
      </c>
      <c r="BY194" s="543">
        <v>230000</v>
      </c>
      <c r="BZ194" s="438"/>
      <c r="CA194" s="440">
        <v>45702</v>
      </c>
      <c r="CB194" s="438">
        <v>268000</v>
      </c>
      <c r="CC194" s="438"/>
      <c r="CD194" s="440">
        <v>45742</v>
      </c>
      <c r="CE194" s="346">
        <v>241000</v>
      </c>
      <c r="CF194" s="439"/>
      <c r="CG194" s="899">
        <v>45943</v>
      </c>
      <c r="CH194" s="550">
        <v>410000</v>
      </c>
      <c r="CI194" s="439"/>
      <c r="CJ194" s="540">
        <v>46070</v>
      </c>
      <c r="CK194" s="541">
        <v>440000</v>
      </c>
      <c r="CL194" s="439"/>
      <c r="CM194" s="440">
        <v>45898</v>
      </c>
      <c r="CN194" s="438">
        <v>620000</v>
      </c>
      <c r="CP194" s="511">
        <v>45985</v>
      </c>
      <c r="CQ194" s="510">
        <v>60000</v>
      </c>
      <c r="DB194" s="933">
        <v>46170</v>
      </c>
      <c r="DC194" s="510">
        <v>35000</v>
      </c>
      <c r="DH194" s="511"/>
      <c r="DI194" s="510"/>
    </row>
    <row r="195" spans="1:113" ht="15.75" x14ac:dyDescent="0.25">
      <c r="A195" s="357"/>
      <c r="E195" s="468">
        <v>46172</v>
      </c>
      <c r="F195" s="469">
        <v>10000</v>
      </c>
      <c r="G195" s="471" t="s">
        <v>3355</v>
      </c>
      <c r="H195" s="469" t="s">
        <v>8190</v>
      </c>
      <c r="M195" s="268">
        <v>44828</v>
      </c>
      <c r="N195" s="269">
        <v>157000</v>
      </c>
      <c r="O195" s="270"/>
      <c r="P195" s="269" t="s">
        <v>708</v>
      </c>
      <c r="T195" s="742">
        <v>46082</v>
      </c>
      <c r="U195" s="629" t="s">
        <v>6699</v>
      </c>
      <c r="V195" s="628" t="s">
        <v>8458</v>
      </c>
      <c r="W195" s="629" t="s">
        <v>4270</v>
      </c>
      <c r="X195" s="629"/>
      <c r="Y195" s="744">
        <v>214000</v>
      </c>
      <c r="Z195" s="640">
        <v>6000</v>
      </c>
      <c r="AA195" s="785">
        <v>126000</v>
      </c>
      <c r="AB195" s="640"/>
      <c r="AC195" s="640"/>
      <c r="AD195" s="640"/>
      <c r="AE195" s="785">
        <v>80000</v>
      </c>
      <c r="AF195" s="640">
        <v>2000</v>
      </c>
      <c r="AG195" s="640">
        <v>0</v>
      </c>
      <c r="AH195" s="629"/>
      <c r="AI195" t="s">
        <v>573</v>
      </c>
      <c r="AJ195" s="313">
        <v>45798</v>
      </c>
      <c r="AK195" s="312">
        <v>9588000</v>
      </c>
      <c r="AL195" s="312">
        <v>-9588000</v>
      </c>
      <c r="AN195" s="147"/>
      <c r="BP195" s="260"/>
      <c r="BQ195" s="260"/>
      <c r="BR195" s="260"/>
      <c r="BS195" s="260"/>
      <c r="BT195" s="438"/>
      <c r="BU195" s="515">
        <v>45909</v>
      </c>
      <c r="BV195" s="516">
        <v>367000</v>
      </c>
      <c r="BW195" s="438"/>
      <c r="BX195" s="544">
        <v>45894</v>
      </c>
      <c r="BY195" s="543">
        <v>633000</v>
      </c>
      <c r="BZ195" s="438"/>
      <c r="CA195" s="440">
        <v>45702</v>
      </c>
      <c r="CB195" s="438">
        <v>5000</v>
      </c>
      <c r="CC195" s="438"/>
      <c r="CD195" s="440">
        <v>45741</v>
      </c>
      <c r="CE195" s="346">
        <v>36000</v>
      </c>
      <c r="CF195" s="439"/>
      <c r="CG195" s="899">
        <v>45940</v>
      </c>
      <c r="CH195" s="550">
        <v>235000</v>
      </c>
      <c r="CI195" s="439"/>
      <c r="CJ195" s="540">
        <v>46070</v>
      </c>
      <c r="CK195" s="541">
        <v>304000</v>
      </c>
      <c r="CL195" s="439"/>
      <c r="CM195" s="440">
        <v>45898</v>
      </c>
      <c r="CN195" s="438">
        <v>55000</v>
      </c>
      <c r="CP195" s="511">
        <v>45983</v>
      </c>
      <c r="CQ195" s="510">
        <v>150000</v>
      </c>
      <c r="DB195" s="933">
        <v>46169</v>
      </c>
      <c r="DC195" s="510">
        <v>433000</v>
      </c>
      <c r="DH195" s="511"/>
      <c r="DI195" s="510"/>
    </row>
    <row r="196" spans="1:113" ht="15.75" x14ac:dyDescent="0.25">
      <c r="A196" s="357"/>
      <c r="E196" s="468">
        <v>46172</v>
      </c>
      <c r="F196" s="469">
        <v>20000</v>
      </c>
      <c r="G196" s="471" t="s">
        <v>1312</v>
      </c>
      <c r="H196" s="469" t="s">
        <v>1826</v>
      </c>
      <c r="M196" s="268">
        <v>44828</v>
      </c>
      <c r="N196" s="269">
        <v>75000</v>
      </c>
      <c r="O196" s="270"/>
      <c r="P196" s="269" t="s">
        <v>709</v>
      </c>
      <c r="T196" s="742">
        <v>46082</v>
      </c>
      <c r="U196" s="629" t="s">
        <v>6699</v>
      </c>
      <c r="V196" s="628" t="s">
        <v>8299</v>
      </c>
      <c r="W196" s="629" t="s">
        <v>4267</v>
      </c>
      <c r="X196" s="629" t="s">
        <v>435</v>
      </c>
      <c r="Y196" s="744">
        <v>418000</v>
      </c>
      <c r="Z196" s="640">
        <v>5000</v>
      </c>
      <c r="AA196" s="785">
        <v>332000</v>
      </c>
      <c r="AB196" s="640"/>
      <c r="AC196" s="640"/>
      <c r="AD196" s="640"/>
      <c r="AE196" s="785">
        <v>80000</v>
      </c>
      <c r="AF196" s="640">
        <v>1000</v>
      </c>
      <c r="AG196" s="640">
        <v>0</v>
      </c>
      <c r="AH196" s="629" t="s">
        <v>8340</v>
      </c>
      <c r="AI196" t="s">
        <v>573</v>
      </c>
      <c r="AJ196" s="313">
        <v>45798</v>
      </c>
      <c r="AK196" s="312">
        <v>9588000</v>
      </c>
      <c r="AL196" s="312">
        <v>-9588000</v>
      </c>
      <c r="AN196" s="147"/>
      <c r="BP196" s="260"/>
      <c r="BQ196" s="260"/>
      <c r="BR196" s="260"/>
      <c r="BS196" s="260"/>
      <c r="BT196" s="438"/>
      <c r="BU196" s="515">
        <v>45905</v>
      </c>
      <c r="BV196" s="516">
        <v>834000</v>
      </c>
      <c r="BW196" s="438"/>
      <c r="BX196" s="544">
        <v>45892</v>
      </c>
      <c r="BY196" s="543">
        <v>453000</v>
      </c>
      <c r="BZ196" s="438"/>
      <c r="CA196" s="440">
        <v>45701</v>
      </c>
      <c r="CB196" s="438">
        <v>356000</v>
      </c>
      <c r="CC196" s="438"/>
      <c r="CD196" s="440">
        <v>45741</v>
      </c>
      <c r="CE196" s="346">
        <v>36000</v>
      </c>
      <c r="CF196" s="439"/>
      <c r="CG196" s="899">
        <v>45939</v>
      </c>
      <c r="CH196" s="550">
        <v>40000</v>
      </c>
      <c r="CI196" s="439"/>
      <c r="CJ196" s="540">
        <v>46070</v>
      </c>
      <c r="CK196" s="541">
        <v>270000</v>
      </c>
      <c r="CL196" s="439"/>
      <c r="CM196" s="440">
        <v>45897</v>
      </c>
      <c r="CN196" s="438">
        <v>467000</v>
      </c>
      <c r="CP196" s="511">
        <v>45979</v>
      </c>
      <c r="CQ196" s="510">
        <v>87000</v>
      </c>
      <c r="DB196" s="933">
        <v>46169</v>
      </c>
      <c r="DC196" s="510">
        <v>5000</v>
      </c>
      <c r="DH196" s="511"/>
      <c r="DI196" s="510"/>
    </row>
    <row r="197" spans="1:113" ht="15.75" x14ac:dyDescent="0.25">
      <c r="A197" s="357"/>
      <c r="E197" s="468">
        <v>46170</v>
      </c>
      <c r="F197" s="469">
        <v>35000</v>
      </c>
      <c r="G197" s="471" t="s">
        <v>1396</v>
      </c>
      <c r="H197" s="469" t="s">
        <v>3849</v>
      </c>
      <c r="M197" s="268">
        <v>44826</v>
      </c>
      <c r="N197" s="269">
        <v>4000</v>
      </c>
      <c r="O197" s="270"/>
      <c r="P197" s="271" t="s">
        <v>644</v>
      </c>
      <c r="T197" s="742">
        <v>46082</v>
      </c>
      <c r="U197" s="629" t="s">
        <v>6699</v>
      </c>
      <c r="V197" s="628" t="s">
        <v>8277</v>
      </c>
      <c r="W197" s="629" t="s">
        <v>592</v>
      </c>
      <c r="X197" s="629" t="s">
        <v>435</v>
      </c>
      <c r="Y197" s="744">
        <v>872000</v>
      </c>
      <c r="Z197" s="640">
        <v>5000</v>
      </c>
      <c r="AA197" s="785">
        <v>452000</v>
      </c>
      <c r="AB197" s="640"/>
      <c r="AC197" s="640">
        <v>364000</v>
      </c>
      <c r="AD197" s="640"/>
      <c r="AE197" s="785">
        <v>51000</v>
      </c>
      <c r="AF197" s="640"/>
      <c r="AG197" s="640">
        <v>0</v>
      </c>
      <c r="AH197" s="629" t="s">
        <v>8278</v>
      </c>
      <c r="AI197" t="s">
        <v>573</v>
      </c>
      <c r="AJ197" s="313">
        <v>45798</v>
      </c>
      <c r="AK197" s="312">
        <v>9588000</v>
      </c>
      <c r="AL197" s="312">
        <v>-9588000</v>
      </c>
      <c r="AN197" s="147"/>
      <c r="BP197" s="260"/>
      <c r="BQ197" s="260"/>
      <c r="BR197" s="260"/>
      <c r="BS197" s="260"/>
      <c r="BT197" s="438"/>
      <c r="BU197" s="515">
        <v>45903</v>
      </c>
      <c r="BV197" s="516">
        <v>100000</v>
      </c>
      <c r="BW197" s="438"/>
      <c r="BX197" s="544">
        <v>45878</v>
      </c>
      <c r="BY197" s="543">
        <v>15000</v>
      </c>
      <c r="BZ197" s="438"/>
      <c r="CA197" s="440">
        <v>45701</v>
      </c>
      <c r="CB197" s="438">
        <v>227000</v>
      </c>
      <c r="CC197" s="438"/>
      <c r="CD197" s="440">
        <v>45741</v>
      </c>
      <c r="CE197" s="346">
        <v>36000</v>
      </c>
      <c r="CF197" s="439"/>
      <c r="CG197" s="899">
        <v>45939</v>
      </c>
      <c r="CH197" s="550">
        <v>533000</v>
      </c>
      <c r="CI197" s="439"/>
      <c r="CJ197" s="540">
        <v>46065</v>
      </c>
      <c r="CK197" s="541">
        <v>63000</v>
      </c>
      <c r="CL197" s="439"/>
      <c r="CM197" s="440">
        <v>45895</v>
      </c>
      <c r="CN197" s="438">
        <v>246000</v>
      </c>
      <c r="CP197" s="511">
        <v>45977</v>
      </c>
      <c r="CQ197" s="510">
        <v>100000</v>
      </c>
      <c r="DB197" s="933">
        <v>46169</v>
      </c>
      <c r="DC197" s="510">
        <v>3000</v>
      </c>
      <c r="DH197" s="511"/>
      <c r="DI197" s="510"/>
    </row>
    <row r="198" spans="1:113" ht="15.75" x14ac:dyDescent="0.25">
      <c r="A198" s="357"/>
      <c r="E198" s="468">
        <v>46170</v>
      </c>
      <c r="F198" s="469">
        <v>4000</v>
      </c>
      <c r="G198" s="471"/>
      <c r="H198" s="469" t="s">
        <v>921</v>
      </c>
      <c r="M198" s="268">
        <v>44826</v>
      </c>
      <c r="N198" s="269">
        <v>4000</v>
      </c>
      <c r="O198" s="270"/>
      <c r="P198" s="271" t="s">
        <v>644</v>
      </c>
      <c r="T198" s="742">
        <v>46082</v>
      </c>
      <c r="U198" s="629" t="s">
        <v>6699</v>
      </c>
      <c r="V198" s="628" t="s">
        <v>8403</v>
      </c>
      <c r="W198" s="629" t="s">
        <v>592</v>
      </c>
      <c r="X198" s="629" t="s">
        <v>436</v>
      </c>
      <c r="Y198" s="744">
        <v>398000</v>
      </c>
      <c r="Z198" s="640">
        <v>5000</v>
      </c>
      <c r="AA198" s="785">
        <v>315000</v>
      </c>
      <c r="AB198" s="640"/>
      <c r="AC198" s="640"/>
      <c r="AD198" s="640"/>
      <c r="AE198" s="785">
        <v>78000</v>
      </c>
      <c r="AF198" s="640"/>
      <c r="AG198" s="640">
        <v>0</v>
      </c>
      <c r="AH198" s="629"/>
      <c r="AI198" t="s">
        <v>573</v>
      </c>
      <c r="AJ198" s="313">
        <v>45797</v>
      </c>
      <c r="AK198" s="312">
        <v>9579000</v>
      </c>
      <c r="AL198" s="312">
        <v>-9579000</v>
      </c>
      <c r="AN198" s="147"/>
      <c r="BP198" s="260"/>
      <c r="BQ198" s="260"/>
      <c r="BR198" s="260"/>
      <c r="BS198" s="260"/>
      <c r="BT198" s="438"/>
      <c r="BU198" s="641">
        <v>45900</v>
      </c>
      <c r="BV198" s="353">
        <v>120000</v>
      </c>
      <c r="BW198" s="438"/>
      <c r="BX198" s="544">
        <v>45875</v>
      </c>
      <c r="BY198" s="543">
        <v>375000</v>
      </c>
      <c r="BZ198" s="438"/>
      <c r="CA198" s="440">
        <v>45701</v>
      </c>
      <c r="CB198" s="438">
        <v>45000</v>
      </c>
      <c r="CC198" s="438"/>
      <c r="CD198" s="440">
        <v>45739</v>
      </c>
      <c r="CE198" s="346">
        <v>8000</v>
      </c>
      <c r="CF198" s="439"/>
      <c r="CG198" s="899">
        <v>45938</v>
      </c>
      <c r="CH198" s="550">
        <v>700000</v>
      </c>
      <c r="CI198" s="439"/>
      <c r="CJ198" s="540">
        <v>46065</v>
      </c>
      <c r="CK198" s="541">
        <v>3000</v>
      </c>
      <c r="CL198" s="439"/>
      <c r="CM198" s="440">
        <v>45895</v>
      </c>
      <c r="CN198" s="438">
        <v>259000</v>
      </c>
      <c r="CP198" s="511">
        <v>45976</v>
      </c>
      <c r="CQ198" s="510">
        <v>500000</v>
      </c>
      <c r="DB198" s="933">
        <v>46168</v>
      </c>
      <c r="DC198" s="510">
        <v>4000</v>
      </c>
      <c r="DH198" s="511"/>
      <c r="DI198" s="510"/>
    </row>
    <row r="199" spans="1:113" ht="15.75" x14ac:dyDescent="0.25">
      <c r="A199" s="357"/>
      <c r="E199" s="468">
        <v>46170</v>
      </c>
      <c r="F199" s="469">
        <v>40000</v>
      </c>
      <c r="G199" s="471"/>
      <c r="H199" s="469" t="s">
        <v>8903</v>
      </c>
      <c r="M199" s="268">
        <v>44820</v>
      </c>
      <c r="N199" s="269">
        <v>15000</v>
      </c>
      <c r="O199" s="270"/>
      <c r="P199" s="269" t="s">
        <v>710</v>
      </c>
      <c r="T199" s="742">
        <v>46082</v>
      </c>
      <c r="U199" s="629" t="s">
        <v>5899</v>
      </c>
      <c r="V199" s="628" t="s">
        <v>8387</v>
      </c>
      <c r="W199" s="629" t="s">
        <v>5615</v>
      </c>
      <c r="X199" s="629" t="s">
        <v>435</v>
      </c>
      <c r="Y199" s="744">
        <v>1098000</v>
      </c>
      <c r="Z199" s="640">
        <v>5000</v>
      </c>
      <c r="AA199" s="785">
        <v>680000</v>
      </c>
      <c r="AB199" s="640"/>
      <c r="AC199" s="640">
        <v>282000</v>
      </c>
      <c r="AD199" s="640">
        <v>50000</v>
      </c>
      <c r="AE199" s="785">
        <v>80000</v>
      </c>
      <c r="AF199" s="640">
        <v>1000</v>
      </c>
      <c r="AG199" s="640">
        <v>0</v>
      </c>
      <c r="AH199" s="629" t="s">
        <v>8445</v>
      </c>
      <c r="AI199" t="s">
        <v>573</v>
      </c>
      <c r="AJ199" s="313">
        <v>45797</v>
      </c>
      <c r="AK199" s="312">
        <v>9579000</v>
      </c>
      <c r="AL199" s="312">
        <v>-9579000</v>
      </c>
      <c r="AN199" s="147"/>
      <c r="BP199" s="260"/>
      <c r="BQ199" s="260"/>
      <c r="BR199" s="260"/>
      <c r="BS199" s="260"/>
      <c r="BT199" s="438"/>
      <c r="BU199" s="641">
        <v>45897</v>
      </c>
      <c r="BV199" s="353">
        <v>486000</v>
      </c>
      <c r="BW199" s="438"/>
      <c r="BX199" s="544">
        <v>45875</v>
      </c>
      <c r="BY199" s="543">
        <v>211000</v>
      </c>
      <c r="BZ199" s="438"/>
      <c r="CA199" s="440">
        <v>45699</v>
      </c>
      <c r="CB199" s="438">
        <v>67000</v>
      </c>
      <c r="CC199" s="438"/>
      <c r="CD199" s="440">
        <v>45739</v>
      </c>
      <c r="CE199" s="346">
        <v>71000</v>
      </c>
      <c r="CF199" s="439"/>
      <c r="CG199" s="899">
        <v>45938</v>
      </c>
      <c r="CH199" s="550">
        <v>111000</v>
      </c>
      <c r="CI199" s="439"/>
      <c r="CJ199" s="540">
        <v>46065</v>
      </c>
      <c r="CK199" s="541">
        <v>610000</v>
      </c>
      <c r="CL199" s="439"/>
      <c r="CM199" s="440">
        <v>45892</v>
      </c>
      <c r="CN199" s="438">
        <v>554000</v>
      </c>
      <c r="CP199" s="511">
        <v>45975</v>
      </c>
      <c r="CQ199" s="510">
        <v>20000</v>
      </c>
      <c r="DB199" s="933">
        <v>46168</v>
      </c>
      <c r="DC199" s="510">
        <v>18000</v>
      </c>
      <c r="DH199" s="511"/>
      <c r="DI199" s="510"/>
    </row>
    <row r="200" spans="1:113" ht="15.75" x14ac:dyDescent="0.25">
      <c r="A200" s="357"/>
      <c r="E200" s="468">
        <v>46170</v>
      </c>
      <c r="F200" s="469">
        <v>6000</v>
      </c>
      <c r="G200" s="471" t="s">
        <v>5485</v>
      </c>
      <c r="H200" s="469" t="s">
        <v>5684</v>
      </c>
      <c r="M200" s="268">
        <v>44819</v>
      </c>
      <c r="N200" s="269">
        <v>86000</v>
      </c>
      <c r="O200" s="270"/>
      <c r="P200" s="269" t="s">
        <v>711</v>
      </c>
      <c r="T200" s="742">
        <v>46082</v>
      </c>
      <c r="U200" s="629" t="s">
        <v>5678</v>
      </c>
      <c r="V200" s="628" t="s">
        <v>8218</v>
      </c>
      <c r="W200" s="629" t="s">
        <v>3642</v>
      </c>
      <c r="X200" s="629" t="s">
        <v>221</v>
      </c>
      <c r="Y200" s="744">
        <v>630000</v>
      </c>
      <c r="Z200" s="640">
        <v>5000</v>
      </c>
      <c r="AA200" s="785">
        <v>535000</v>
      </c>
      <c r="AB200" s="640"/>
      <c r="AC200" s="640"/>
      <c r="AD200" s="640"/>
      <c r="AE200" s="785">
        <v>90000</v>
      </c>
      <c r="AF200" s="640"/>
      <c r="AG200" s="640">
        <v>0</v>
      </c>
      <c r="AH200" s="629"/>
      <c r="AI200" t="s">
        <v>573</v>
      </c>
      <c r="AJ200" s="313">
        <v>45797</v>
      </c>
      <c r="AK200" s="312">
        <v>9575000</v>
      </c>
      <c r="AL200" s="312">
        <v>-9575000</v>
      </c>
      <c r="AN200" s="147"/>
      <c r="BP200" s="260"/>
      <c r="BQ200" s="260"/>
      <c r="BR200" s="260"/>
      <c r="BS200" s="260"/>
      <c r="BT200" s="438"/>
      <c r="BU200" s="523">
        <v>45897</v>
      </c>
      <c r="BV200" s="519">
        <v>721000</v>
      </c>
      <c r="BW200" s="438"/>
      <c r="BX200" s="544">
        <v>45875</v>
      </c>
      <c r="BY200" s="543">
        <v>427000</v>
      </c>
      <c r="BZ200" s="438"/>
      <c r="CA200" s="440">
        <v>45695</v>
      </c>
      <c r="CB200" s="438">
        <v>208000</v>
      </c>
      <c r="CC200" s="438"/>
      <c r="CD200" s="440">
        <v>45737</v>
      </c>
      <c r="CE200" s="346">
        <v>438000</v>
      </c>
      <c r="CF200" s="439"/>
      <c r="CG200" s="899">
        <v>45938</v>
      </c>
      <c r="CH200" s="550">
        <v>695000</v>
      </c>
      <c r="CI200" s="439"/>
      <c r="CJ200" s="540">
        <v>46065</v>
      </c>
      <c r="CK200" s="541">
        <v>296000</v>
      </c>
      <c r="CL200" s="439"/>
      <c r="CM200" s="440">
        <v>45892</v>
      </c>
      <c r="CN200" s="438">
        <v>428000</v>
      </c>
      <c r="CP200" s="511">
        <v>45975</v>
      </c>
      <c r="CQ200" s="510">
        <v>166000</v>
      </c>
      <c r="DB200" s="933">
        <v>46167</v>
      </c>
      <c r="DC200" s="510">
        <v>6000</v>
      </c>
      <c r="DH200" s="511"/>
      <c r="DI200" s="510"/>
    </row>
    <row r="201" spans="1:113" ht="15.75" x14ac:dyDescent="0.25">
      <c r="A201" s="357"/>
      <c r="E201" s="468">
        <v>46170</v>
      </c>
      <c r="F201" s="469">
        <v>4000</v>
      </c>
      <c r="G201" s="471" t="s">
        <v>5485</v>
      </c>
      <c r="H201" s="469" t="s">
        <v>5639</v>
      </c>
      <c r="M201" s="268">
        <v>44819</v>
      </c>
      <c r="N201" s="269">
        <v>68000</v>
      </c>
      <c r="O201" s="270"/>
      <c r="P201" s="269" t="s">
        <v>712</v>
      </c>
      <c r="T201" s="742">
        <v>46082</v>
      </c>
      <c r="U201" s="629" t="s">
        <v>6860</v>
      </c>
      <c r="V201" s="628" t="s">
        <v>8337</v>
      </c>
      <c r="W201" s="629" t="s">
        <v>592</v>
      </c>
      <c r="X201" s="629" t="s">
        <v>435</v>
      </c>
      <c r="Y201" s="744">
        <v>479000</v>
      </c>
      <c r="Z201" s="640">
        <v>5000</v>
      </c>
      <c r="AA201" s="785">
        <v>391000</v>
      </c>
      <c r="AB201" s="640"/>
      <c r="AC201" s="640"/>
      <c r="AD201" s="640">
        <v>18000</v>
      </c>
      <c r="AE201" s="785">
        <v>65000</v>
      </c>
      <c r="AF201" s="640"/>
      <c r="AG201" s="640">
        <v>0</v>
      </c>
      <c r="AH201" s="629" t="s">
        <v>8336</v>
      </c>
      <c r="AI201" t="s">
        <v>573</v>
      </c>
      <c r="AJ201" s="313">
        <v>45796</v>
      </c>
      <c r="AK201" s="312">
        <v>9469000</v>
      </c>
      <c r="AL201" s="312">
        <v>-9469000</v>
      </c>
      <c r="AN201" s="147"/>
      <c r="BP201" s="260"/>
      <c r="BQ201" s="260"/>
      <c r="BR201" s="260"/>
      <c r="BS201" s="260"/>
      <c r="BT201" s="438"/>
      <c r="BU201" s="512">
        <v>45894</v>
      </c>
      <c r="BV201" s="513">
        <v>775000</v>
      </c>
      <c r="BW201" s="438"/>
      <c r="BX201" s="544">
        <v>45875</v>
      </c>
      <c r="BY201" s="543">
        <v>300000</v>
      </c>
      <c r="BZ201" s="438"/>
      <c r="CA201" s="440">
        <v>45695</v>
      </c>
      <c r="CB201" s="438">
        <v>290000</v>
      </c>
      <c r="CC201" s="438"/>
      <c r="CD201" s="440">
        <v>45737</v>
      </c>
      <c r="CE201" s="346">
        <v>267000</v>
      </c>
      <c r="CF201" s="439"/>
      <c r="CG201" s="899">
        <v>45937</v>
      </c>
      <c r="CH201" s="550">
        <v>335000</v>
      </c>
      <c r="CI201" s="439"/>
      <c r="CJ201" s="540">
        <v>46065</v>
      </c>
      <c r="CK201" s="541">
        <v>535000</v>
      </c>
      <c r="CL201" s="439"/>
      <c r="CM201" s="440">
        <v>45892</v>
      </c>
      <c r="CN201" s="438">
        <v>314000</v>
      </c>
      <c r="CP201" s="511">
        <v>45974</v>
      </c>
      <c r="CQ201" s="510">
        <v>298000</v>
      </c>
      <c r="DB201" s="933">
        <v>46167</v>
      </c>
      <c r="DC201" s="510">
        <v>359000</v>
      </c>
      <c r="DH201" s="511"/>
      <c r="DI201" s="510"/>
    </row>
    <row r="202" spans="1:113" ht="15.75" x14ac:dyDescent="0.25">
      <c r="A202" s="357"/>
      <c r="E202" s="468">
        <v>46170</v>
      </c>
      <c r="F202" s="469">
        <v>2000</v>
      </c>
      <c r="G202" s="471"/>
      <c r="H202" s="469" t="s">
        <v>3866</v>
      </c>
      <c r="M202" s="268">
        <v>44819</v>
      </c>
      <c r="N202" s="269">
        <v>4000</v>
      </c>
      <c r="O202" s="270"/>
      <c r="P202" s="271" t="s">
        <v>644</v>
      </c>
      <c r="T202" s="742">
        <v>46082</v>
      </c>
      <c r="U202" s="629" t="s">
        <v>8457</v>
      </c>
      <c r="V202" s="628">
        <v>1123326925</v>
      </c>
      <c r="W202" s="629" t="s">
        <v>8432</v>
      </c>
      <c r="X202" s="629" t="s">
        <v>245</v>
      </c>
      <c r="Y202" s="744">
        <v>30000</v>
      </c>
      <c r="Z202" s="640"/>
      <c r="AA202" s="785"/>
      <c r="AB202" s="640"/>
      <c r="AC202" s="640"/>
      <c r="AD202" s="640"/>
      <c r="AE202" s="785">
        <v>30000</v>
      </c>
      <c r="AF202" s="640"/>
      <c r="AG202" s="640">
        <v>0</v>
      </c>
      <c r="AH202" s="629"/>
      <c r="AI202" t="s">
        <v>573</v>
      </c>
      <c r="AJ202" s="313">
        <v>45796</v>
      </c>
      <c r="AK202" s="312">
        <v>9469000</v>
      </c>
      <c r="AL202" s="312">
        <v>-9469000</v>
      </c>
      <c r="AN202" s="147"/>
      <c r="BP202" s="260"/>
      <c r="BQ202" s="260"/>
      <c r="BR202" s="260"/>
      <c r="BS202" s="260"/>
      <c r="BT202" s="438"/>
      <c r="BU202" s="512">
        <v>45892</v>
      </c>
      <c r="BV202" s="513">
        <v>373000</v>
      </c>
      <c r="BW202" s="438"/>
      <c r="BX202" s="544">
        <v>45874</v>
      </c>
      <c r="BY202" s="543">
        <v>5000</v>
      </c>
      <c r="BZ202" s="438"/>
      <c r="CA202" s="440">
        <v>45695</v>
      </c>
      <c r="CB202" s="438">
        <v>325000</v>
      </c>
      <c r="CC202" s="438"/>
      <c r="CD202" s="440">
        <v>45736</v>
      </c>
      <c r="CE202" s="346">
        <v>267000</v>
      </c>
      <c r="CF202" s="439"/>
      <c r="CG202" s="899">
        <v>45937</v>
      </c>
      <c r="CH202" s="550">
        <v>431000</v>
      </c>
      <c r="CI202" s="439"/>
      <c r="CJ202" s="540">
        <v>46065</v>
      </c>
      <c r="CK202" s="541">
        <v>312000</v>
      </c>
      <c r="CL202" s="439"/>
      <c r="CM202" s="440">
        <v>45891</v>
      </c>
      <c r="CN202" s="438">
        <v>593000</v>
      </c>
      <c r="CP202" s="511">
        <v>45974</v>
      </c>
      <c r="CQ202" s="510">
        <v>255000</v>
      </c>
      <c r="DB202" s="933">
        <v>46167</v>
      </c>
      <c r="DC202" s="510">
        <v>20000</v>
      </c>
      <c r="DH202" s="511"/>
      <c r="DI202" s="510"/>
    </row>
    <row r="203" spans="1:113" ht="15.75" x14ac:dyDescent="0.25">
      <c r="A203" s="357"/>
      <c r="E203" s="468">
        <v>46169</v>
      </c>
      <c r="F203" s="469">
        <v>3000</v>
      </c>
      <c r="G203" s="471" t="s">
        <v>5485</v>
      </c>
      <c r="H203" s="469" t="s">
        <v>5684</v>
      </c>
      <c r="M203" s="268">
        <v>44819</v>
      </c>
      <c r="N203" s="269">
        <v>4000</v>
      </c>
      <c r="O203" s="270"/>
      <c r="P203" s="271" t="s">
        <v>644</v>
      </c>
      <c r="T203" s="742">
        <v>46082</v>
      </c>
      <c r="U203" s="629" t="s">
        <v>6046</v>
      </c>
      <c r="V203" s="628" t="s">
        <v>8467</v>
      </c>
      <c r="W203" s="629" t="s">
        <v>592</v>
      </c>
      <c r="X203" s="629" t="s">
        <v>435</v>
      </c>
      <c r="Y203" s="744">
        <v>329000</v>
      </c>
      <c r="Z203" s="640">
        <v>5000</v>
      </c>
      <c r="AA203" s="785">
        <v>243000</v>
      </c>
      <c r="AB203" s="640"/>
      <c r="AC203" s="640"/>
      <c r="AD203" s="640"/>
      <c r="AE203" s="785">
        <v>80000</v>
      </c>
      <c r="AF203" s="640">
        <v>1000</v>
      </c>
      <c r="AG203" s="640">
        <v>0</v>
      </c>
      <c r="AH203" s="629"/>
      <c r="AI203" t="s">
        <v>573</v>
      </c>
      <c r="AJ203" s="313">
        <v>45795</v>
      </c>
      <c r="AK203" s="312">
        <v>9449000</v>
      </c>
      <c r="AL203" s="312">
        <v>-9449000</v>
      </c>
      <c r="AN203" s="147"/>
      <c r="BP203" s="260"/>
      <c r="BQ203" s="260"/>
      <c r="BR203" s="260"/>
      <c r="BS203" s="260"/>
      <c r="BT203" s="438"/>
      <c r="BU203" s="512">
        <v>45889</v>
      </c>
      <c r="BV203" s="513">
        <v>588000</v>
      </c>
      <c r="BW203" s="438"/>
      <c r="BX203" s="544">
        <v>45874</v>
      </c>
      <c r="BY203" s="543">
        <v>580000</v>
      </c>
      <c r="BZ203" s="438"/>
      <c r="CA203" s="440">
        <v>45694</v>
      </c>
      <c r="CB203" s="438">
        <v>500000</v>
      </c>
      <c r="CC203" s="438"/>
      <c r="CD203" s="440">
        <v>45733</v>
      </c>
      <c r="CE203" s="346">
        <v>75000</v>
      </c>
      <c r="CF203" s="439"/>
      <c r="CG203" s="899">
        <v>45937</v>
      </c>
      <c r="CH203" s="550">
        <v>608000</v>
      </c>
      <c r="CI203" s="439"/>
      <c r="CJ203" s="540">
        <v>46065</v>
      </c>
      <c r="CK203" s="541">
        <v>1426000</v>
      </c>
      <c r="CL203" s="439"/>
      <c r="CM203" s="440">
        <v>45890</v>
      </c>
      <c r="CN203" s="438">
        <v>276000</v>
      </c>
      <c r="CP203" s="511">
        <v>45974</v>
      </c>
      <c r="CQ203" s="510">
        <v>2000000</v>
      </c>
      <c r="DB203" s="933">
        <v>46167</v>
      </c>
      <c r="DC203" s="510">
        <v>16000</v>
      </c>
      <c r="DH203" s="511"/>
      <c r="DI203" s="510"/>
    </row>
    <row r="204" spans="1:113" ht="15.75" x14ac:dyDescent="0.25">
      <c r="A204" s="357"/>
      <c r="E204" s="468">
        <v>46169</v>
      </c>
      <c r="F204" s="469">
        <v>35000</v>
      </c>
      <c r="G204" s="471" t="s">
        <v>942</v>
      </c>
      <c r="H204" s="469" t="s">
        <v>21</v>
      </c>
      <c r="M204" s="268">
        <v>44819</v>
      </c>
      <c r="N204" s="269">
        <v>4000</v>
      </c>
      <c r="O204" s="270"/>
      <c r="P204" s="271" t="s">
        <v>644</v>
      </c>
      <c r="T204" s="742">
        <v>46082</v>
      </c>
      <c r="U204" s="629" t="s">
        <v>6866</v>
      </c>
      <c r="V204" s="628" t="s">
        <v>8405</v>
      </c>
      <c r="W204" s="629" t="s">
        <v>8406</v>
      </c>
      <c r="X204" s="629" t="s">
        <v>435</v>
      </c>
      <c r="Y204" s="744">
        <v>30000</v>
      </c>
      <c r="Z204" s="640"/>
      <c r="AA204" s="785"/>
      <c r="AB204" s="640"/>
      <c r="AC204" s="640"/>
      <c r="AD204" s="640"/>
      <c r="AE204" s="785">
        <v>30000</v>
      </c>
      <c r="AF204" s="640"/>
      <c r="AG204" s="640">
        <v>0</v>
      </c>
      <c r="AH204" s="629"/>
      <c r="AI204" t="s">
        <v>573</v>
      </c>
      <c r="AJ204" s="313">
        <v>45794</v>
      </c>
      <c r="AK204" s="312">
        <v>9444000</v>
      </c>
      <c r="AL204" s="312">
        <v>-9444000</v>
      </c>
      <c r="AN204" s="147"/>
      <c r="BP204" s="260"/>
      <c r="BQ204" s="260"/>
      <c r="BR204" s="260"/>
      <c r="BS204" s="260"/>
      <c r="BT204" s="438"/>
      <c r="BU204" s="512">
        <v>45888</v>
      </c>
      <c r="BV204" s="513">
        <v>400000</v>
      </c>
      <c r="BW204" s="438"/>
      <c r="BX204" s="544">
        <v>45873</v>
      </c>
      <c r="BY204" s="543">
        <v>12000</v>
      </c>
      <c r="BZ204" s="438"/>
      <c r="CA204" s="440">
        <v>45694</v>
      </c>
      <c r="CB204" s="438">
        <v>122000</v>
      </c>
      <c r="CC204" s="438"/>
      <c r="CD204" s="440">
        <v>45729</v>
      </c>
      <c r="CE204" s="346">
        <v>88000</v>
      </c>
      <c r="CF204" s="439"/>
      <c r="CG204" s="899">
        <v>45937</v>
      </c>
      <c r="CH204" s="550">
        <v>86000</v>
      </c>
      <c r="CI204" s="439"/>
      <c r="CJ204" s="540">
        <v>46064</v>
      </c>
      <c r="CK204" s="541">
        <v>410000</v>
      </c>
      <c r="CL204" s="439"/>
      <c r="CM204" s="440">
        <v>45889</v>
      </c>
      <c r="CN204" s="438">
        <v>200000</v>
      </c>
      <c r="CP204" s="511">
        <v>45970</v>
      </c>
      <c r="CQ204" s="510">
        <v>511000</v>
      </c>
      <c r="DB204" s="933">
        <v>46165</v>
      </c>
      <c r="DC204" s="510">
        <v>81000</v>
      </c>
      <c r="DH204" s="511"/>
      <c r="DI204" s="510"/>
    </row>
    <row r="205" spans="1:113" ht="15.75" x14ac:dyDescent="0.25">
      <c r="A205" s="357"/>
      <c r="E205" s="468">
        <v>46169</v>
      </c>
      <c r="F205" s="469">
        <v>40000</v>
      </c>
      <c r="G205" s="471" t="s">
        <v>1396</v>
      </c>
      <c r="H205" s="469" t="s">
        <v>8900</v>
      </c>
      <c r="M205" s="268">
        <v>44819</v>
      </c>
      <c r="N205" s="269">
        <v>4000</v>
      </c>
      <c r="O205" s="270"/>
      <c r="P205" s="271" t="s">
        <v>644</v>
      </c>
      <c r="T205" s="742">
        <v>46082</v>
      </c>
      <c r="U205" s="629" t="s">
        <v>8338</v>
      </c>
      <c r="V205" s="628" t="s">
        <v>8339</v>
      </c>
      <c r="W205" s="629" t="s">
        <v>592</v>
      </c>
      <c r="X205" s="629" t="s">
        <v>435</v>
      </c>
      <c r="Y205" s="744">
        <v>614000</v>
      </c>
      <c r="Z205" s="640">
        <v>5000</v>
      </c>
      <c r="AA205" s="785">
        <v>527000</v>
      </c>
      <c r="AB205" s="640"/>
      <c r="AC205" s="640"/>
      <c r="AD205" s="640"/>
      <c r="AE205" s="785">
        <v>80000</v>
      </c>
      <c r="AF205" s="640">
        <v>2000</v>
      </c>
      <c r="AG205" s="640">
        <v>0</v>
      </c>
      <c r="AH205" s="629"/>
      <c r="AI205" t="s">
        <v>573</v>
      </c>
      <c r="AJ205" s="313">
        <v>45794</v>
      </c>
      <c r="AK205" s="312">
        <v>9444000</v>
      </c>
      <c r="AL205" s="312">
        <v>-9444000</v>
      </c>
      <c r="AN205" s="147"/>
      <c r="BP205" s="260"/>
      <c r="BQ205" s="260"/>
      <c r="BR205" s="260"/>
      <c r="BS205" s="260"/>
      <c r="BT205" s="438"/>
      <c r="BU205" s="512">
        <v>45883</v>
      </c>
      <c r="BV205" s="513">
        <v>516000</v>
      </c>
      <c r="BW205" s="438"/>
      <c r="BX205" s="544">
        <v>45873</v>
      </c>
      <c r="BY205" s="543">
        <v>227000</v>
      </c>
      <c r="BZ205" s="438"/>
      <c r="CA205" s="440">
        <v>45694</v>
      </c>
      <c r="CB205" s="438">
        <v>122000</v>
      </c>
      <c r="CC205" s="438"/>
      <c r="CD205" s="440">
        <v>45728</v>
      </c>
      <c r="CE205" s="346">
        <v>534000</v>
      </c>
      <c r="CF205" s="439"/>
      <c r="CG205" s="899">
        <v>45937</v>
      </c>
      <c r="CH205" s="550">
        <v>321000</v>
      </c>
      <c r="CI205" s="439"/>
      <c r="CJ205" s="540">
        <v>46064</v>
      </c>
      <c r="CK205" s="541">
        <v>65000</v>
      </c>
      <c r="CL205" s="439"/>
      <c r="CM205" s="440">
        <v>45888</v>
      </c>
      <c r="CN205" s="438">
        <v>419000</v>
      </c>
      <c r="CP205" s="511">
        <v>45970</v>
      </c>
      <c r="CQ205" s="510">
        <v>240000</v>
      </c>
      <c r="DB205" s="933">
        <v>46165</v>
      </c>
      <c r="DC205" s="510">
        <v>24000</v>
      </c>
      <c r="DH205" s="511"/>
      <c r="DI205" s="510"/>
    </row>
    <row r="206" spans="1:113" ht="15.75" x14ac:dyDescent="0.25">
      <c r="A206" s="357"/>
      <c r="E206" s="468">
        <v>46169</v>
      </c>
      <c r="F206" s="469">
        <v>5000</v>
      </c>
      <c r="G206" s="471" t="s">
        <v>3355</v>
      </c>
      <c r="H206" s="469" t="s">
        <v>2680</v>
      </c>
      <c r="M206" s="268">
        <v>44819</v>
      </c>
      <c r="N206" s="269">
        <v>4000</v>
      </c>
      <c r="O206" s="270"/>
      <c r="P206" s="271" t="s">
        <v>644</v>
      </c>
      <c r="T206" s="742">
        <v>46082</v>
      </c>
      <c r="U206" s="629" t="s">
        <v>6710</v>
      </c>
      <c r="V206" s="628" t="s">
        <v>7951</v>
      </c>
      <c r="W206" s="629" t="s">
        <v>611</v>
      </c>
      <c r="X206" s="629" t="s">
        <v>436</v>
      </c>
      <c r="Y206" s="744">
        <v>720000</v>
      </c>
      <c r="Z206" s="640">
        <v>5000</v>
      </c>
      <c r="AA206" s="785">
        <v>634000</v>
      </c>
      <c r="AB206" s="640"/>
      <c r="AC206" s="640"/>
      <c r="AD206" s="640"/>
      <c r="AE206" s="785">
        <v>80000</v>
      </c>
      <c r="AF206" s="640">
        <v>1000</v>
      </c>
      <c r="AG206" s="640">
        <v>0</v>
      </c>
      <c r="AH206" s="629"/>
      <c r="AI206" t="s">
        <v>573</v>
      </c>
      <c r="AJ206" s="313">
        <v>45794</v>
      </c>
      <c r="AK206" s="312">
        <v>9444000</v>
      </c>
      <c r="AL206" s="312">
        <v>-9444000</v>
      </c>
      <c r="AN206" s="147"/>
      <c r="BP206" s="260"/>
      <c r="BQ206" s="260"/>
      <c r="BR206" s="260"/>
      <c r="BS206" s="260"/>
      <c r="BT206" s="438"/>
      <c r="BU206" s="512">
        <v>45881</v>
      </c>
      <c r="BV206" s="513">
        <v>1402000</v>
      </c>
      <c r="BW206" s="438"/>
      <c r="BX206" s="544">
        <v>45871</v>
      </c>
      <c r="BY206" s="543">
        <v>236000</v>
      </c>
      <c r="BZ206" s="438"/>
      <c r="CA206" s="440">
        <v>45693</v>
      </c>
      <c r="CB206" s="438">
        <v>120000</v>
      </c>
      <c r="CC206" s="438"/>
      <c r="CD206" s="440">
        <v>45728</v>
      </c>
      <c r="CE206" s="346">
        <v>277000</v>
      </c>
      <c r="CF206" s="439"/>
      <c r="CG206" s="899">
        <v>45933</v>
      </c>
      <c r="CH206" s="550">
        <v>200000</v>
      </c>
      <c r="CI206" s="439"/>
      <c r="CJ206" s="540">
        <v>46064</v>
      </c>
      <c r="CK206" s="541">
        <v>367000</v>
      </c>
      <c r="CL206" s="439"/>
      <c r="CM206" s="440">
        <v>45885</v>
      </c>
      <c r="CN206" s="438">
        <v>520000</v>
      </c>
      <c r="CP206" s="511">
        <v>45968</v>
      </c>
      <c r="CQ206" s="510">
        <v>14000</v>
      </c>
      <c r="DB206" s="933">
        <v>46165</v>
      </c>
      <c r="DC206" s="510">
        <v>26000</v>
      </c>
      <c r="DH206" s="511"/>
      <c r="DI206" s="510"/>
    </row>
    <row r="207" spans="1:113" ht="15.75" x14ac:dyDescent="0.25">
      <c r="A207" s="357"/>
      <c r="E207" s="468">
        <v>46168</v>
      </c>
      <c r="F207" s="469">
        <v>42000</v>
      </c>
      <c r="G207" s="471"/>
      <c r="H207" s="469" t="s">
        <v>8899</v>
      </c>
      <c r="M207" s="268">
        <v>44819</v>
      </c>
      <c r="N207" s="269">
        <v>4000</v>
      </c>
      <c r="O207" s="270"/>
      <c r="P207" s="271" t="s">
        <v>644</v>
      </c>
      <c r="T207" s="742">
        <v>46082</v>
      </c>
      <c r="U207" s="629" t="s">
        <v>7048</v>
      </c>
      <c r="V207" s="628" t="s">
        <v>5377</v>
      </c>
      <c r="W207" s="629" t="s">
        <v>8549</v>
      </c>
      <c r="X207" s="629" t="s">
        <v>435</v>
      </c>
      <c r="Y207" s="744">
        <v>1055000</v>
      </c>
      <c r="Z207" s="640"/>
      <c r="AA207" s="785">
        <v>867000</v>
      </c>
      <c r="AB207" s="640"/>
      <c r="AC207" s="640"/>
      <c r="AD207" s="640">
        <v>108000</v>
      </c>
      <c r="AE207" s="785">
        <v>80000</v>
      </c>
      <c r="AF207" s="640"/>
      <c r="AG207" s="640">
        <v>0</v>
      </c>
      <c r="AH207" s="629"/>
      <c r="AI207" t="s">
        <v>573</v>
      </c>
      <c r="AJ207" s="313">
        <v>45794</v>
      </c>
      <c r="AK207" s="312">
        <v>9444000</v>
      </c>
      <c r="AL207" s="312">
        <v>-9444000</v>
      </c>
      <c r="AN207" s="147"/>
      <c r="BP207" s="260"/>
      <c r="BQ207" s="260"/>
      <c r="BR207" s="260"/>
      <c r="BS207" s="260"/>
      <c r="BT207" s="438"/>
      <c r="BU207" s="512">
        <v>45877</v>
      </c>
      <c r="BV207" s="513">
        <v>445000</v>
      </c>
      <c r="BW207" s="438"/>
      <c r="BX207" s="544">
        <v>45871</v>
      </c>
      <c r="BY207" s="543">
        <v>213000</v>
      </c>
      <c r="BZ207" s="438"/>
      <c r="CA207" s="440">
        <v>45693</v>
      </c>
      <c r="CB207" s="438">
        <v>97000</v>
      </c>
      <c r="CC207" s="438"/>
      <c r="CD207" s="440">
        <v>45728</v>
      </c>
      <c r="CE207" s="346">
        <v>240000</v>
      </c>
      <c r="CF207" s="439"/>
      <c r="CG207" s="899">
        <v>45932</v>
      </c>
      <c r="CH207" s="550">
        <v>507000</v>
      </c>
      <c r="CI207" s="439"/>
      <c r="CJ207" s="540">
        <v>46062</v>
      </c>
      <c r="CK207" s="541">
        <v>2579000</v>
      </c>
      <c r="CL207" s="439"/>
      <c r="CM207" s="440">
        <v>45880</v>
      </c>
      <c r="CN207" s="438">
        <v>558000</v>
      </c>
      <c r="CP207" s="511">
        <v>45968</v>
      </c>
      <c r="CQ207" s="510">
        <v>110000</v>
      </c>
      <c r="DB207" s="933">
        <v>46165</v>
      </c>
      <c r="DC207" s="510">
        <v>12000</v>
      </c>
      <c r="DH207" s="511"/>
      <c r="DI207" s="510"/>
    </row>
    <row r="208" spans="1:113" ht="15.75" x14ac:dyDescent="0.25">
      <c r="A208" s="357"/>
      <c r="E208" s="468">
        <v>46168</v>
      </c>
      <c r="F208" s="469">
        <v>4000</v>
      </c>
      <c r="G208" s="471"/>
      <c r="H208" s="469" t="s">
        <v>1076</v>
      </c>
      <c r="M208" s="268">
        <v>44819</v>
      </c>
      <c r="N208" s="269">
        <v>90000</v>
      </c>
      <c r="O208" s="270"/>
      <c r="P208" s="269" t="s">
        <v>713</v>
      </c>
      <c r="T208" s="742">
        <v>46082</v>
      </c>
      <c r="U208" s="629" t="s">
        <v>7048</v>
      </c>
      <c r="V208" s="628" t="s">
        <v>8296</v>
      </c>
      <c r="W208" s="629" t="s">
        <v>592</v>
      </c>
      <c r="X208" s="629" t="s">
        <v>245</v>
      </c>
      <c r="Y208" s="744">
        <v>769000</v>
      </c>
      <c r="Z208" s="640"/>
      <c r="AA208" s="785">
        <v>667000</v>
      </c>
      <c r="AB208" s="640"/>
      <c r="AC208" s="640"/>
      <c r="AD208" s="640">
        <v>22000</v>
      </c>
      <c r="AE208" s="785">
        <v>80000</v>
      </c>
      <c r="AF208" s="640"/>
      <c r="AG208" s="640">
        <v>0</v>
      </c>
      <c r="AH208" s="629"/>
      <c r="AI208" t="s">
        <v>573</v>
      </c>
      <c r="AJ208" s="313">
        <v>45794</v>
      </c>
      <c r="AK208" s="312">
        <v>9444000</v>
      </c>
      <c r="AL208" s="312">
        <v>-9444000</v>
      </c>
      <c r="AN208" s="147"/>
      <c r="BP208" s="260"/>
      <c r="BQ208" s="260"/>
      <c r="BR208" s="260"/>
      <c r="BS208" s="260"/>
      <c r="BT208" s="438"/>
      <c r="BU208" s="512">
        <v>45877</v>
      </c>
      <c r="BV208" s="513">
        <v>530000</v>
      </c>
      <c r="BW208" s="438"/>
      <c r="BX208" s="544">
        <v>45870</v>
      </c>
      <c r="BY208" s="543">
        <v>45000</v>
      </c>
      <c r="BZ208" s="438"/>
      <c r="CA208" s="440">
        <v>45692</v>
      </c>
      <c r="CB208" s="438">
        <v>307000</v>
      </c>
      <c r="CC208" s="438"/>
      <c r="CD208" s="440">
        <v>45721</v>
      </c>
      <c r="CE208" s="346">
        <v>500000</v>
      </c>
      <c r="CF208" s="439"/>
      <c r="CG208" s="899">
        <v>45932</v>
      </c>
      <c r="CH208" s="550">
        <v>730000</v>
      </c>
      <c r="CI208" s="439"/>
      <c r="CJ208" s="540">
        <v>46058</v>
      </c>
      <c r="CK208" s="541">
        <v>70000</v>
      </c>
      <c r="CL208" s="439"/>
      <c r="CM208" s="440">
        <v>45878</v>
      </c>
      <c r="CN208" s="438">
        <v>40000</v>
      </c>
      <c r="CP208" s="511">
        <v>45968</v>
      </c>
      <c r="CQ208" s="510">
        <v>100000</v>
      </c>
      <c r="DB208" s="933">
        <v>46165</v>
      </c>
      <c r="DC208" s="510">
        <v>5000</v>
      </c>
      <c r="DH208" s="511"/>
      <c r="DI208" s="510"/>
    </row>
    <row r="209" spans="1:113" ht="15.75" x14ac:dyDescent="0.25">
      <c r="A209" s="357"/>
      <c r="E209" s="468">
        <v>46168</v>
      </c>
      <c r="F209" s="469">
        <v>143000</v>
      </c>
      <c r="G209" s="471"/>
      <c r="H209" s="469" t="s">
        <v>8895</v>
      </c>
      <c r="M209" s="268">
        <v>44819</v>
      </c>
      <c r="N209" s="269">
        <v>4000</v>
      </c>
      <c r="O209" s="270"/>
      <c r="P209" s="271" t="s">
        <v>644</v>
      </c>
      <c r="T209" s="742">
        <v>46082</v>
      </c>
      <c r="U209" s="629" t="s">
        <v>7048</v>
      </c>
      <c r="V209" s="628" t="s">
        <v>8207</v>
      </c>
      <c r="W209" s="629" t="s">
        <v>592</v>
      </c>
      <c r="X209" s="629" t="s">
        <v>290</v>
      </c>
      <c r="Y209" s="744">
        <v>775000</v>
      </c>
      <c r="Z209" s="640"/>
      <c r="AA209" s="785">
        <v>623000</v>
      </c>
      <c r="AB209" s="640">
        <v>42000</v>
      </c>
      <c r="AC209" s="640"/>
      <c r="AD209" s="640"/>
      <c r="AE209" s="785">
        <v>110000</v>
      </c>
      <c r="AF209" s="640"/>
      <c r="AG209" s="640">
        <v>0</v>
      </c>
      <c r="AH209" s="629" t="s">
        <v>8550</v>
      </c>
      <c r="AI209" t="s">
        <v>573</v>
      </c>
      <c r="AJ209" s="313">
        <v>45794</v>
      </c>
      <c r="AK209" s="312">
        <v>9444000</v>
      </c>
      <c r="AL209" s="312">
        <v>-9444000</v>
      </c>
      <c r="AN209" s="147"/>
      <c r="BP209" s="260"/>
      <c r="BQ209" s="260"/>
      <c r="BR209" s="260"/>
      <c r="BS209" s="260"/>
      <c r="BT209" s="438"/>
      <c r="BU209" s="512">
        <v>45874</v>
      </c>
      <c r="BV209" s="513">
        <v>407000</v>
      </c>
      <c r="BW209" s="438"/>
      <c r="BX209" s="544">
        <v>45869</v>
      </c>
      <c r="BY209" s="543">
        <v>317000</v>
      </c>
      <c r="BZ209" s="438"/>
      <c r="CA209" s="440">
        <v>45692</v>
      </c>
      <c r="CB209" s="438">
        <v>202000</v>
      </c>
      <c r="CC209" s="438"/>
      <c r="CD209" s="440">
        <v>45720</v>
      </c>
      <c r="CE209" s="346">
        <v>205000</v>
      </c>
      <c r="CF209" s="439"/>
      <c r="CG209" s="899">
        <v>45931</v>
      </c>
      <c r="CH209" s="550">
        <v>368000</v>
      </c>
      <c r="CI209" s="439"/>
      <c r="CJ209" s="540">
        <v>46057</v>
      </c>
      <c r="CK209" s="541">
        <v>128000</v>
      </c>
      <c r="CL209" s="439"/>
      <c r="CM209" s="440">
        <v>45877</v>
      </c>
      <c r="CN209" s="438">
        <v>300000</v>
      </c>
      <c r="CP209" s="511">
        <v>45964</v>
      </c>
      <c r="CQ209" s="510">
        <v>239000</v>
      </c>
      <c r="DB209" s="933">
        <v>46164</v>
      </c>
      <c r="DC209" s="510">
        <v>371000</v>
      </c>
      <c r="DH209" s="511"/>
      <c r="DI209" s="510"/>
    </row>
    <row r="210" spans="1:113" ht="15.75" x14ac:dyDescent="0.25">
      <c r="A210" s="357"/>
      <c r="E210" s="468">
        <v>46168</v>
      </c>
      <c r="F210" s="469">
        <v>6000</v>
      </c>
      <c r="G210" s="471"/>
      <c r="H210" s="469" t="s">
        <v>8894</v>
      </c>
      <c r="M210" s="268">
        <v>44813</v>
      </c>
      <c r="N210" s="269">
        <v>4000</v>
      </c>
      <c r="O210" s="270"/>
      <c r="P210" s="271" t="s">
        <v>644</v>
      </c>
      <c r="T210" s="742">
        <v>46082</v>
      </c>
      <c r="U210" s="629" t="s">
        <v>7048</v>
      </c>
      <c r="V210" s="628" t="s">
        <v>8295</v>
      </c>
      <c r="W210" s="629" t="s">
        <v>8342</v>
      </c>
      <c r="X210" s="629" t="s">
        <v>436</v>
      </c>
      <c r="Y210" s="744">
        <v>1207000</v>
      </c>
      <c r="Z210" s="640"/>
      <c r="AA210" s="785">
        <v>626000</v>
      </c>
      <c r="AB210" s="640"/>
      <c r="AC210" s="640"/>
      <c r="AD210" s="640">
        <v>501000</v>
      </c>
      <c r="AE210" s="785">
        <v>80000</v>
      </c>
      <c r="AF210" s="640"/>
      <c r="AG210" s="640">
        <v>0</v>
      </c>
      <c r="AH210" s="629"/>
      <c r="AI210" t="s">
        <v>573</v>
      </c>
      <c r="AJ210" s="313">
        <v>45794</v>
      </c>
      <c r="AK210" s="312">
        <v>9412000</v>
      </c>
      <c r="AL210" s="312">
        <v>-9412000</v>
      </c>
      <c r="AN210" s="147"/>
      <c r="BP210" s="260"/>
      <c r="BQ210" s="260"/>
      <c r="BR210" s="260"/>
      <c r="BS210" s="260"/>
      <c r="BT210" s="438"/>
      <c r="BU210" s="512">
        <v>45868</v>
      </c>
      <c r="BV210" s="513">
        <v>613000</v>
      </c>
      <c r="BW210" s="438"/>
      <c r="BX210" s="544">
        <v>45869</v>
      </c>
      <c r="BY210" s="543">
        <v>1000000</v>
      </c>
      <c r="BZ210" s="438"/>
      <c r="CA210" s="440">
        <v>45692</v>
      </c>
      <c r="CB210" s="438">
        <v>273000</v>
      </c>
      <c r="CC210" s="438"/>
      <c r="CD210" s="440">
        <v>45720</v>
      </c>
      <c r="CE210" s="346">
        <v>279000</v>
      </c>
      <c r="CF210" s="439"/>
      <c r="CG210" s="899">
        <v>45931</v>
      </c>
      <c r="CH210" s="550">
        <v>564000</v>
      </c>
      <c r="CI210" s="439"/>
      <c r="CJ210" s="540">
        <v>46057</v>
      </c>
      <c r="CK210" s="541">
        <v>268000</v>
      </c>
      <c r="CL210" s="439"/>
      <c r="CM210" s="440">
        <v>45875</v>
      </c>
      <c r="CN210" s="438">
        <v>40000</v>
      </c>
      <c r="CP210" s="511">
        <v>45962</v>
      </c>
      <c r="CQ210" s="510">
        <v>33000</v>
      </c>
      <c r="DB210" s="933">
        <v>46164</v>
      </c>
      <c r="DC210" s="510">
        <v>10000</v>
      </c>
      <c r="DH210" s="511"/>
      <c r="DI210" s="510"/>
    </row>
    <row r="211" spans="1:113" ht="15.75" x14ac:dyDescent="0.25">
      <c r="A211" s="357"/>
      <c r="E211" s="468">
        <v>46168</v>
      </c>
      <c r="F211" s="469">
        <v>6000</v>
      </c>
      <c r="G211" s="471" t="s">
        <v>3355</v>
      </c>
      <c r="H211" s="469" t="s">
        <v>2680</v>
      </c>
      <c r="M211" s="268">
        <v>44813</v>
      </c>
      <c r="N211" s="269">
        <v>70000</v>
      </c>
      <c r="O211" s="270"/>
      <c r="P211" s="269" t="s">
        <v>714</v>
      </c>
      <c r="T211" s="742">
        <v>46082</v>
      </c>
      <c r="U211" s="629" t="s">
        <v>6706</v>
      </c>
      <c r="V211" s="628" t="s">
        <v>8453</v>
      </c>
      <c r="W211" s="629" t="s">
        <v>592</v>
      </c>
      <c r="X211" s="629" t="s">
        <v>436</v>
      </c>
      <c r="Y211" s="744">
        <v>354000</v>
      </c>
      <c r="Z211" s="640">
        <v>5000</v>
      </c>
      <c r="AA211" s="785">
        <v>270000</v>
      </c>
      <c r="AB211" s="640"/>
      <c r="AC211" s="640"/>
      <c r="AD211" s="640"/>
      <c r="AE211" s="785">
        <v>79000</v>
      </c>
      <c r="AF211" s="640"/>
      <c r="AG211" s="640">
        <v>0</v>
      </c>
      <c r="AH211" s="629"/>
      <c r="AI211" t="s">
        <v>573</v>
      </c>
      <c r="AJ211" s="313">
        <v>45793</v>
      </c>
      <c r="AK211" s="312">
        <v>9252000</v>
      </c>
      <c r="AL211" s="312">
        <v>-9252000</v>
      </c>
      <c r="AN211" s="147"/>
      <c r="BP211" s="260"/>
      <c r="BQ211" s="260"/>
      <c r="BR211" s="260"/>
      <c r="BS211" s="260"/>
      <c r="BT211" s="438"/>
      <c r="BU211" s="512">
        <v>45868</v>
      </c>
      <c r="BV211" s="513">
        <v>377000</v>
      </c>
      <c r="BW211" s="438"/>
      <c r="BX211" s="544">
        <v>45867</v>
      </c>
      <c r="BY211" s="543">
        <v>207000</v>
      </c>
      <c r="BZ211" s="438"/>
      <c r="CA211" s="440">
        <v>45692</v>
      </c>
      <c r="CB211" s="438">
        <v>859000</v>
      </c>
      <c r="CC211" s="438"/>
      <c r="CD211" s="440">
        <v>45717</v>
      </c>
      <c r="CE211" s="346">
        <v>227000</v>
      </c>
      <c r="CF211" s="439"/>
      <c r="CG211" s="899">
        <v>45930</v>
      </c>
      <c r="CH211" s="550">
        <v>600000</v>
      </c>
      <c r="CI211" s="439"/>
      <c r="CJ211" s="540">
        <v>46057</v>
      </c>
      <c r="CK211" s="541">
        <v>201000</v>
      </c>
      <c r="CL211" s="439"/>
      <c r="CM211" s="440">
        <v>45874</v>
      </c>
      <c r="CN211" s="438">
        <v>323000</v>
      </c>
      <c r="CP211" s="511">
        <v>45959</v>
      </c>
      <c r="CQ211" s="510">
        <v>70000</v>
      </c>
      <c r="DB211" s="933">
        <v>46164</v>
      </c>
      <c r="DC211" s="510">
        <v>18000</v>
      </c>
      <c r="DH211" s="511"/>
      <c r="DI211" s="510"/>
    </row>
    <row r="212" spans="1:113" ht="15.75" x14ac:dyDescent="0.25">
      <c r="A212" s="357"/>
      <c r="E212" s="468">
        <v>46167</v>
      </c>
      <c r="F212" s="469">
        <v>20000</v>
      </c>
      <c r="G212" s="471"/>
      <c r="H212" s="469" t="s">
        <v>8892</v>
      </c>
      <c r="M212" s="268">
        <v>44813</v>
      </c>
      <c r="N212" s="269">
        <v>4000</v>
      </c>
      <c r="O212" s="270"/>
      <c r="P212" s="271" t="s">
        <v>644</v>
      </c>
      <c r="T212" s="742">
        <v>46054</v>
      </c>
      <c r="U212" s="629" t="s">
        <v>6453</v>
      </c>
      <c r="V212" s="628" t="s">
        <v>7477</v>
      </c>
      <c r="W212" s="629" t="s">
        <v>7478</v>
      </c>
      <c r="X212" s="629" t="s">
        <v>608</v>
      </c>
      <c r="Y212" s="744">
        <v>1061000</v>
      </c>
      <c r="Z212" s="640">
        <v>5000</v>
      </c>
      <c r="AA212" s="785">
        <v>685000</v>
      </c>
      <c r="AB212" s="640">
        <v>188000</v>
      </c>
      <c r="AC212" s="640"/>
      <c r="AD212" s="640">
        <v>90000</v>
      </c>
      <c r="AE212" s="785">
        <v>85000</v>
      </c>
      <c r="AF212" s="640">
        <v>8000</v>
      </c>
      <c r="AG212" s="640">
        <v>0</v>
      </c>
      <c r="AH212" s="629" t="s">
        <v>8289</v>
      </c>
      <c r="AI212" t="s">
        <v>573</v>
      </c>
      <c r="AJ212" s="313">
        <v>45790</v>
      </c>
      <c r="AK212" s="312">
        <v>8844000</v>
      </c>
      <c r="AL212" s="312">
        <v>-8844000</v>
      </c>
      <c r="AN212" s="147"/>
      <c r="BP212" s="260"/>
      <c r="BQ212" s="260"/>
      <c r="BR212" s="260"/>
      <c r="BS212" s="260"/>
      <c r="BT212" s="438"/>
      <c r="BU212" s="512">
        <v>45867</v>
      </c>
      <c r="BV212" s="513">
        <v>1215000</v>
      </c>
      <c r="BW212" s="438"/>
      <c r="BX212" s="544">
        <v>45867</v>
      </c>
      <c r="BY212" s="543">
        <v>334000</v>
      </c>
      <c r="BZ212" s="438"/>
      <c r="CA212" s="440">
        <v>45692</v>
      </c>
      <c r="CB212" s="438">
        <v>651000</v>
      </c>
      <c r="CC212" s="438"/>
      <c r="CD212" s="440">
        <v>45717</v>
      </c>
      <c r="CE212" s="346">
        <v>250000</v>
      </c>
      <c r="CF212" s="439"/>
      <c r="CG212" s="899">
        <v>45929</v>
      </c>
      <c r="CH212" s="550">
        <v>430000</v>
      </c>
      <c r="CI212" s="439"/>
      <c r="CJ212" s="540">
        <v>46056</v>
      </c>
      <c r="CK212" s="541">
        <v>192000</v>
      </c>
      <c r="CL212" s="439"/>
      <c r="CM212" s="440">
        <v>45870</v>
      </c>
      <c r="CN212" s="438">
        <v>332000</v>
      </c>
      <c r="CP212" s="511">
        <v>45958</v>
      </c>
      <c r="CQ212" s="510">
        <v>50000</v>
      </c>
      <c r="DB212" s="933">
        <v>46163</v>
      </c>
      <c r="DC212" s="510">
        <v>10000</v>
      </c>
      <c r="DH212" s="511"/>
      <c r="DI212" s="510"/>
    </row>
    <row r="213" spans="1:113" ht="15.75" x14ac:dyDescent="0.25">
      <c r="A213" s="357"/>
      <c r="E213" s="468">
        <v>46167</v>
      </c>
      <c r="F213" s="469">
        <v>6000</v>
      </c>
      <c r="G213" s="471" t="s">
        <v>5485</v>
      </c>
      <c r="H213" s="469" t="s">
        <v>5684</v>
      </c>
      <c r="M213" s="268">
        <v>44813</v>
      </c>
      <c r="N213" s="269">
        <v>54000</v>
      </c>
      <c r="O213" s="270"/>
      <c r="P213" s="272" t="s">
        <v>715</v>
      </c>
      <c r="T213" s="742">
        <v>46054</v>
      </c>
      <c r="U213" s="629" t="s">
        <v>6635</v>
      </c>
      <c r="V213" s="628" t="s">
        <v>6638</v>
      </c>
      <c r="W213" s="629" t="s">
        <v>7402</v>
      </c>
      <c r="X213" s="629" t="s">
        <v>7403</v>
      </c>
      <c r="Y213" s="744">
        <v>500000</v>
      </c>
      <c r="Z213" s="640">
        <v>195000</v>
      </c>
      <c r="AA213" s="785">
        <v>192000</v>
      </c>
      <c r="AB213" s="640">
        <v>6000</v>
      </c>
      <c r="AC213" s="640"/>
      <c r="AD213" s="640"/>
      <c r="AE213" s="785">
        <v>107000</v>
      </c>
      <c r="AF213" s="640"/>
      <c r="AG213" s="640">
        <v>0</v>
      </c>
      <c r="AH213" s="629" t="s">
        <v>7404</v>
      </c>
      <c r="AI213" t="s">
        <v>573</v>
      </c>
      <c r="AJ213" s="313">
        <v>45789</v>
      </c>
      <c r="AK213" s="312">
        <v>8689000</v>
      </c>
      <c r="AL213" s="312">
        <v>-8689000</v>
      </c>
      <c r="AN213" s="147"/>
      <c r="BP213" s="260"/>
      <c r="BQ213" s="260"/>
      <c r="BR213" s="260"/>
      <c r="BS213" s="260"/>
      <c r="BT213" s="438"/>
      <c r="BU213" s="512">
        <v>45866</v>
      </c>
      <c r="BV213" s="513">
        <v>1111000</v>
      </c>
      <c r="BW213" s="438"/>
      <c r="BX213" s="544">
        <v>45867</v>
      </c>
      <c r="BY213" s="543">
        <v>277000</v>
      </c>
      <c r="BZ213" s="438"/>
      <c r="CA213" s="440">
        <v>45692</v>
      </c>
      <c r="CB213" s="438">
        <v>380000</v>
      </c>
      <c r="CC213" s="438"/>
      <c r="CD213" s="440">
        <v>45716</v>
      </c>
      <c r="CE213" s="346">
        <v>5000</v>
      </c>
      <c r="CF213" s="439"/>
      <c r="CG213" s="899">
        <v>45929</v>
      </c>
      <c r="CH213" s="550">
        <v>433000</v>
      </c>
      <c r="CI213" s="439"/>
      <c r="CJ213" s="540">
        <v>46056</v>
      </c>
      <c r="CK213" s="541">
        <v>20000</v>
      </c>
      <c r="CL213" s="439"/>
      <c r="CM213" s="440">
        <v>45869</v>
      </c>
      <c r="CN213" s="438">
        <v>65000</v>
      </c>
      <c r="CP213" s="511">
        <v>45954</v>
      </c>
      <c r="CQ213" s="510">
        <v>188000</v>
      </c>
      <c r="DB213" s="933">
        <v>46163</v>
      </c>
      <c r="DC213" s="510">
        <v>260000</v>
      </c>
      <c r="DH213" s="511"/>
      <c r="DI213" s="510"/>
    </row>
    <row r="214" spans="1:113" ht="15.75" x14ac:dyDescent="0.25">
      <c r="A214" s="357"/>
      <c r="E214" s="468">
        <v>46167</v>
      </c>
      <c r="F214" s="469">
        <v>20000</v>
      </c>
      <c r="G214" s="471"/>
      <c r="H214" s="469" t="s">
        <v>8887</v>
      </c>
      <c r="M214" s="268">
        <v>44813</v>
      </c>
      <c r="N214" s="269">
        <v>20000</v>
      </c>
      <c r="O214" s="270"/>
      <c r="P214" s="269" t="s">
        <v>716</v>
      </c>
      <c r="T214" s="742">
        <v>46054</v>
      </c>
      <c r="U214" s="629" t="s">
        <v>3786</v>
      </c>
      <c r="V214" s="628" t="s">
        <v>8181</v>
      </c>
      <c r="W214" s="629" t="s">
        <v>2868</v>
      </c>
      <c r="X214" s="629" t="s">
        <v>602</v>
      </c>
      <c r="Y214" s="744">
        <v>120000</v>
      </c>
      <c r="Z214" s="640"/>
      <c r="AA214" s="785">
        <v>106000</v>
      </c>
      <c r="AB214" s="640"/>
      <c r="AC214" s="640"/>
      <c r="AD214" s="640"/>
      <c r="AE214" s="785">
        <v>14000</v>
      </c>
      <c r="AF214" s="640"/>
      <c r="AG214" s="640">
        <v>0</v>
      </c>
      <c r="AH214" s="629"/>
      <c r="AI214" t="s">
        <v>573</v>
      </c>
      <c r="AJ214" s="313">
        <v>45787</v>
      </c>
      <c r="AK214" s="312">
        <v>8587000</v>
      </c>
      <c r="AL214" s="312">
        <v>-8587000</v>
      </c>
      <c r="AN214" s="147"/>
      <c r="BP214" s="260"/>
      <c r="BQ214" s="260"/>
      <c r="BR214" s="260"/>
      <c r="BS214" s="260"/>
      <c r="BT214" s="438"/>
      <c r="BU214" s="512">
        <v>45866</v>
      </c>
      <c r="BV214" s="513">
        <v>303000</v>
      </c>
      <c r="BW214" s="438"/>
      <c r="BX214" s="544">
        <v>45864</v>
      </c>
      <c r="BY214" s="543">
        <v>196000</v>
      </c>
      <c r="BZ214" s="438"/>
      <c r="CA214" s="440">
        <v>45689</v>
      </c>
      <c r="CB214" s="438">
        <v>382000</v>
      </c>
      <c r="CC214" s="438"/>
      <c r="CD214" s="440">
        <v>45716</v>
      </c>
      <c r="CE214" s="346">
        <v>5000</v>
      </c>
      <c r="CF214" s="439"/>
      <c r="CG214" s="899">
        <v>45927</v>
      </c>
      <c r="CH214" s="550">
        <v>403000</v>
      </c>
      <c r="CI214" s="439"/>
      <c r="CJ214" s="540">
        <v>46056</v>
      </c>
      <c r="CK214" s="541">
        <v>175000</v>
      </c>
      <c r="CL214" s="439"/>
      <c r="CM214" s="440">
        <v>45869</v>
      </c>
      <c r="CN214" s="438">
        <v>254000</v>
      </c>
      <c r="CP214" s="511">
        <v>45951</v>
      </c>
      <c r="CQ214" s="510">
        <v>100000</v>
      </c>
      <c r="DB214" s="933">
        <v>46163</v>
      </c>
      <c r="DC214" s="510">
        <v>647000</v>
      </c>
      <c r="DH214" s="511"/>
      <c r="DI214" s="510"/>
    </row>
    <row r="215" spans="1:113" ht="15.75" x14ac:dyDescent="0.25">
      <c r="A215" s="357"/>
      <c r="E215" s="468">
        <v>46167</v>
      </c>
      <c r="F215" s="469">
        <v>16000</v>
      </c>
      <c r="G215" s="471" t="s">
        <v>1396</v>
      </c>
      <c r="H215" s="469" t="s">
        <v>8886</v>
      </c>
      <c r="M215" s="268">
        <v>44811</v>
      </c>
      <c r="N215" s="269">
        <v>70000</v>
      </c>
      <c r="O215" s="270"/>
      <c r="P215" s="269" t="s">
        <v>717</v>
      </c>
      <c r="T215" s="742">
        <v>46054</v>
      </c>
      <c r="U215" s="629" t="s">
        <v>1728</v>
      </c>
      <c r="V215" s="628" t="s">
        <v>8161</v>
      </c>
      <c r="W215" s="629" t="s">
        <v>4463</v>
      </c>
      <c r="X215" s="629" t="s">
        <v>436</v>
      </c>
      <c r="Y215" s="744">
        <v>309000</v>
      </c>
      <c r="Z215" s="640"/>
      <c r="AA215" s="785">
        <v>224000</v>
      </c>
      <c r="AB215" s="640"/>
      <c r="AC215" s="640"/>
      <c r="AD215" s="640"/>
      <c r="AE215" s="785">
        <v>85000</v>
      </c>
      <c r="AF215" s="640"/>
      <c r="AG215" s="640">
        <v>0</v>
      </c>
      <c r="AH215" s="629"/>
      <c r="AI215" t="s">
        <v>573</v>
      </c>
      <c r="AJ215" s="313">
        <v>45785</v>
      </c>
      <c r="AK215" s="312">
        <v>8575000</v>
      </c>
      <c r="AL215" s="312">
        <v>-8575000</v>
      </c>
      <c r="AN215" s="147"/>
      <c r="BP215" s="260"/>
      <c r="BQ215" s="260"/>
      <c r="BR215" s="260"/>
      <c r="BS215" s="260"/>
      <c r="BT215" s="438"/>
      <c r="BU215" s="512">
        <v>45864</v>
      </c>
      <c r="BV215" s="513">
        <v>200000</v>
      </c>
      <c r="BW215" s="438"/>
      <c r="BX215" s="544">
        <v>45863</v>
      </c>
      <c r="BY215" s="543">
        <v>3000</v>
      </c>
      <c r="BZ215" s="438"/>
      <c r="CA215" s="440">
        <v>45689</v>
      </c>
      <c r="CB215" s="438">
        <v>554000</v>
      </c>
      <c r="CC215" s="438"/>
      <c r="CD215" s="440">
        <v>45716</v>
      </c>
      <c r="CE215" s="346">
        <v>745000</v>
      </c>
      <c r="CF215" s="439"/>
      <c r="CG215" s="899">
        <v>45926</v>
      </c>
      <c r="CH215" s="550">
        <v>1037000</v>
      </c>
      <c r="CI215" s="439"/>
      <c r="CJ215" s="540">
        <v>46056</v>
      </c>
      <c r="CK215" s="541">
        <v>40000</v>
      </c>
      <c r="CL215" s="439"/>
      <c r="CM215" s="440">
        <v>45869</v>
      </c>
      <c r="CN215" s="438">
        <v>256000</v>
      </c>
      <c r="CP215" s="511">
        <v>45948</v>
      </c>
      <c r="CQ215" s="510">
        <v>189000</v>
      </c>
      <c r="DB215" s="933">
        <v>46163</v>
      </c>
      <c r="DC215" s="510">
        <v>117000</v>
      </c>
      <c r="DH215" s="511"/>
      <c r="DI215" s="510"/>
    </row>
    <row r="216" spans="1:113" ht="15.75" x14ac:dyDescent="0.25">
      <c r="A216" s="357"/>
      <c r="E216" s="468">
        <v>46167</v>
      </c>
      <c r="F216" s="469">
        <v>22000</v>
      </c>
      <c r="G216" s="471" t="s">
        <v>3353</v>
      </c>
      <c r="H216" s="469" t="s">
        <v>934</v>
      </c>
      <c r="M216" s="268">
        <v>44811</v>
      </c>
      <c r="N216" s="269">
        <v>4000</v>
      </c>
      <c r="O216" s="270"/>
      <c r="P216" s="271" t="s">
        <v>644</v>
      </c>
      <c r="T216" s="742">
        <v>46054</v>
      </c>
      <c r="U216" s="629" t="s">
        <v>1728</v>
      </c>
      <c r="V216" s="628" t="s">
        <v>8165</v>
      </c>
      <c r="W216" s="629" t="s">
        <v>5395</v>
      </c>
      <c r="X216" s="629" t="s">
        <v>436</v>
      </c>
      <c r="Y216" s="744">
        <v>648000</v>
      </c>
      <c r="Z216" s="640">
        <v>23000</v>
      </c>
      <c r="AA216" s="785">
        <v>535000</v>
      </c>
      <c r="AB216" s="640"/>
      <c r="AC216" s="640"/>
      <c r="AD216" s="640"/>
      <c r="AE216" s="785">
        <v>90000</v>
      </c>
      <c r="AF216" s="640"/>
      <c r="AG216" s="640">
        <v>0</v>
      </c>
      <c r="AH216" s="629"/>
      <c r="AI216" t="s">
        <v>573</v>
      </c>
      <c r="AJ216" s="313">
        <v>45784</v>
      </c>
      <c r="AK216" s="312">
        <v>8444000</v>
      </c>
      <c r="AL216" s="312">
        <v>-8444000</v>
      </c>
      <c r="AN216" s="147"/>
      <c r="BP216" s="260"/>
      <c r="BQ216" s="260"/>
      <c r="BR216" s="260"/>
      <c r="BS216" s="260"/>
      <c r="BT216" s="438"/>
      <c r="BU216" s="512">
        <v>45861</v>
      </c>
      <c r="BV216" s="513">
        <v>528000</v>
      </c>
      <c r="BW216" s="438"/>
      <c r="BX216" s="544">
        <v>45863</v>
      </c>
      <c r="BY216" s="543">
        <v>721000</v>
      </c>
      <c r="BZ216" s="438"/>
      <c r="CA216" s="440">
        <v>45689</v>
      </c>
      <c r="CB216" s="438">
        <v>948000</v>
      </c>
      <c r="CC216" s="438"/>
      <c r="CD216" s="440">
        <v>45715</v>
      </c>
      <c r="CE216" s="346">
        <v>45000</v>
      </c>
      <c r="CF216" s="439"/>
      <c r="CG216" s="899">
        <v>45924</v>
      </c>
      <c r="CH216" s="550">
        <v>285000</v>
      </c>
      <c r="CI216" s="439"/>
      <c r="CJ216" s="540">
        <v>46056</v>
      </c>
      <c r="CK216" s="541">
        <v>217000</v>
      </c>
      <c r="CL216" s="439"/>
      <c r="CM216" s="440">
        <v>45866</v>
      </c>
      <c r="CN216" s="438">
        <v>423000</v>
      </c>
      <c r="CP216" s="511">
        <v>45945</v>
      </c>
      <c r="CQ216" s="510">
        <v>20000</v>
      </c>
      <c r="DB216" s="933">
        <v>46162</v>
      </c>
      <c r="DC216" s="510">
        <v>3000</v>
      </c>
      <c r="DH216" s="511"/>
      <c r="DI216" s="510"/>
    </row>
    <row r="217" spans="1:113" ht="15.75" x14ac:dyDescent="0.25">
      <c r="A217" s="357"/>
      <c r="E217" s="468">
        <v>46165</v>
      </c>
      <c r="F217" s="469">
        <v>5000</v>
      </c>
      <c r="G217" s="471"/>
      <c r="H217" s="469" t="s">
        <v>3728</v>
      </c>
      <c r="M217" s="268">
        <v>44811</v>
      </c>
      <c r="N217" s="269">
        <v>70000</v>
      </c>
      <c r="O217" s="270"/>
      <c r="P217" s="269" t="s">
        <v>653</v>
      </c>
      <c r="T217" s="742">
        <v>46054</v>
      </c>
      <c r="U217" s="629" t="s">
        <v>4905</v>
      </c>
      <c r="V217" s="628" t="s">
        <v>8177</v>
      </c>
      <c r="W217" s="629" t="s">
        <v>592</v>
      </c>
      <c r="X217" s="629" t="s">
        <v>436</v>
      </c>
      <c r="Y217" s="744">
        <v>610000</v>
      </c>
      <c r="Z217" s="640">
        <v>5000</v>
      </c>
      <c r="AA217" s="785">
        <v>319000</v>
      </c>
      <c r="AB217" s="640">
        <v>159000</v>
      </c>
      <c r="AC217" s="640">
        <v>47000</v>
      </c>
      <c r="AD217" s="640"/>
      <c r="AE217" s="785">
        <v>80000</v>
      </c>
      <c r="AF217" s="640"/>
      <c r="AG217" s="640">
        <v>0</v>
      </c>
      <c r="AH217" s="629"/>
      <c r="AI217" t="s">
        <v>573</v>
      </c>
      <c r="AJ217" s="313">
        <v>45783</v>
      </c>
      <c r="AK217" s="312">
        <v>8439000</v>
      </c>
      <c r="AL217" s="312">
        <v>-8439000</v>
      </c>
      <c r="AN217" s="147"/>
      <c r="BP217" s="260"/>
      <c r="BQ217" s="260"/>
      <c r="BR217" s="260"/>
      <c r="BS217" s="260"/>
      <c r="BT217" s="438"/>
      <c r="BU217" s="512">
        <v>45859</v>
      </c>
      <c r="BV217" s="513">
        <v>250000</v>
      </c>
      <c r="BW217" s="438"/>
      <c r="BX217" s="544">
        <v>45862</v>
      </c>
      <c r="BY217" s="543">
        <v>281000</v>
      </c>
      <c r="BZ217" s="438"/>
      <c r="CA217" s="440">
        <v>45689</v>
      </c>
      <c r="CB217" s="438">
        <v>277000</v>
      </c>
      <c r="CC217" s="438"/>
      <c r="CD217" s="440">
        <v>45715</v>
      </c>
      <c r="CE217" s="346">
        <v>835000</v>
      </c>
      <c r="CF217" s="439"/>
      <c r="CG217" s="899">
        <v>45924</v>
      </c>
      <c r="CH217" s="550">
        <v>1400000</v>
      </c>
      <c r="CI217" s="439"/>
      <c r="CJ217" s="540">
        <v>46056</v>
      </c>
      <c r="CK217" s="541">
        <v>8000</v>
      </c>
      <c r="CL217" s="439"/>
      <c r="CM217" s="440">
        <v>45866</v>
      </c>
      <c r="CN217" s="438">
        <v>320000</v>
      </c>
      <c r="CP217" s="511">
        <v>45945</v>
      </c>
      <c r="CQ217" s="510">
        <v>100000</v>
      </c>
      <c r="DB217" s="933">
        <v>46161</v>
      </c>
      <c r="DC217" s="510">
        <v>5000</v>
      </c>
      <c r="DH217" s="511"/>
      <c r="DI217" s="510"/>
    </row>
    <row r="218" spans="1:113" ht="15.75" x14ac:dyDescent="0.25">
      <c r="A218" s="357"/>
      <c r="E218" s="468">
        <v>46165</v>
      </c>
      <c r="F218" s="469">
        <v>24000</v>
      </c>
      <c r="G218" s="471" t="s">
        <v>1312</v>
      </c>
      <c r="H218" s="469" t="s">
        <v>8872</v>
      </c>
      <c r="M218" s="268">
        <v>44811</v>
      </c>
      <c r="N218" s="269">
        <v>220000</v>
      </c>
      <c r="O218" s="270"/>
      <c r="P218" s="269" t="s">
        <v>680</v>
      </c>
      <c r="T218" s="742">
        <v>46054</v>
      </c>
      <c r="U218" s="629" t="s">
        <v>6566</v>
      </c>
      <c r="V218" s="628" t="s">
        <v>8183</v>
      </c>
      <c r="W218" s="629" t="s">
        <v>592</v>
      </c>
      <c r="X218" s="629" t="s">
        <v>435</v>
      </c>
      <c r="Y218" s="744">
        <v>478000</v>
      </c>
      <c r="Z218" s="640">
        <v>5000</v>
      </c>
      <c r="AA218" s="785">
        <v>403000</v>
      </c>
      <c r="AB218" s="640"/>
      <c r="AC218" s="640"/>
      <c r="AD218" s="640"/>
      <c r="AE218" s="785">
        <v>70000</v>
      </c>
      <c r="AF218" s="640"/>
      <c r="AG218" s="640">
        <v>0</v>
      </c>
      <c r="AH218" s="629"/>
      <c r="AI218" t="s">
        <v>573</v>
      </c>
      <c r="AJ218" s="313">
        <v>45782</v>
      </c>
      <c r="AK218" s="312">
        <v>8434000</v>
      </c>
      <c r="AL218" s="312">
        <v>-8434000</v>
      </c>
      <c r="AN218" s="147"/>
      <c r="BP218" s="260"/>
      <c r="BQ218" s="260"/>
      <c r="BR218" s="260"/>
      <c r="BS218" s="260"/>
      <c r="BT218" s="438"/>
      <c r="BU218" s="512">
        <v>45859</v>
      </c>
      <c r="BV218" s="513">
        <v>1380000</v>
      </c>
      <c r="BW218" s="438"/>
      <c r="BX218" s="544">
        <v>45862</v>
      </c>
      <c r="BY218" s="543">
        <v>217000</v>
      </c>
      <c r="BZ218" s="438"/>
      <c r="CA218" s="440">
        <v>45689</v>
      </c>
      <c r="CB218" s="438">
        <v>389000</v>
      </c>
      <c r="CC218" s="438"/>
      <c r="CD218" s="440">
        <v>45715</v>
      </c>
      <c r="CE218" s="346">
        <v>234000</v>
      </c>
      <c r="CF218" s="439"/>
      <c r="CG218" s="899">
        <v>45924</v>
      </c>
      <c r="CH218" s="550">
        <v>991000</v>
      </c>
      <c r="CI218" s="439"/>
      <c r="CJ218" s="540">
        <v>46052</v>
      </c>
      <c r="CK218" s="541">
        <v>336000</v>
      </c>
      <c r="CL218" s="439"/>
      <c r="CM218" s="440">
        <v>45864</v>
      </c>
      <c r="CN218" s="438">
        <v>40000</v>
      </c>
      <c r="CP218" s="511">
        <v>45943</v>
      </c>
      <c r="CQ218" s="510">
        <v>100000</v>
      </c>
      <c r="DB218" s="933">
        <v>46161</v>
      </c>
      <c r="DC218" s="510">
        <v>235000</v>
      </c>
      <c r="DH218" s="511"/>
      <c r="DI218" s="510"/>
    </row>
    <row r="219" spans="1:113" ht="15.75" x14ac:dyDescent="0.25">
      <c r="A219" s="357"/>
      <c r="E219" s="468">
        <v>46165</v>
      </c>
      <c r="F219" s="469">
        <v>26000</v>
      </c>
      <c r="G219" s="471" t="s">
        <v>1396</v>
      </c>
      <c r="H219" s="469" t="s">
        <v>8871</v>
      </c>
      <c r="M219" s="268">
        <v>44804</v>
      </c>
      <c r="N219" s="269">
        <v>4000</v>
      </c>
      <c r="O219" s="270"/>
      <c r="P219" s="271" t="s">
        <v>644</v>
      </c>
      <c r="T219" s="742">
        <v>46054</v>
      </c>
      <c r="U219" s="629" t="s">
        <v>6566</v>
      </c>
      <c r="V219" s="628" t="s">
        <v>5442</v>
      </c>
      <c r="W219" s="629" t="s">
        <v>592</v>
      </c>
      <c r="X219" s="629" t="s">
        <v>435</v>
      </c>
      <c r="Y219" s="744">
        <v>335000</v>
      </c>
      <c r="Z219" s="640">
        <v>5000</v>
      </c>
      <c r="AA219" s="785">
        <v>260000</v>
      </c>
      <c r="AB219" s="640"/>
      <c r="AC219" s="640"/>
      <c r="AD219" s="640"/>
      <c r="AE219" s="785">
        <v>70000</v>
      </c>
      <c r="AF219" s="640"/>
      <c r="AG219" s="640">
        <v>0</v>
      </c>
      <c r="AH219" s="629"/>
      <c r="AI219" t="s">
        <v>573</v>
      </c>
      <c r="AJ219" s="313">
        <v>45781</v>
      </c>
      <c r="AK219" s="312">
        <v>8302000</v>
      </c>
      <c r="AL219" s="312">
        <v>-8302000</v>
      </c>
      <c r="AN219" s="147"/>
      <c r="BP219" s="260"/>
      <c r="BQ219" s="260"/>
      <c r="BR219" s="260"/>
      <c r="BS219" s="260"/>
      <c r="BT219" s="438"/>
      <c r="BU219" s="512">
        <v>45857</v>
      </c>
      <c r="BV219" s="513">
        <v>257000</v>
      </c>
      <c r="BW219" s="438"/>
      <c r="BX219" s="544">
        <v>45862</v>
      </c>
      <c r="BY219" s="543">
        <v>192000</v>
      </c>
      <c r="BZ219" s="438"/>
      <c r="CA219" s="440">
        <v>45689</v>
      </c>
      <c r="CB219" s="438">
        <v>651000</v>
      </c>
      <c r="CC219" s="438"/>
      <c r="CD219" s="440">
        <v>45715</v>
      </c>
      <c r="CE219" s="346">
        <v>245000</v>
      </c>
      <c r="CF219" s="439"/>
      <c r="CG219" s="899">
        <v>45924</v>
      </c>
      <c r="CH219" s="550">
        <v>350000</v>
      </c>
      <c r="CI219" s="439"/>
      <c r="CJ219" s="540">
        <v>46052</v>
      </c>
      <c r="CK219" s="541">
        <v>691000</v>
      </c>
      <c r="CL219" s="439"/>
      <c r="CM219" s="440">
        <v>45862</v>
      </c>
      <c r="CN219" s="438">
        <v>550000</v>
      </c>
      <c r="CP219" s="511">
        <v>45942</v>
      </c>
      <c r="CQ219" s="510">
        <v>194000</v>
      </c>
      <c r="DB219" s="933">
        <v>46161</v>
      </c>
      <c r="DC219" s="510">
        <v>4000</v>
      </c>
      <c r="DH219" s="511"/>
      <c r="DI219" s="510"/>
    </row>
    <row r="220" spans="1:113" ht="15.75" x14ac:dyDescent="0.25">
      <c r="A220" s="357"/>
      <c r="E220" s="468">
        <v>46164</v>
      </c>
      <c r="F220" s="469">
        <v>20000</v>
      </c>
      <c r="G220" s="471" t="s">
        <v>1396</v>
      </c>
      <c r="H220" s="469" t="s">
        <v>916</v>
      </c>
      <c r="M220" s="268">
        <v>44798</v>
      </c>
      <c r="N220" s="269">
        <v>4000</v>
      </c>
      <c r="O220" s="270"/>
      <c r="P220" s="271" t="s">
        <v>644</v>
      </c>
      <c r="T220" s="742">
        <v>46054</v>
      </c>
      <c r="U220" s="629" t="s">
        <v>6566</v>
      </c>
      <c r="V220" s="628" t="s">
        <v>8110</v>
      </c>
      <c r="W220" s="629" t="s">
        <v>592</v>
      </c>
      <c r="X220" s="629" t="s">
        <v>221</v>
      </c>
      <c r="Y220" s="744">
        <v>286000</v>
      </c>
      <c r="Z220" s="640">
        <v>23000</v>
      </c>
      <c r="AA220" s="785">
        <v>177000</v>
      </c>
      <c r="AB220" s="640"/>
      <c r="AC220" s="640"/>
      <c r="AD220" s="640"/>
      <c r="AE220" s="785">
        <v>86000</v>
      </c>
      <c r="AF220" s="640"/>
      <c r="AG220" s="640">
        <v>0</v>
      </c>
      <c r="AH220" s="629"/>
      <c r="AI220" t="s">
        <v>573</v>
      </c>
      <c r="AJ220" s="313">
        <v>45780</v>
      </c>
      <c r="AK220" s="312">
        <v>8172000</v>
      </c>
      <c r="AL220" s="312">
        <v>-8172000</v>
      </c>
      <c r="AN220" s="147"/>
      <c r="BP220" s="260"/>
      <c r="BQ220" s="260"/>
      <c r="BR220" s="260"/>
      <c r="BS220" s="260"/>
      <c r="BT220" s="438"/>
      <c r="BU220" s="512">
        <v>45856</v>
      </c>
      <c r="BV220" s="513">
        <v>728000</v>
      </c>
      <c r="BW220" s="438"/>
      <c r="BX220" s="544">
        <v>45862</v>
      </c>
      <c r="BY220" s="543">
        <v>192000</v>
      </c>
      <c r="BZ220" s="438"/>
      <c r="CA220" s="440">
        <v>45687</v>
      </c>
      <c r="CB220" s="438">
        <v>5000</v>
      </c>
      <c r="CC220" s="438"/>
      <c r="CD220" s="440">
        <v>45714</v>
      </c>
      <c r="CE220" s="346">
        <v>5000</v>
      </c>
      <c r="CF220" s="439"/>
      <c r="CG220" s="899">
        <v>45922</v>
      </c>
      <c r="CH220" s="550">
        <v>774000</v>
      </c>
      <c r="CI220" s="439"/>
      <c r="CJ220" s="540">
        <v>46052</v>
      </c>
      <c r="CK220" s="541">
        <v>46000</v>
      </c>
      <c r="CL220" s="439"/>
      <c r="CM220" s="440">
        <v>45860</v>
      </c>
      <c r="CN220" s="438">
        <v>282000</v>
      </c>
      <c r="CP220" s="511">
        <v>45939</v>
      </c>
      <c r="CQ220" s="510">
        <v>356000</v>
      </c>
      <c r="DB220" s="933">
        <v>46161</v>
      </c>
      <c r="DC220" s="510">
        <v>20000</v>
      </c>
      <c r="DH220" s="511"/>
      <c r="DI220" s="510"/>
    </row>
    <row r="221" spans="1:113" ht="15.75" x14ac:dyDescent="0.25">
      <c r="A221" s="357"/>
      <c r="E221" s="468">
        <v>46164</v>
      </c>
      <c r="F221" s="469">
        <v>229000</v>
      </c>
      <c r="G221" s="471" t="s">
        <v>1312</v>
      </c>
      <c r="H221" s="469" t="s">
        <v>3375</v>
      </c>
      <c r="M221" s="268">
        <v>44796</v>
      </c>
      <c r="N221" s="269">
        <v>4000</v>
      </c>
      <c r="O221" s="270"/>
      <c r="P221" s="271" t="s">
        <v>644</v>
      </c>
      <c r="T221" s="742">
        <v>46054</v>
      </c>
      <c r="U221" s="629" t="s">
        <v>6566</v>
      </c>
      <c r="V221" s="628" t="s">
        <v>8076</v>
      </c>
      <c r="W221" s="629" t="s">
        <v>2071</v>
      </c>
      <c r="X221" s="629" t="s">
        <v>435</v>
      </c>
      <c r="Y221" s="744">
        <v>287000</v>
      </c>
      <c r="Z221" s="640"/>
      <c r="AA221" s="785">
        <v>217000</v>
      </c>
      <c r="AB221" s="640"/>
      <c r="AC221" s="640"/>
      <c r="AD221" s="640"/>
      <c r="AE221" s="785">
        <v>70000</v>
      </c>
      <c r="AF221" s="640"/>
      <c r="AG221" s="640">
        <v>0</v>
      </c>
      <c r="AH221" s="629"/>
      <c r="AI221" t="s">
        <v>573</v>
      </c>
      <c r="AJ221" s="450">
        <v>45777</v>
      </c>
      <c r="AK221" s="451">
        <v>7932000</v>
      </c>
      <c r="AL221" s="451">
        <v>-7932000</v>
      </c>
      <c r="AN221" s="147"/>
      <c r="BP221" s="260"/>
      <c r="BQ221" s="260"/>
      <c r="BR221" s="260"/>
      <c r="BS221" s="260"/>
      <c r="BT221" s="438"/>
      <c r="BU221" s="512">
        <v>45853</v>
      </c>
      <c r="BV221" s="513">
        <v>284000</v>
      </c>
      <c r="BW221" s="438"/>
      <c r="BX221" s="544">
        <v>45861</v>
      </c>
      <c r="BY221" s="543">
        <v>5000</v>
      </c>
      <c r="BZ221" s="438"/>
      <c r="CA221" s="440">
        <v>45686</v>
      </c>
      <c r="CB221" s="438">
        <v>232000</v>
      </c>
      <c r="CC221" s="438"/>
      <c r="CD221" s="440">
        <v>45714</v>
      </c>
      <c r="CE221" s="346">
        <v>670000</v>
      </c>
      <c r="CF221" s="439"/>
      <c r="CG221" s="899">
        <v>45922</v>
      </c>
      <c r="CH221" s="550">
        <v>425000</v>
      </c>
      <c r="CI221" s="439"/>
      <c r="CJ221" s="540">
        <v>46052</v>
      </c>
      <c r="CK221" s="541">
        <v>494000</v>
      </c>
      <c r="CL221" s="439"/>
      <c r="CM221" s="440">
        <v>45859</v>
      </c>
      <c r="CN221" s="438">
        <v>307000</v>
      </c>
      <c r="CP221" s="511">
        <v>45939</v>
      </c>
      <c r="CQ221" s="510">
        <v>364000</v>
      </c>
      <c r="DB221" s="933">
        <v>46161</v>
      </c>
      <c r="DC221" s="510">
        <v>11000</v>
      </c>
      <c r="DH221" s="511"/>
      <c r="DI221" s="510"/>
    </row>
    <row r="222" spans="1:113" ht="15.75" x14ac:dyDescent="0.25">
      <c r="A222" s="357"/>
      <c r="E222" s="468">
        <v>46164</v>
      </c>
      <c r="F222" s="469">
        <v>10000</v>
      </c>
      <c r="G222" s="471"/>
      <c r="H222" s="469" t="s">
        <v>5719</v>
      </c>
      <c r="M222" s="268">
        <v>44796</v>
      </c>
      <c r="N222" s="269">
        <v>4000</v>
      </c>
      <c r="O222" s="270"/>
      <c r="P222" s="271" t="s">
        <v>644</v>
      </c>
      <c r="T222" s="742">
        <v>46054</v>
      </c>
      <c r="U222" s="629" t="s">
        <v>6566</v>
      </c>
      <c r="V222" s="628" t="s">
        <v>8075</v>
      </c>
      <c r="W222" s="629" t="s">
        <v>2071</v>
      </c>
      <c r="X222" s="629" t="s">
        <v>435</v>
      </c>
      <c r="Y222" s="744">
        <v>338000</v>
      </c>
      <c r="Z222" s="640"/>
      <c r="AA222" s="785">
        <v>268000</v>
      </c>
      <c r="AB222" s="640"/>
      <c r="AC222" s="640"/>
      <c r="AD222" s="640"/>
      <c r="AE222" s="785">
        <v>70000</v>
      </c>
      <c r="AF222" s="640"/>
      <c r="AG222" s="640">
        <v>0</v>
      </c>
      <c r="AH222" s="629"/>
      <c r="AI222" t="s">
        <v>573</v>
      </c>
      <c r="AJ222" s="450">
        <v>45769</v>
      </c>
      <c r="AK222" s="451">
        <v>10300000</v>
      </c>
      <c r="AL222" s="451">
        <v>-10300000</v>
      </c>
      <c r="AN222" s="147"/>
      <c r="BP222" s="260"/>
      <c r="BQ222" s="260"/>
      <c r="BR222" s="260"/>
      <c r="BS222" s="260"/>
      <c r="BT222" s="438"/>
      <c r="BU222" s="512">
        <v>45853</v>
      </c>
      <c r="BV222" s="513">
        <v>100000</v>
      </c>
      <c r="BW222" s="438"/>
      <c r="BX222" s="544">
        <v>45861</v>
      </c>
      <c r="BY222" s="543">
        <v>227000</v>
      </c>
      <c r="BZ222" s="438"/>
      <c r="CA222" s="440">
        <v>45685</v>
      </c>
      <c r="CB222" s="438">
        <v>330000</v>
      </c>
      <c r="CC222" s="438"/>
      <c r="CD222" s="440">
        <v>45712</v>
      </c>
      <c r="CE222" s="346">
        <v>320000</v>
      </c>
      <c r="CF222" s="439"/>
      <c r="CG222" s="899">
        <v>45919</v>
      </c>
      <c r="CH222" s="550">
        <v>310000</v>
      </c>
      <c r="CI222" s="439"/>
      <c r="CJ222" s="540">
        <v>46051</v>
      </c>
      <c r="CK222" s="541">
        <v>204000</v>
      </c>
      <c r="CL222" s="439"/>
      <c r="CM222" s="440">
        <v>45859</v>
      </c>
      <c r="CN222" s="438">
        <v>243000</v>
      </c>
      <c r="CP222" s="511">
        <v>45937</v>
      </c>
      <c r="CQ222" s="510">
        <v>66000</v>
      </c>
      <c r="DB222" s="933">
        <v>46161</v>
      </c>
      <c r="DC222" s="510">
        <v>3000</v>
      </c>
      <c r="DH222" s="511"/>
      <c r="DI222" s="510"/>
    </row>
    <row r="223" spans="1:113" ht="15.75" x14ac:dyDescent="0.25">
      <c r="A223" s="357"/>
      <c r="E223" s="468">
        <v>46163</v>
      </c>
      <c r="F223" s="469">
        <v>77000</v>
      </c>
      <c r="G223" s="471" t="s">
        <v>3353</v>
      </c>
      <c r="H223" s="469" t="s">
        <v>8854</v>
      </c>
      <c r="M223" s="268">
        <v>44792</v>
      </c>
      <c r="N223" s="269">
        <v>120000</v>
      </c>
      <c r="O223" s="270"/>
      <c r="P223" s="269" t="s">
        <v>680</v>
      </c>
      <c r="T223" s="742">
        <v>46054</v>
      </c>
      <c r="U223" s="629" t="s">
        <v>6566</v>
      </c>
      <c r="V223" s="628" t="s">
        <v>8072</v>
      </c>
      <c r="W223" s="629" t="s">
        <v>2071</v>
      </c>
      <c r="X223" s="629" t="s">
        <v>435</v>
      </c>
      <c r="Y223" s="744">
        <v>276000</v>
      </c>
      <c r="Z223" s="640">
        <v>5000</v>
      </c>
      <c r="AA223" s="785">
        <v>201000</v>
      </c>
      <c r="AB223" s="640"/>
      <c r="AC223" s="640"/>
      <c r="AD223" s="640"/>
      <c r="AE223" s="785">
        <v>70000</v>
      </c>
      <c r="AF223" s="640"/>
      <c r="AG223" s="640">
        <v>0</v>
      </c>
      <c r="AH223" s="629"/>
      <c r="AI223" t="s">
        <v>573</v>
      </c>
      <c r="AJ223" s="313">
        <v>45765</v>
      </c>
      <c r="AK223" s="312">
        <v>9313000</v>
      </c>
      <c r="AL223" s="312">
        <v>-9313000</v>
      </c>
      <c r="AN223" s="147"/>
      <c r="BP223" s="260"/>
      <c r="BQ223" s="260"/>
      <c r="BR223" s="260"/>
      <c r="BS223" s="260"/>
      <c r="BT223" s="438"/>
      <c r="BU223" s="512">
        <v>45852</v>
      </c>
      <c r="BV223" s="513">
        <v>1157000</v>
      </c>
      <c r="BW223" s="438"/>
      <c r="BX223" s="544">
        <v>45861</v>
      </c>
      <c r="BY223" s="543">
        <v>168000</v>
      </c>
      <c r="BZ223" s="438"/>
      <c r="CA223" s="440">
        <v>45685</v>
      </c>
      <c r="CB223" s="438">
        <v>591000</v>
      </c>
      <c r="CC223" s="438"/>
      <c r="CD223" s="440">
        <v>45712</v>
      </c>
      <c r="CE223" s="346">
        <v>316000</v>
      </c>
      <c r="CF223" s="439"/>
      <c r="CG223" s="899">
        <v>45918</v>
      </c>
      <c r="CH223" s="550">
        <v>2062000</v>
      </c>
      <c r="CI223" s="439"/>
      <c r="CJ223" s="540">
        <v>46049</v>
      </c>
      <c r="CK223" s="541">
        <v>453000</v>
      </c>
      <c r="CL223" s="439"/>
      <c r="CM223" s="440">
        <v>45859</v>
      </c>
      <c r="CN223" s="438">
        <v>340000</v>
      </c>
      <c r="CP223" s="511">
        <v>45934</v>
      </c>
      <c r="CQ223" s="510">
        <v>50000</v>
      </c>
      <c r="DB223" s="933">
        <v>46161</v>
      </c>
      <c r="DC223" s="510">
        <v>5000</v>
      </c>
      <c r="DH223" s="511"/>
      <c r="DI223" s="510"/>
    </row>
    <row r="224" spans="1:113" ht="15.75" x14ac:dyDescent="0.25">
      <c r="A224" s="357"/>
      <c r="E224" s="468">
        <v>46163</v>
      </c>
      <c r="F224" s="469">
        <v>10000</v>
      </c>
      <c r="G224" s="471" t="s">
        <v>5485</v>
      </c>
      <c r="H224" s="469" t="s">
        <v>5684</v>
      </c>
      <c r="M224" s="268">
        <v>44792</v>
      </c>
      <c r="N224" s="269">
        <v>4000</v>
      </c>
      <c r="O224" s="270"/>
      <c r="P224" s="271" t="s">
        <v>644</v>
      </c>
      <c r="T224" s="742">
        <v>46054</v>
      </c>
      <c r="U224" s="629" t="s">
        <v>1554</v>
      </c>
      <c r="V224" s="628" t="s">
        <v>8107</v>
      </c>
      <c r="W224" s="629" t="s">
        <v>592</v>
      </c>
      <c r="X224" s="629" t="s">
        <v>221</v>
      </c>
      <c r="Y224" s="744">
        <v>813000</v>
      </c>
      <c r="Z224" s="640">
        <v>5000</v>
      </c>
      <c r="AA224" s="785">
        <v>588000</v>
      </c>
      <c r="AB224" s="640"/>
      <c r="AC224" s="640"/>
      <c r="AD224" s="640"/>
      <c r="AE224" s="785">
        <v>70000</v>
      </c>
      <c r="AF224" s="640">
        <v>150000</v>
      </c>
      <c r="AG224" s="640">
        <v>0</v>
      </c>
      <c r="AH224" s="629"/>
      <c r="AI224" t="s">
        <v>573</v>
      </c>
      <c r="AJ224" s="313">
        <v>45764</v>
      </c>
      <c r="AK224" s="312">
        <v>9138000</v>
      </c>
      <c r="AL224" s="312">
        <v>-9138000</v>
      </c>
      <c r="AN224" s="147"/>
      <c r="BP224" s="260"/>
      <c r="BQ224" s="260"/>
      <c r="BR224" s="260"/>
      <c r="BS224" s="260"/>
      <c r="BT224" s="438"/>
      <c r="BU224" s="512">
        <v>45848</v>
      </c>
      <c r="BV224" s="513">
        <v>800000</v>
      </c>
      <c r="BW224" s="438"/>
      <c r="BX224" s="544">
        <v>45860</v>
      </c>
      <c r="BY224" s="543">
        <v>896000</v>
      </c>
      <c r="BZ224" s="438"/>
      <c r="CA224" s="440">
        <v>45685</v>
      </c>
      <c r="CB224" s="438">
        <v>503000</v>
      </c>
      <c r="CC224" s="438"/>
      <c r="CD224" s="440">
        <v>45712</v>
      </c>
      <c r="CE224" s="346">
        <v>563000</v>
      </c>
      <c r="CF224" s="439"/>
      <c r="CG224" s="899">
        <v>45916</v>
      </c>
      <c r="CH224" s="550">
        <v>850000</v>
      </c>
      <c r="CI224" s="439"/>
      <c r="CJ224" s="540">
        <v>46049</v>
      </c>
      <c r="CK224" s="541">
        <v>88000</v>
      </c>
      <c r="CL224" s="439"/>
      <c r="CM224" s="440">
        <v>45859</v>
      </c>
      <c r="CN224" s="438">
        <v>375000</v>
      </c>
      <c r="CP224" s="511">
        <v>45933</v>
      </c>
      <c r="CQ224" s="510">
        <v>140000</v>
      </c>
      <c r="DB224" s="933">
        <v>46161</v>
      </c>
      <c r="DC224" s="510">
        <v>2000</v>
      </c>
      <c r="DH224" s="511"/>
      <c r="DI224" s="510"/>
    </row>
    <row r="225" spans="1:113" ht="15.75" x14ac:dyDescent="0.25">
      <c r="A225" s="357"/>
      <c r="E225" s="468">
        <v>46163</v>
      </c>
      <c r="F225" s="469">
        <v>6000</v>
      </c>
      <c r="G225" s="471" t="s">
        <v>3355</v>
      </c>
      <c r="H225" s="469" t="s">
        <v>1029</v>
      </c>
      <c r="M225" s="268">
        <v>44792</v>
      </c>
      <c r="N225" s="269">
        <v>70000</v>
      </c>
      <c r="O225" s="270"/>
      <c r="P225" s="269" t="s">
        <v>718</v>
      </c>
      <c r="T225" s="742">
        <v>46054</v>
      </c>
      <c r="U225" s="629" t="s">
        <v>1554</v>
      </c>
      <c r="V225" s="628" t="s">
        <v>7564</v>
      </c>
      <c r="W225" s="629" t="s">
        <v>4267</v>
      </c>
      <c r="X225" s="629" t="s">
        <v>602</v>
      </c>
      <c r="Y225" s="744">
        <v>468000</v>
      </c>
      <c r="Z225" s="640">
        <v>28000</v>
      </c>
      <c r="AA225" s="785">
        <v>350000</v>
      </c>
      <c r="AB225" s="640"/>
      <c r="AC225" s="640"/>
      <c r="AD225" s="640"/>
      <c r="AE225" s="785">
        <v>90000</v>
      </c>
      <c r="AF225" s="640"/>
      <c r="AG225" s="640">
        <v>0</v>
      </c>
      <c r="AH225" s="629"/>
      <c r="AI225" t="s">
        <v>573</v>
      </c>
      <c r="AJ225" s="313">
        <v>45754</v>
      </c>
      <c r="AK225" s="312">
        <v>9048000</v>
      </c>
      <c r="AL225" s="312">
        <v>-9048000</v>
      </c>
      <c r="AN225" s="147"/>
      <c r="BP225" s="260"/>
      <c r="BQ225" s="260"/>
      <c r="BR225" s="260"/>
      <c r="BS225" s="260"/>
      <c r="BT225" s="438"/>
      <c r="BU225" s="512">
        <v>45847</v>
      </c>
      <c r="BV225" s="513">
        <v>679000</v>
      </c>
      <c r="BW225" s="438"/>
      <c r="BX225" s="544">
        <v>45860</v>
      </c>
      <c r="BY225" s="545">
        <v>45000</v>
      </c>
      <c r="BZ225" s="438"/>
      <c r="CA225" s="440">
        <v>45685</v>
      </c>
      <c r="CB225" s="438">
        <v>184000</v>
      </c>
      <c r="CC225" s="438"/>
      <c r="CD225" s="440">
        <v>45710</v>
      </c>
      <c r="CE225" s="346">
        <v>227000</v>
      </c>
      <c r="CF225" s="439"/>
      <c r="CG225" s="899">
        <v>45916</v>
      </c>
      <c r="CH225" s="550">
        <v>980000</v>
      </c>
      <c r="CI225" s="439"/>
      <c r="CJ225" s="540">
        <v>46045</v>
      </c>
      <c r="CK225" s="541">
        <v>231000</v>
      </c>
      <c r="CL225" s="439"/>
      <c r="CM225" s="147">
        <v>45859</v>
      </c>
      <c r="CN225" s="260">
        <v>398000</v>
      </c>
      <c r="CP225" s="511">
        <v>45931</v>
      </c>
      <c r="CQ225" s="510">
        <v>2000000</v>
      </c>
      <c r="DB225" s="933">
        <v>46161</v>
      </c>
      <c r="DC225" s="510">
        <v>5000</v>
      </c>
      <c r="DH225" s="511"/>
      <c r="DI225" s="510"/>
    </row>
    <row r="226" spans="1:113" ht="15.75" x14ac:dyDescent="0.25">
      <c r="A226" s="357"/>
      <c r="E226" s="468">
        <v>46163</v>
      </c>
      <c r="F226" s="469">
        <v>6000</v>
      </c>
      <c r="G226" s="471" t="s">
        <v>3355</v>
      </c>
      <c r="H226" s="469" t="s">
        <v>2680</v>
      </c>
      <c r="M226" s="268">
        <v>44792</v>
      </c>
      <c r="N226" s="269">
        <v>47000</v>
      </c>
      <c r="O226" s="270"/>
      <c r="P226" s="269" t="s">
        <v>719</v>
      </c>
      <c r="T226" s="742">
        <v>46054</v>
      </c>
      <c r="U226" s="629" t="s">
        <v>6136</v>
      </c>
      <c r="V226" s="628"/>
      <c r="W226" s="629"/>
      <c r="X226" s="629"/>
      <c r="Y226" s="744">
        <v>45000</v>
      </c>
      <c r="Z226" s="640"/>
      <c r="AA226" s="785">
        <v>40000</v>
      </c>
      <c r="AB226" s="640"/>
      <c r="AC226" s="640"/>
      <c r="AD226" s="640"/>
      <c r="AE226" s="785">
        <v>5000</v>
      </c>
      <c r="AF226" s="640"/>
      <c r="AG226" s="640">
        <v>0</v>
      </c>
      <c r="AH226" s="629"/>
      <c r="AI226" t="s">
        <v>573</v>
      </c>
      <c r="AJ226" s="313">
        <v>45757</v>
      </c>
      <c r="AK226" s="312">
        <v>8706000</v>
      </c>
      <c r="AL226" s="312">
        <v>-8706000</v>
      </c>
      <c r="AN226" s="147"/>
      <c r="BP226" s="260"/>
      <c r="BQ226" s="260"/>
      <c r="BR226" s="260"/>
      <c r="BS226" s="260"/>
      <c r="BT226" s="438"/>
      <c r="BU226" s="512">
        <v>45846</v>
      </c>
      <c r="BV226" s="513">
        <v>364000</v>
      </c>
      <c r="BW226" s="438"/>
      <c r="BX226" s="544">
        <v>45860</v>
      </c>
      <c r="BY226" s="543">
        <v>330000</v>
      </c>
      <c r="BZ226" s="438"/>
      <c r="CA226" s="440">
        <v>45685</v>
      </c>
      <c r="CB226" s="438">
        <v>263000</v>
      </c>
      <c r="CC226" s="438"/>
      <c r="CD226" s="440">
        <v>45709</v>
      </c>
      <c r="CE226" s="346">
        <v>138000</v>
      </c>
      <c r="CF226" s="439"/>
      <c r="CG226" s="899">
        <v>45915</v>
      </c>
      <c r="CH226" s="550">
        <v>280000</v>
      </c>
      <c r="CI226" s="439"/>
      <c r="CJ226" s="540">
        <v>46044</v>
      </c>
      <c r="CK226" s="541">
        <v>561000</v>
      </c>
      <c r="CL226" s="439"/>
      <c r="CM226" s="147">
        <v>45859</v>
      </c>
      <c r="CN226" s="260">
        <v>150000</v>
      </c>
      <c r="CP226" s="511">
        <v>45929</v>
      </c>
      <c r="CQ226" s="510">
        <v>53000</v>
      </c>
      <c r="DB226" s="933">
        <v>46161</v>
      </c>
      <c r="DC226" s="510">
        <v>707000</v>
      </c>
      <c r="DH226" s="511"/>
      <c r="DI226" s="510"/>
    </row>
    <row r="227" spans="1:113" ht="15.75" x14ac:dyDescent="0.25">
      <c r="A227" s="357"/>
      <c r="E227" s="468">
        <v>46163</v>
      </c>
      <c r="F227" s="469">
        <v>25000</v>
      </c>
      <c r="G227" s="471"/>
      <c r="H227" s="469" t="s">
        <v>1991</v>
      </c>
      <c r="M227" s="268">
        <v>44792</v>
      </c>
      <c r="N227" s="269">
        <v>70000</v>
      </c>
      <c r="O227" s="270"/>
      <c r="P227" s="269" t="s">
        <v>720</v>
      </c>
      <c r="T227" s="742">
        <v>46054</v>
      </c>
      <c r="U227" s="629" t="s">
        <v>6136</v>
      </c>
      <c r="V227" s="628">
        <v>1112483967</v>
      </c>
      <c r="W227" s="629" t="s">
        <v>8077</v>
      </c>
      <c r="X227" s="629" t="s">
        <v>6020</v>
      </c>
      <c r="Y227" s="744">
        <v>60000</v>
      </c>
      <c r="Z227" s="640"/>
      <c r="AA227" s="785">
        <v>40000</v>
      </c>
      <c r="AB227" s="640"/>
      <c r="AC227" s="640">
        <v>15000</v>
      </c>
      <c r="AD227" s="640"/>
      <c r="AE227" s="785">
        <v>5000</v>
      </c>
      <c r="AF227" s="640"/>
      <c r="AG227" s="640">
        <v>0</v>
      </c>
      <c r="AH227" s="629" t="s">
        <v>8078</v>
      </c>
      <c r="AI227" t="s">
        <v>573</v>
      </c>
      <c r="AJ227" s="313">
        <v>45756</v>
      </c>
      <c r="AK227" s="312">
        <v>8706000</v>
      </c>
      <c r="AL227" s="312">
        <v>-8706000</v>
      </c>
      <c r="AN227" s="147"/>
      <c r="BP227" s="260"/>
      <c r="BQ227" s="260"/>
      <c r="BR227" s="260"/>
      <c r="BS227" s="260"/>
      <c r="BT227" s="438"/>
      <c r="BU227" s="512">
        <v>45846</v>
      </c>
      <c r="BV227" s="513">
        <v>1617000</v>
      </c>
      <c r="BW227" s="438"/>
      <c r="BX227" s="544">
        <v>45860</v>
      </c>
      <c r="BY227" s="543">
        <v>1000000</v>
      </c>
      <c r="BZ227" s="438"/>
      <c r="CA227" s="440">
        <v>45685</v>
      </c>
      <c r="CB227" s="438">
        <v>68000</v>
      </c>
      <c r="CC227" s="438"/>
      <c r="CD227" s="440">
        <v>45709</v>
      </c>
      <c r="CE227" s="346">
        <v>296000</v>
      </c>
      <c r="CF227" s="439"/>
      <c r="CG227" s="440">
        <v>45909</v>
      </c>
      <c r="CH227" s="438">
        <v>619000</v>
      </c>
      <c r="CI227" s="439"/>
      <c r="CJ227" s="540">
        <v>46044</v>
      </c>
      <c r="CK227" s="541">
        <v>248000</v>
      </c>
      <c r="CL227" s="439"/>
      <c r="CM227" s="147">
        <v>45856</v>
      </c>
      <c r="CN227" s="260">
        <v>40000</v>
      </c>
      <c r="CP227" s="511">
        <v>45929</v>
      </c>
      <c r="CQ227" s="510">
        <v>40000</v>
      </c>
      <c r="DB227" s="933">
        <v>46159</v>
      </c>
      <c r="DC227" s="510">
        <v>55000</v>
      </c>
      <c r="DH227" s="511"/>
      <c r="DI227" s="510"/>
    </row>
    <row r="228" spans="1:113" ht="15.75" x14ac:dyDescent="0.25">
      <c r="A228" s="357"/>
      <c r="E228" s="468">
        <v>46163</v>
      </c>
      <c r="F228" s="469">
        <v>35000</v>
      </c>
      <c r="G228" s="471" t="s">
        <v>942</v>
      </c>
      <c r="H228" s="469" t="s">
        <v>916</v>
      </c>
      <c r="M228" s="268">
        <v>44784</v>
      </c>
      <c r="N228" s="269">
        <v>4000</v>
      </c>
      <c r="O228" s="270"/>
      <c r="P228" s="269" t="s">
        <v>721</v>
      </c>
      <c r="T228" s="742">
        <v>46054</v>
      </c>
      <c r="U228" s="629" t="s">
        <v>6232</v>
      </c>
      <c r="V228" s="628" t="s">
        <v>8126</v>
      </c>
      <c r="W228" s="629" t="s">
        <v>5395</v>
      </c>
      <c r="X228" s="629" t="s">
        <v>436</v>
      </c>
      <c r="Y228" s="744">
        <v>1550000</v>
      </c>
      <c r="Z228" s="640">
        <v>18000</v>
      </c>
      <c r="AA228" s="785">
        <v>1426000</v>
      </c>
      <c r="AB228" s="640"/>
      <c r="AC228" s="640"/>
      <c r="AD228" s="640">
        <v>20000</v>
      </c>
      <c r="AE228" s="785">
        <v>85000</v>
      </c>
      <c r="AF228" s="640">
        <v>1000</v>
      </c>
      <c r="AG228" s="640">
        <v>0</v>
      </c>
      <c r="AH228" s="629"/>
      <c r="AI228" t="s">
        <v>573</v>
      </c>
      <c r="AJ228" s="313">
        <v>45748</v>
      </c>
      <c r="AK228" s="312">
        <v>8271000</v>
      </c>
      <c r="AL228" s="312">
        <v>-8271000</v>
      </c>
      <c r="AN228" s="147"/>
      <c r="BP228" s="260"/>
      <c r="BQ228" s="260"/>
      <c r="BR228" s="260"/>
      <c r="BS228" s="260"/>
      <c r="BT228" s="438"/>
      <c r="BU228" s="512">
        <v>45845</v>
      </c>
      <c r="BV228" s="513">
        <v>157000</v>
      </c>
      <c r="BW228" s="438"/>
      <c r="BX228" s="544">
        <v>45860</v>
      </c>
      <c r="BY228" s="545">
        <v>40000</v>
      </c>
      <c r="BZ228" s="438"/>
      <c r="CA228" s="440">
        <v>45684</v>
      </c>
      <c r="CB228" s="438">
        <v>679000</v>
      </c>
      <c r="CC228" s="438"/>
      <c r="CD228" s="440">
        <v>45709</v>
      </c>
      <c r="CE228" s="346">
        <v>5000</v>
      </c>
      <c r="CF228" s="439"/>
      <c r="CG228" s="440">
        <v>45909</v>
      </c>
      <c r="CH228" s="438">
        <v>290000</v>
      </c>
      <c r="CI228" s="439"/>
      <c r="CJ228" s="540">
        <v>46044</v>
      </c>
      <c r="CK228" s="541">
        <v>609000</v>
      </c>
      <c r="CL228" s="439"/>
      <c r="CM228" s="147">
        <v>45854</v>
      </c>
      <c r="CN228" s="260">
        <v>316000</v>
      </c>
      <c r="CP228" s="511">
        <v>45929</v>
      </c>
      <c r="CQ228" s="510">
        <v>35000</v>
      </c>
      <c r="DB228" s="933">
        <v>46158</v>
      </c>
      <c r="DC228" s="510">
        <v>12000</v>
      </c>
      <c r="DH228" s="511"/>
      <c r="DI228" s="510"/>
    </row>
    <row r="229" spans="1:113" ht="15.75" x14ac:dyDescent="0.25">
      <c r="A229" s="357"/>
      <c r="E229" s="468">
        <v>46163</v>
      </c>
      <c r="F229" s="469">
        <v>45000</v>
      </c>
      <c r="G229" s="471" t="s">
        <v>1396</v>
      </c>
      <c r="H229" s="469" t="s">
        <v>8855</v>
      </c>
      <c r="M229" s="268">
        <v>44784</v>
      </c>
      <c r="N229" s="269">
        <v>84000</v>
      </c>
      <c r="O229" s="270"/>
      <c r="P229" s="272" t="s">
        <v>722</v>
      </c>
      <c r="T229" s="742">
        <v>46054</v>
      </c>
      <c r="U229" s="629" t="s">
        <v>7052</v>
      </c>
      <c r="V229" s="628" t="s">
        <v>7634</v>
      </c>
      <c r="W229" s="629" t="s">
        <v>592</v>
      </c>
      <c r="X229" s="629" t="s">
        <v>221</v>
      </c>
      <c r="Y229" s="744">
        <v>450000</v>
      </c>
      <c r="Z229" s="640">
        <v>15000</v>
      </c>
      <c r="AA229" s="785">
        <v>335000</v>
      </c>
      <c r="AB229" s="640"/>
      <c r="AC229" s="640"/>
      <c r="AD229" s="640"/>
      <c r="AE229" s="785">
        <v>70000</v>
      </c>
      <c r="AF229" s="640">
        <v>30000</v>
      </c>
      <c r="AG229" s="640">
        <v>0</v>
      </c>
      <c r="AH229" s="629" t="s">
        <v>8316</v>
      </c>
      <c r="AI229" t="s">
        <v>573</v>
      </c>
      <c r="AJ229" s="450">
        <v>45747</v>
      </c>
      <c r="AK229" s="451">
        <v>8270000</v>
      </c>
      <c r="AL229" s="451">
        <v>-8271000</v>
      </c>
      <c r="AN229" s="147"/>
      <c r="BP229" s="260"/>
      <c r="BQ229" s="260"/>
      <c r="BR229" s="260"/>
      <c r="BS229" s="260"/>
      <c r="BT229" s="438"/>
      <c r="BU229" s="512">
        <v>45841</v>
      </c>
      <c r="BV229" s="513">
        <v>619000</v>
      </c>
      <c r="BW229" s="438"/>
      <c r="BX229" s="544">
        <v>45859</v>
      </c>
      <c r="BY229" s="546">
        <v>235000</v>
      </c>
      <c r="BZ229" s="438"/>
      <c r="CA229" s="440">
        <v>45684</v>
      </c>
      <c r="CB229" s="438">
        <v>125400</v>
      </c>
      <c r="CC229" s="438"/>
      <c r="CD229" s="440">
        <v>45709</v>
      </c>
      <c r="CE229" s="346">
        <v>5000</v>
      </c>
      <c r="CF229" s="439"/>
      <c r="CG229" s="440">
        <v>45908</v>
      </c>
      <c r="CH229" s="438">
        <v>641000</v>
      </c>
      <c r="CI229" s="439"/>
      <c r="CJ229" s="540">
        <v>46044</v>
      </c>
      <c r="CK229" s="541">
        <v>552000</v>
      </c>
      <c r="CL229" s="439"/>
      <c r="CM229" s="147">
        <v>45853</v>
      </c>
      <c r="CN229" s="260">
        <v>285000</v>
      </c>
      <c r="CP229" s="511">
        <v>45925</v>
      </c>
      <c r="CQ229" s="510">
        <v>2000</v>
      </c>
      <c r="DB229" s="933">
        <v>46158</v>
      </c>
      <c r="DC229" s="510">
        <v>20000</v>
      </c>
      <c r="DH229" s="511"/>
      <c r="DI229" s="510"/>
    </row>
    <row r="230" spans="1:113" ht="15.75" x14ac:dyDescent="0.25">
      <c r="A230" s="357"/>
      <c r="E230" s="468">
        <v>46162</v>
      </c>
      <c r="F230" s="469">
        <v>2000</v>
      </c>
      <c r="G230" s="471" t="s">
        <v>5485</v>
      </c>
      <c r="H230" s="469" t="s">
        <v>8303</v>
      </c>
      <c r="M230" s="268">
        <v>44784</v>
      </c>
      <c r="N230" s="269">
        <v>4000</v>
      </c>
      <c r="O230" s="270"/>
      <c r="P230" s="271" t="s">
        <v>644</v>
      </c>
      <c r="T230" s="742">
        <v>46054</v>
      </c>
      <c r="U230" s="629" t="s">
        <v>7052</v>
      </c>
      <c r="V230" s="628" t="s">
        <v>8094</v>
      </c>
      <c r="W230" s="629" t="s">
        <v>592</v>
      </c>
      <c r="X230" s="629" t="s">
        <v>1821</v>
      </c>
      <c r="Y230" s="744">
        <v>698000</v>
      </c>
      <c r="Z230" s="640">
        <v>18000</v>
      </c>
      <c r="AA230" s="785">
        <v>548000</v>
      </c>
      <c r="AB230" s="640">
        <v>42000</v>
      </c>
      <c r="AC230" s="640"/>
      <c r="AD230" s="640"/>
      <c r="AE230" s="785">
        <v>90000</v>
      </c>
      <c r="AF230" s="640"/>
      <c r="AG230" s="640">
        <v>0</v>
      </c>
      <c r="AH230" s="629"/>
      <c r="AI230" t="s">
        <v>573</v>
      </c>
      <c r="AJ230" s="450">
        <v>45716</v>
      </c>
      <c r="AK230" s="451">
        <v>10836000</v>
      </c>
      <c r="AL230" s="451">
        <v>-10836000</v>
      </c>
      <c r="AN230" s="147"/>
      <c r="BP230" s="260"/>
      <c r="BQ230" s="260"/>
      <c r="BR230" s="260"/>
      <c r="BS230" s="260"/>
      <c r="BT230" s="438"/>
      <c r="BU230" s="512">
        <v>45840</v>
      </c>
      <c r="BV230" s="513">
        <v>183000</v>
      </c>
      <c r="BW230" s="438"/>
      <c r="BX230" s="544">
        <v>45859</v>
      </c>
      <c r="BY230" s="545">
        <v>224000</v>
      </c>
      <c r="BZ230" s="438"/>
      <c r="CA230" s="440">
        <v>45684</v>
      </c>
      <c r="CB230" s="438">
        <v>195000</v>
      </c>
      <c r="CC230" s="438"/>
      <c r="CD230" s="440">
        <v>45709</v>
      </c>
      <c r="CE230" s="346">
        <v>5000</v>
      </c>
      <c r="CF230" s="439"/>
      <c r="CG230" s="440">
        <v>45908</v>
      </c>
      <c r="CH230" s="438">
        <v>425000</v>
      </c>
      <c r="CI230" s="439"/>
      <c r="CJ230" s="540">
        <v>46044</v>
      </c>
      <c r="CK230" s="541">
        <v>103000</v>
      </c>
      <c r="CL230" s="439"/>
      <c r="CM230" s="147">
        <v>45853</v>
      </c>
      <c r="CN230" s="260">
        <v>470000</v>
      </c>
      <c r="CP230" s="511">
        <v>45925</v>
      </c>
      <c r="CQ230" s="510">
        <v>157000</v>
      </c>
      <c r="DB230" s="933">
        <v>46158</v>
      </c>
      <c r="DC230" s="510">
        <v>10000</v>
      </c>
      <c r="DH230" s="511"/>
      <c r="DI230" s="510"/>
    </row>
    <row r="231" spans="1:113" ht="15.75" x14ac:dyDescent="0.25">
      <c r="A231" s="357"/>
      <c r="E231" s="468">
        <v>46162</v>
      </c>
      <c r="F231" s="469">
        <v>1000</v>
      </c>
      <c r="G231" s="471" t="s">
        <v>1396</v>
      </c>
      <c r="H231" s="469" t="s">
        <v>8836</v>
      </c>
      <c r="M231" s="268">
        <v>44784</v>
      </c>
      <c r="N231" s="269">
        <v>70000</v>
      </c>
      <c r="O231" s="270"/>
      <c r="P231" s="272" t="s">
        <v>723</v>
      </c>
      <c r="T231" s="742">
        <v>46054</v>
      </c>
      <c r="U231" s="629" t="s">
        <v>1470</v>
      </c>
      <c r="V231" s="628" t="s">
        <v>7686</v>
      </c>
      <c r="W231" s="629" t="s">
        <v>4818</v>
      </c>
      <c r="X231" s="629" t="s">
        <v>433</v>
      </c>
      <c r="Y231" s="744">
        <v>1298000</v>
      </c>
      <c r="Z231" s="640">
        <v>23000</v>
      </c>
      <c r="AA231" s="785">
        <v>610000</v>
      </c>
      <c r="AB231" s="640">
        <v>491000</v>
      </c>
      <c r="AC231" s="640">
        <v>66000</v>
      </c>
      <c r="AD231" s="640">
        <v>20000</v>
      </c>
      <c r="AE231" s="785">
        <v>85000</v>
      </c>
      <c r="AF231" s="640">
        <v>3000</v>
      </c>
      <c r="AG231" s="640">
        <v>0</v>
      </c>
      <c r="AH231" s="629" t="s">
        <v>8131</v>
      </c>
      <c r="AI231" t="s">
        <v>573</v>
      </c>
      <c r="AJ231" s="312"/>
      <c r="AK231" s="312">
        <v>9131000</v>
      </c>
      <c r="AL231" s="312">
        <v>-9131000</v>
      </c>
      <c r="AN231" s="147"/>
      <c r="BP231" s="260"/>
      <c r="BQ231" s="260"/>
      <c r="BR231" s="260"/>
      <c r="BS231" s="260"/>
      <c r="BT231" s="438"/>
      <c r="BU231" s="512">
        <v>45839</v>
      </c>
      <c r="BV231" s="513">
        <v>2152000</v>
      </c>
      <c r="BW231" s="438"/>
      <c r="BX231" s="547">
        <v>45859</v>
      </c>
      <c r="BY231" s="545">
        <v>262000</v>
      </c>
      <c r="BZ231" s="438"/>
      <c r="CA231" s="440">
        <v>45681</v>
      </c>
      <c r="CB231" s="438">
        <v>488000</v>
      </c>
      <c r="CC231" s="438"/>
      <c r="CD231" s="440">
        <v>45709</v>
      </c>
      <c r="CE231" s="346">
        <v>5000</v>
      </c>
      <c r="CF231" s="439"/>
      <c r="CG231" s="440">
        <v>45904</v>
      </c>
      <c r="CH231" s="438">
        <v>595000</v>
      </c>
      <c r="CI231" s="439"/>
      <c r="CJ231" s="540">
        <v>46044</v>
      </c>
      <c r="CK231" s="541">
        <v>682000</v>
      </c>
      <c r="CL231" s="439"/>
      <c r="CM231" s="147">
        <v>45848</v>
      </c>
      <c r="CN231" s="260">
        <v>610000</v>
      </c>
      <c r="CP231" s="511">
        <v>45924</v>
      </c>
      <c r="CQ231" s="510">
        <v>70000</v>
      </c>
      <c r="DB231" s="933">
        <v>46157</v>
      </c>
      <c r="DC231" s="510">
        <v>325000</v>
      </c>
      <c r="DH231" s="511"/>
      <c r="DI231" s="510"/>
    </row>
    <row r="232" spans="1:113" ht="15.75" x14ac:dyDescent="0.25">
      <c r="A232" s="357"/>
      <c r="E232" s="468">
        <v>46161</v>
      </c>
      <c r="F232" s="469">
        <v>5000</v>
      </c>
      <c r="G232" s="471" t="s">
        <v>3355</v>
      </c>
      <c r="H232" s="469" t="s">
        <v>2680</v>
      </c>
      <c r="M232" s="268">
        <v>44784</v>
      </c>
      <c r="N232" s="269">
        <v>343000</v>
      </c>
      <c r="O232" s="270"/>
      <c r="P232" s="269" t="s">
        <v>724</v>
      </c>
      <c r="T232" s="742">
        <v>46054</v>
      </c>
      <c r="U232" s="629" t="s">
        <v>6599</v>
      </c>
      <c r="V232" s="628" t="s">
        <v>4182</v>
      </c>
      <c r="W232" s="629" t="s">
        <v>592</v>
      </c>
      <c r="X232" s="629" t="s">
        <v>221</v>
      </c>
      <c r="Y232" s="744">
        <v>610000</v>
      </c>
      <c r="Z232" s="640">
        <v>5000</v>
      </c>
      <c r="AA232" s="785">
        <v>427000</v>
      </c>
      <c r="AB232" s="640"/>
      <c r="AC232" s="640"/>
      <c r="AD232" s="640"/>
      <c r="AE232" s="785">
        <v>85000</v>
      </c>
      <c r="AF232" s="640">
        <v>93000</v>
      </c>
      <c r="AG232" s="640">
        <v>0</v>
      </c>
      <c r="AH232" s="629"/>
      <c r="AI232" t="s">
        <v>573</v>
      </c>
      <c r="AJ232" s="313">
        <v>45681</v>
      </c>
      <c r="AK232" s="312">
        <v>10552000</v>
      </c>
      <c r="AL232" s="312">
        <v>10552000</v>
      </c>
      <c r="AN232" s="147"/>
      <c r="BP232" s="260"/>
      <c r="BQ232" s="260"/>
      <c r="BR232" s="260"/>
      <c r="BS232" s="260"/>
      <c r="BT232" s="438"/>
      <c r="BU232" s="512">
        <v>45839</v>
      </c>
      <c r="BV232" s="513">
        <v>35000</v>
      </c>
      <c r="BW232" s="438"/>
      <c r="BX232" s="544">
        <v>45856</v>
      </c>
      <c r="BY232" s="545">
        <v>447000</v>
      </c>
      <c r="BZ232" s="438"/>
      <c r="CA232" s="440">
        <v>45681</v>
      </c>
      <c r="CB232" s="438">
        <v>82000</v>
      </c>
      <c r="CC232" s="438"/>
      <c r="CD232" s="440">
        <v>45709</v>
      </c>
      <c r="CE232" s="346">
        <v>253000</v>
      </c>
      <c r="CF232" s="439"/>
      <c r="CG232" s="440">
        <v>45903</v>
      </c>
      <c r="CH232" s="438">
        <v>316000</v>
      </c>
      <c r="CI232" s="439"/>
      <c r="CJ232" s="540">
        <v>46043</v>
      </c>
      <c r="CK232" s="541">
        <v>448000</v>
      </c>
      <c r="CL232" s="439"/>
      <c r="CM232" s="147">
        <v>45840</v>
      </c>
      <c r="CN232" s="260">
        <v>313000</v>
      </c>
      <c r="CP232" s="511">
        <v>45922</v>
      </c>
      <c r="CQ232" s="510">
        <v>70000</v>
      </c>
      <c r="DB232" s="933">
        <v>46157</v>
      </c>
      <c r="DC232" s="510">
        <v>10000</v>
      </c>
      <c r="DH232" s="511"/>
      <c r="DI232" s="510"/>
    </row>
    <row r="233" spans="1:113" ht="15.75" x14ac:dyDescent="0.25">
      <c r="A233" s="357"/>
      <c r="E233" s="468">
        <v>46161</v>
      </c>
      <c r="F233" s="469">
        <v>163000</v>
      </c>
      <c r="G233" s="471"/>
      <c r="H233" s="469" t="s">
        <v>8821</v>
      </c>
      <c r="M233" s="268">
        <v>44784</v>
      </c>
      <c r="N233" s="269">
        <v>4000</v>
      </c>
      <c r="O233" s="270"/>
      <c r="P233" s="271" t="s">
        <v>644</v>
      </c>
      <c r="T233" s="742">
        <v>46054</v>
      </c>
      <c r="U233" s="629" t="s">
        <v>6599</v>
      </c>
      <c r="V233" s="628" t="s">
        <v>8173</v>
      </c>
      <c r="W233" s="629" t="s">
        <v>8192</v>
      </c>
      <c r="X233" s="629" t="s">
        <v>435</v>
      </c>
      <c r="Y233" s="744">
        <v>800000</v>
      </c>
      <c r="Z233" s="640">
        <v>5000</v>
      </c>
      <c r="AA233" s="785">
        <v>703000</v>
      </c>
      <c r="AB233" s="640"/>
      <c r="AC233" s="640">
        <v>5000</v>
      </c>
      <c r="AD233" s="640"/>
      <c r="AE233" s="785">
        <v>87000</v>
      </c>
      <c r="AF233" s="640"/>
      <c r="AG233" s="640">
        <v>0</v>
      </c>
      <c r="AH233" s="629"/>
      <c r="AI233" t="s">
        <v>573</v>
      </c>
      <c r="AJ233" s="313">
        <v>45677</v>
      </c>
      <c r="AK233" s="312">
        <v>9879000</v>
      </c>
      <c r="AL233" s="312">
        <v>9879000</v>
      </c>
      <c r="AN233" s="147"/>
      <c r="BP233" s="260"/>
      <c r="BQ233" s="260"/>
      <c r="BR233" s="260"/>
      <c r="BS233" s="260"/>
      <c r="BT233" s="438"/>
      <c r="BU233" s="512">
        <v>45832</v>
      </c>
      <c r="BV233" s="513">
        <v>283000</v>
      </c>
      <c r="BW233" s="438"/>
      <c r="BX233" s="544">
        <v>45853</v>
      </c>
      <c r="BY233" s="545">
        <v>50000</v>
      </c>
      <c r="BZ233" s="438"/>
      <c r="CA233" s="440">
        <v>45679</v>
      </c>
      <c r="CB233" s="438">
        <v>50000</v>
      </c>
      <c r="CC233" s="438"/>
      <c r="CD233" s="440">
        <v>45709</v>
      </c>
      <c r="CE233" s="346">
        <v>471000</v>
      </c>
      <c r="CF233" s="439"/>
      <c r="CG233" s="440">
        <v>45903</v>
      </c>
      <c r="CH233" s="438">
        <v>350000</v>
      </c>
      <c r="CI233" s="439"/>
      <c r="CJ233" s="540">
        <v>46043</v>
      </c>
      <c r="CK233" s="541">
        <v>731000</v>
      </c>
      <c r="CL233" s="439"/>
      <c r="CM233" s="147">
        <v>45834</v>
      </c>
      <c r="CN233" s="260">
        <v>398000</v>
      </c>
      <c r="CP233" s="511">
        <v>45921</v>
      </c>
      <c r="CQ233" s="510">
        <v>97000</v>
      </c>
      <c r="DB233" s="933">
        <v>46157</v>
      </c>
      <c r="DC233" s="510">
        <v>13000</v>
      </c>
      <c r="DH233" s="511"/>
      <c r="DI233" s="510"/>
    </row>
    <row r="234" spans="1:113" ht="15.75" x14ac:dyDescent="0.25">
      <c r="A234" s="357"/>
      <c r="E234" s="468">
        <v>46161</v>
      </c>
      <c r="F234" s="469">
        <v>4000</v>
      </c>
      <c r="G234" s="471" t="s">
        <v>5485</v>
      </c>
      <c r="H234" s="469" t="s">
        <v>5639</v>
      </c>
      <c r="M234" s="268">
        <v>44784</v>
      </c>
      <c r="N234" s="269">
        <v>70000</v>
      </c>
      <c r="O234" s="270"/>
      <c r="P234" s="269" t="s">
        <v>725</v>
      </c>
      <c r="T234" s="742">
        <v>46054</v>
      </c>
      <c r="U234" s="629" t="s">
        <v>6599</v>
      </c>
      <c r="V234" s="628" t="s">
        <v>8166</v>
      </c>
      <c r="W234" s="629" t="s">
        <v>593</v>
      </c>
      <c r="X234" s="629" t="s">
        <v>433</v>
      </c>
      <c r="Y234" s="744">
        <v>475000</v>
      </c>
      <c r="Z234" s="640">
        <v>5000</v>
      </c>
      <c r="AA234" s="785">
        <v>389000</v>
      </c>
      <c r="AB234" s="640"/>
      <c r="AC234" s="640"/>
      <c r="AD234" s="640"/>
      <c r="AE234" s="785">
        <v>81000</v>
      </c>
      <c r="AF234" s="640"/>
      <c r="AG234" s="640">
        <v>0</v>
      </c>
      <c r="AH234" s="629"/>
      <c r="AI234" t="s">
        <v>573</v>
      </c>
      <c r="AJ234" s="313">
        <v>45673</v>
      </c>
      <c r="AK234" s="312">
        <v>8556000</v>
      </c>
      <c r="AL234" s="312">
        <v>-8556000</v>
      </c>
      <c r="AN234" s="147"/>
      <c r="BP234" s="260"/>
      <c r="BQ234" s="260"/>
      <c r="BR234" s="260"/>
      <c r="BS234" s="260"/>
      <c r="BT234" s="438"/>
      <c r="BU234" s="512">
        <v>45832</v>
      </c>
      <c r="BV234" s="513">
        <v>515000</v>
      </c>
      <c r="BW234" s="438"/>
      <c r="BX234" s="547">
        <v>45853</v>
      </c>
      <c r="BY234" s="545">
        <v>317000</v>
      </c>
      <c r="BZ234" s="438"/>
      <c r="CA234" s="440">
        <v>45678</v>
      </c>
      <c r="CB234" s="438">
        <v>567000</v>
      </c>
      <c r="CC234" s="438"/>
      <c r="CD234" s="440">
        <v>45709</v>
      </c>
      <c r="CE234" s="346">
        <v>45000</v>
      </c>
      <c r="CF234" s="439"/>
      <c r="CG234" s="440">
        <v>45902</v>
      </c>
      <c r="CH234" s="438">
        <v>823000</v>
      </c>
      <c r="CI234" s="439"/>
      <c r="CJ234" s="540">
        <v>46043</v>
      </c>
      <c r="CK234" s="541">
        <v>149000</v>
      </c>
      <c r="CL234" s="439"/>
      <c r="CM234" s="147">
        <v>45832</v>
      </c>
      <c r="CN234" s="260">
        <v>30000</v>
      </c>
      <c r="CP234" s="511">
        <v>45921</v>
      </c>
      <c r="CQ234" s="510">
        <v>527000</v>
      </c>
      <c r="DB234" s="933">
        <v>46157</v>
      </c>
      <c r="DC234" s="510">
        <v>468000</v>
      </c>
      <c r="DH234" s="511"/>
      <c r="DI234" s="510"/>
    </row>
    <row r="235" spans="1:113" ht="15.75" x14ac:dyDescent="0.25">
      <c r="A235" s="357"/>
      <c r="E235" s="468">
        <v>46161</v>
      </c>
      <c r="F235" s="469">
        <v>20000</v>
      </c>
      <c r="G235" s="471" t="s">
        <v>1312</v>
      </c>
      <c r="H235" s="469" t="s">
        <v>928</v>
      </c>
      <c r="M235" s="268">
        <v>44784</v>
      </c>
      <c r="N235" s="269">
        <v>70000</v>
      </c>
      <c r="O235" s="270"/>
      <c r="P235" s="269" t="s">
        <v>726</v>
      </c>
      <c r="T235" s="742">
        <v>46054</v>
      </c>
      <c r="U235" s="629" t="s">
        <v>587</v>
      </c>
      <c r="V235" s="628"/>
      <c r="W235" s="629"/>
      <c r="X235" s="629"/>
      <c r="Y235" s="744">
        <v>468000</v>
      </c>
      <c r="Z235" s="640">
        <v>428000</v>
      </c>
      <c r="AA235" s="785"/>
      <c r="AB235" s="640"/>
      <c r="AC235" s="640"/>
      <c r="AD235" s="640"/>
      <c r="AE235" s="785"/>
      <c r="AF235" s="640"/>
      <c r="AG235" s="640">
        <v>40000</v>
      </c>
      <c r="AH235" s="629" t="s">
        <v>7848</v>
      </c>
      <c r="AI235" t="s">
        <v>573</v>
      </c>
      <c r="AJ235" s="450">
        <v>45657</v>
      </c>
      <c r="AK235" s="451">
        <v>5888000</v>
      </c>
      <c r="AL235" s="451">
        <v>-5888000</v>
      </c>
      <c r="AN235" s="147"/>
      <c r="BP235" s="260"/>
      <c r="BQ235" s="260"/>
      <c r="BR235" s="260"/>
      <c r="BS235" s="260"/>
      <c r="BT235" s="438"/>
      <c r="BU235" s="512">
        <v>45831</v>
      </c>
      <c r="BV235" s="513">
        <v>646000</v>
      </c>
      <c r="BW235" s="438"/>
      <c r="BX235" s="542">
        <v>45851</v>
      </c>
      <c r="BY235" s="545">
        <v>35000</v>
      </c>
      <c r="BZ235" s="438"/>
      <c r="CA235" s="440">
        <v>45678</v>
      </c>
      <c r="CB235" s="438">
        <v>324440</v>
      </c>
      <c r="CC235" s="438"/>
      <c r="CD235" s="440">
        <v>45706</v>
      </c>
      <c r="CE235" s="346">
        <v>513000</v>
      </c>
      <c r="CF235" s="439"/>
      <c r="CG235" s="440">
        <v>45901</v>
      </c>
      <c r="CH235" s="438">
        <v>1063000</v>
      </c>
      <c r="CI235" s="439"/>
      <c r="CJ235" s="540">
        <v>46042</v>
      </c>
      <c r="CK235" s="541">
        <v>200000</v>
      </c>
      <c r="CL235" s="439"/>
      <c r="CM235" s="147">
        <v>45831</v>
      </c>
      <c r="CN235" s="260">
        <v>523000</v>
      </c>
      <c r="CP235" s="511">
        <v>45920</v>
      </c>
      <c r="CQ235" s="510">
        <v>4000</v>
      </c>
      <c r="DB235" s="933">
        <v>46157</v>
      </c>
      <c r="DC235" s="510">
        <v>150000</v>
      </c>
      <c r="DH235" s="511"/>
      <c r="DI235" s="510"/>
    </row>
    <row r="236" spans="1:113" ht="15.75" x14ac:dyDescent="0.25">
      <c r="A236" s="357"/>
      <c r="E236" s="468">
        <v>46161</v>
      </c>
      <c r="F236" s="469">
        <v>5000</v>
      </c>
      <c r="G236" s="471"/>
      <c r="H236" s="469" t="s">
        <v>3728</v>
      </c>
      <c r="M236" s="268">
        <v>44784</v>
      </c>
      <c r="N236" s="269">
        <v>70000</v>
      </c>
      <c r="O236" s="270"/>
      <c r="P236" s="269" t="s">
        <v>727</v>
      </c>
      <c r="T236" s="742">
        <v>46054</v>
      </c>
      <c r="U236" s="629" t="s">
        <v>587</v>
      </c>
      <c r="V236" s="628" t="s">
        <v>5374</v>
      </c>
      <c r="W236" s="629" t="s">
        <v>8348</v>
      </c>
      <c r="X236" s="629" t="s">
        <v>5374</v>
      </c>
      <c r="Y236" s="744">
        <v>480000</v>
      </c>
      <c r="Z236" s="640"/>
      <c r="AA236" s="785"/>
      <c r="AB236" s="640"/>
      <c r="AC236" s="640"/>
      <c r="AD236" s="640"/>
      <c r="AE236" s="785">
        <v>80000</v>
      </c>
      <c r="AF236" s="640">
        <v>0</v>
      </c>
      <c r="AG236" s="640"/>
      <c r="AH236" s="629" t="s">
        <v>8349</v>
      </c>
      <c r="AI236" t="s">
        <v>573</v>
      </c>
      <c r="AJ236" s="313">
        <v>45657</v>
      </c>
      <c r="AK236" s="312">
        <v>8517000</v>
      </c>
      <c r="AL236" s="312">
        <v>-8517000</v>
      </c>
      <c r="AN236" s="147"/>
      <c r="BP236" s="260"/>
      <c r="BQ236" s="260"/>
      <c r="BR236" s="260"/>
      <c r="BS236" s="260"/>
      <c r="BT236" s="438"/>
      <c r="BU236" s="512">
        <v>45829</v>
      </c>
      <c r="BV236" s="513">
        <v>30000</v>
      </c>
      <c r="BW236" s="438"/>
      <c r="BX236" s="547">
        <v>45851</v>
      </c>
      <c r="BY236" s="545">
        <v>27000</v>
      </c>
      <c r="BZ236" s="438"/>
      <c r="CA236" s="440">
        <v>45678</v>
      </c>
      <c r="CB236" s="438">
        <v>243600</v>
      </c>
      <c r="CC236" s="438"/>
      <c r="CD236" s="440">
        <v>45702</v>
      </c>
      <c r="CE236" s="346">
        <v>177000</v>
      </c>
      <c r="CF236" s="439"/>
      <c r="CG236" s="440">
        <v>45898</v>
      </c>
      <c r="CH236" s="438">
        <v>940000</v>
      </c>
      <c r="CI236" s="439"/>
      <c r="CJ236" s="540">
        <v>46042</v>
      </c>
      <c r="CK236" s="541">
        <v>453000</v>
      </c>
      <c r="CL236" s="439"/>
      <c r="CM236" s="147">
        <v>45829</v>
      </c>
      <c r="CN236" s="260">
        <v>260000</v>
      </c>
      <c r="CP236" s="511">
        <v>45920</v>
      </c>
      <c r="CQ236" s="510">
        <v>202000</v>
      </c>
      <c r="DB236" s="933">
        <v>46157</v>
      </c>
      <c r="DC236" s="510">
        <v>43000</v>
      </c>
      <c r="DH236" s="511"/>
      <c r="DI236" s="510"/>
    </row>
    <row r="237" spans="1:113" ht="15.75" x14ac:dyDescent="0.25">
      <c r="A237" s="357"/>
      <c r="E237" s="468">
        <v>46161</v>
      </c>
      <c r="F237" s="469">
        <v>2000</v>
      </c>
      <c r="G237" s="471"/>
      <c r="H237" s="469" t="s">
        <v>1200</v>
      </c>
      <c r="M237" s="268">
        <v>44784</v>
      </c>
      <c r="N237" s="269">
        <v>28000</v>
      </c>
      <c r="O237" s="270"/>
      <c r="P237" s="269" t="s">
        <v>728</v>
      </c>
      <c r="T237" s="742">
        <v>46054</v>
      </c>
      <c r="U237" s="629" t="s">
        <v>5056</v>
      </c>
      <c r="V237" s="628" t="s">
        <v>8034</v>
      </c>
      <c r="W237" s="629" t="s">
        <v>592</v>
      </c>
      <c r="X237" s="629" t="s">
        <v>435</v>
      </c>
      <c r="Y237" s="744">
        <v>700000</v>
      </c>
      <c r="Z237" s="640">
        <v>5000</v>
      </c>
      <c r="AA237" s="785">
        <v>564000</v>
      </c>
      <c r="AB237" s="640"/>
      <c r="AC237" s="640"/>
      <c r="AD237" s="640"/>
      <c r="AE237" s="785">
        <v>70000</v>
      </c>
      <c r="AF237" s="640">
        <v>61000</v>
      </c>
      <c r="AG237" s="640">
        <v>0</v>
      </c>
      <c r="AH237" s="629" t="s">
        <v>8346</v>
      </c>
      <c r="AI237" t="s">
        <v>573</v>
      </c>
      <c r="AJ237" s="313">
        <v>45627</v>
      </c>
      <c r="AK237" s="312">
        <v>5700000</v>
      </c>
      <c r="AL237" s="312">
        <v>-5700000</v>
      </c>
      <c r="AN237" s="147"/>
      <c r="BP237" s="260"/>
      <c r="BQ237" s="260"/>
      <c r="BR237" s="260"/>
      <c r="BS237" s="260"/>
      <c r="BT237" s="438"/>
      <c r="BU237" s="512">
        <v>45827</v>
      </c>
      <c r="BV237" s="513">
        <v>500000</v>
      </c>
      <c r="BW237" s="438"/>
      <c r="BX237" s="547">
        <v>45851</v>
      </c>
      <c r="BY237" s="546">
        <v>13000</v>
      </c>
      <c r="BZ237" s="438"/>
      <c r="CA237" s="440">
        <v>45678</v>
      </c>
      <c r="CB237" s="438">
        <v>362490</v>
      </c>
      <c r="CC237" s="438"/>
      <c r="CD237" s="440">
        <v>45702</v>
      </c>
      <c r="CE237" s="346">
        <v>283000</v>
      </c>
      <c r="CF237" s="439"/>
      <c r="CG237" s="440">
        <v>45897</v>
      </c>
      <c r="CH237" s="438">
        <v>105000</v>
      </c>
      <c r="CI237" s="439"/>
      <c r="CJ237" s="540">
        <v>46042</v>
      </c>
      <c r="CK237" s="541">
        <v>89000</v>
      </c>
      <c r="CL237" s="439"/>
      <c r="CM237" s="147">
        <v>45823</v>
      </c>
      <c r="CN237" s="260">
        <v>250000</v>
      </c>
      <c r="CP237" s="511">
        <v>45920</v>
      </c>
      <c r="CQ237" s="510">
        <v>45000</v>
      </c>
      <c r="DB237" s="933">
        <v>46157</v>
      </c>
      <c r="DC237" s="510">
        <v>660000</v>
      </c>
      <c r="DH237" s="511"/>
      <c r="DI237" s="510"/>
    </row>
    <row r="238" spans="1:113" ht="15.75" x14ac:dyDescent="0.25">
      <c r="A238" s="357"/>
      <c r="E238" s="468">
        <v>46159</v>
      </c>
      <c r="F238" s="469">
        <v>50000</v>
      </c>
      <c r="G238" s="471" t="s">
        <v>1396</v>
      </c>
      <c r="H238" s="469" t="s">
        <v>8815</v>
      </c>
      <c r="M238" s="268">
        <v>44784</v>
      </c>
      <c r="N238" s="269">
        <v>4000</v>
      </c>
      <c r="O238" s="270"/>
      <c r="P238" s="271" t="s">
        <v>644</v>
      </c>
      <c r="T238" s="742">
        <v>46054</v>
      </c>
      <c r="U238" s="629" t="s">
        <v>5056</v>
      </c>
      <c r="V238" s="628" t="s">
        <v>8182</v>
      </c>
      <c r="W238" s="629" t="s">
        <v>592</v>
      </c>
      <c r="X238" s="629" t="s">
        <v>435</v>
      </c>
      <c r="Y238" s="744">
        <v>280000</v>
      </c>
      <c r="Z238" s="640"/>
      <c r="AA238" s="785">
        <v>210000</v>
      </c>
      <c r="AB238" s="640"/>
      <c r="AC238" s="640"/>
      <c r="AD238" s="640"/>
      <c r="AE238" s="785">
        <v>70000</v>
      </c>
      <c r="AF238" s="640"/>
      <c r="AG238" s="640">
        <v>0</v>
      </c>
      <c r="AH238" s="629"/>
      <c r="AI238" t="s">
        <v>573</v>
      </c>
      <c r="AJ238" s="450">
        <v>45626</v>
      </c>
      <c r="AK238" s="451">
        <v>8200000</v>
      </c>
      <c r="AL238" s="451">
        <v>-8200000</v>
      </c>
      <c r="AN238" s="147"/>
      <c r="BP238" s="260"/>
      <c r="BQ238" s="260"/>
      <c r="BR238" s="260"/>
      <c r="BS238" s="260"/>
      <c r="BT238" s="438"/>
      <c r="BU238" s="512">
        <v>45827</v>
      </c>
      <c r="BV238" s="513">
        <v>320000</v>
      </c>
      <c r="BW238" s="438"/>
      <c r="BX238" s="547">
        <v>45848</v>
      </c>
      <c r="BY238" s="546">
        <v>580000</v>
      </c>
      <c r="BZ238" s="438"/>
      <c r="CA238" s="440">
        <v>45678</v>
      </c>
      <c r="CB238" s="438">
        <v>125400</v>
      </c>
      <c r="CC238" s="438"/>
      <c r="CD238" s="440">
        <v>45702</v>
      </c>
      <c r="CE238" s="346">
        <v>268000</v>
      </c>
      <c r="CF238" s="439"/>
      <c r="CG238" s="440">
        <v>45896</v>
      </c>
      <c r="CH238" s="438">
        <v>400000</v>
      </c>
      <c r="CI238" s="439"/>
      <c r="CJ238" s="540">
        <v>46042</v>
      </c>
      <c r="CK238" s="541">
        <v>260000</v>
      </c>
      <c r="CL238" s="439"/>
      <c r="CM238" s="147">
        <v>45821</v>
      </c>
      <c r="CN238" s="260">
        <v>453000</v>
      </c>
      <c r="CP238" s="511">
        <v>45917</v>
      </c>
      <c r="CQ238" s="510">
        <v>45000</v>
      </c>
      <c r="DB238" s="933">
        <v>46157</v>
      </c>
      <c r="DC238" s="510">
        <v>292000</v>
      </c>
      <c r="DH238" s="511"/>
      <c r="DI238" s="510"/>
    </row>
    <row r="239" spans="1:113" ht="15.75" x14ac:dyDescent="0.25">
      <c r="A239" s="357"/>
      <c r="E239" s="468">
        <v>46159</v>
      </c>
      <c r="F239" s="469">
        <v>55000</v>
      </c>
      <c r="G239" s="471" t="s">
        <v>1396</v>
      </c>
      <c r="H239" s="469" t="s">
        <v>8816</v>
      </c>
      <c r="M239" s="268">
        <v>44784</v>
      </c>
      <c r="N239" s="269">
        <v>70000</v>
      </c>
      <c r="O239" s="270"/>
      <c r="P239" s="269" t="s">
        <v>729</v>
      </c>
      <c r="T239" s="742">
        <v>46054</v>
      </c>
      <c r="U239" s="629" t="s">
        <v>6562</v>
      </c>
      <c r="V239" s="628" t="s">
        <v>8176</v>
      </c>
      <c r="W239" s="629" t="s">
        <v>592</v>
      </c>
      <c r="X239" s="629" t="s">
        <v>435</v>
      </c>
      <c r="Y239" s="744">
        <v>510000</v>
      </c>
      <c r="Z239" s="640">
        <v>5000</v>
      </c>
      <c r="AA239" s="785">
        <v>386000</v>
      </c>
      <c r="AB239" s="640"/>
      <c r="AC239" s="640"/>
      <c r="AD239" s="640"/>
      <c r="AE239" s="785">
        <v>70000</v>
      </c>
      <c r="AF239" s="640">
        <v>49000</v>
      </c>
      <c r="AG239" s="640">
        <v>0</v>
      </c>
      <c r="AH239" s="629" t="s">
        <v>8347</v>
      </c>
      <c r="AI239" t="s">
        <v>573</v>
      </c>
      <c r="AJ239" s="313">
        <v>45596</v>
      </c>
      <c r="AK239" s="312">
        <v>5794000</v>
      </c>
      <c r="AL239" s="312">
        <v>-5794000</v>
      </c>
      <c r="AN239" s="147"/>
      <c r="BP239" s="260"/>
      <c r="BQ239" s="260"/>
      <c r="BR239" s="260"/>
      <c r="BS239" s="260"/>
      <c r="BT239" s="438"/>
      <c r="BU239" s="512">
        <v>45827</v>
      </c>
      <c r="BV239" s="513">
        <v>100000</v>
      </c>
      <c r="BW239" s="438"/>
      <c r="BX239" s="547">
        <v>45848</v>
      </c>
      <c r="BY239" s="546">
        <v>535000</v>
      </c>
      <c r="BZ239" s="438"/>
      <c r="CA239" s="440">
        <v>45678</v>
      </c>
      <c r="CB239" s="438">
        <v>149700</v>
      </c>
      <c r="CC239" s="438"/>
      <c r="CD239" s="440">
        <v>45702</v>
      </c>
      <c r="CE239" s="346">
        <v>5000</v>
      </c>
      <c r="CF239" s="439"/>
      <c r="CG239" s="440">
        <v>45894</v>
      </c>
      <c r="CH239" s="438">
        <v>365000</v>
      </c>
      <c r="CI239" s="439"/>
      <c r="CJ239" s="540">
        <v>46041</v>
      </c>
      <c r="CK239" s="541">
        <v>20000</v>
      </c>
      <c r="CL239" s="439"/>
      <c r="CM239" s="147">
        <v>45819</v>
      </c>
      <c r="CN239" s="260">
        <v>727000</v>
      </c>
      <c r="CP239" s="511">
        <v>45917</v>
      </c>
      <c r="CQ239" s="510">
        <v>50000</v>
      </c>
      <c r="DB239" s="933">
        <v>46157</v>
      </c>
      <c r="DC239" s="510">
        <v>194000</v>
      </c>
      <c r="DH239" s="511"/>
      <c r="DI239" s="510"/>
    </row>
    <row r="240" spans="1:113" ht="15.75" x14ac:dyDescent="0.25">
      <c r="A240" s="357"/>
      <c r="E240" s="468">
        <v>46158</v>
      </c>
      <c r="F240" s="469">
        <v>88000</v>
      </c>
      <c r="G240" s="471" t="s">
        <v>1396</v>
      </c>
      <c r="H240" s="469" t="s">
        <v>8805</v>
      </c>
      <c r="M240" s="268">
        <v>44784</v>
      </c>
      <c r="N240" s="269">
        <v>4000</v>
      </c>
      <c r="O240" s="270"/>
      <c r="P240" s="271" t="s">
        <v>644</v>
      </c>
      <c r="T240" s="742">
        <v>46054</v>
      </c>
      <c r="U240" s="629" t="s">
        <v>6141</v>
      </c>
      <c r="V240" s="628" t="s">
        <v>8150</v>
      </c>
      <c r="W240" s="629" t="s">
        <v>592</v>
      </c>
      <c r="X240" s="629" t="s">
        <v>435</v>
      </c>
      <c r="Y240" s="744">
        <v>770000</v>
      </c>
      <c r="Z240" s="640">
        <v>5000</v>
      </c>
      <c r="AA240" s="785">
        <v>611000</v>
      </c>
      <c r="AB240" s="640"/>
      <c r="AC240" s="640"/>
      <c r="AD240" s="640"/>
      <c r="AE240" s="785">
        <v>84000</v>
      </c>
      <c r="AF240" s="640">
        <v>70000</v>
      </c>
      <c r="AG240" s="640">
        <v>0</v>
      </c>
      <c r="AH240" s="629" t="s">
        <v>8187</v>
      </c>
      <c r="AI240" t="s">
        <v>573</v>
      </c>
      <c r="AJ240" s="313">
        <v>45569</v>
      </c>
      <c r="AK240" s="312">
        <v>5321000</v>
      </c>
      <c r="AL240" s="312">
        <v>-5321000</v>
      </c>
      <c r="AN240" s="147"/>
      <c r="BP240" s="260"/>
      <c r="BQ240" s="260"/>
      <c r="BR240" s="260"/>
      <c r="BS240" s="260"/>
      <c r="BT240" s="438"/>
      <c r="BU240" s="512">
        <v>45827</v>
      </c>
      <c r="BV240" s="513">
        <v>183000</v>
      </c>
      <c r="BW240" s="438"/>
      <c r="BX240" s="547">
        <v>45847</v>
      </c>
      <c r="BY240" s="546">
        <v>1433000</v>
      </c>
      <c r="BZ240" s="438"/>
      <c r="CA240" s="440">
        <v>45678</v>
      </c>
      <c r="CB240" s="438">
        <v>317590</v>
      </c>
      <c r="CC240" s="438"/>
      <c r="CD240" s="440">
        <v>45701</v>
      </c>
      <c r="CE240" s="346">
        <v>227000</v>
      </c>
      <c r="CF240" s="439"/>
      <c r="CG240" s="440">
        <v>45892</v>
      </c>
      <c r="CH240" s="438">
        <v>30000</v>
      </c>
      <c r="CI240" s="439"/>
      <c r="CJ240" s="540">
        <v>46041</v>
      </c>
      <c r="CK240" s="541">
        <v>5000</v>
      </c>
      <c r="CL240" s="439"/>
      <c r="CM240" s="147">
        <v>45818</v>
      </c>
      <c r="CN240" s="260">
        <v>573000</v>
      </c>
      <c r="CP240" s="511">
        <v>45916</v>
      </c>
      <c r="CQ240" s="510">
        <v>45000</v>
      </c>
      <c r="DB240" s="933">
        <v>46157</v>
      </c>
      <c r="DC240" s="510">
        <v>325000</v>
      </c>
      <c r="DH240" s="511"/>
      <c r="DI240" s="510"/>
    </row>
    <row r="241" spans="1:113" ht="15.75" x14ac:dyDescent="0.25">
      <c r="A241" s="357"/>
      <c r="E241" s="468">
        <v>46158</v>
      </c>
      <c r="F241" s="469">
        <v>12000</v>
      </c>
      <c r="G241" s="471" t="s">
        <v>1396</v>
      </c>
      <c r="H241" s="469" t="s">
        <v>2033</v>
      </c>
      <c r="M241" s="268">
        <v>44784</v>
      </c>
      <c r="N241" s="269">
        <v>60000</v>
      </c>
      <c r="O241" s="270"/>
      <c r="P241" s="269" t="s">
        <v>730</v>
      </c>
      <c r="T241" s="742">
        <v>46054</v>
      </c>
      <c r="U241" s="629" t="s">
        <v>8159</v>
      </c>
      <c r="V241" s="628" t="s">
        <v>8114</v>
      </c>
      <c r="W241" s="629" t="s">
        <v>592</v>
      </c>
      <c r="X241" s="629" t="s">
        <v>436</v>
      </c>
      <c r="Y241" s="744">
        <v>364000</v>
      </c>
      <c r="Z241" s="640">
        <v>5000</v>
      </c>
      <c r="AA241" s="785">
        <v>270000</v>
      </c>
      <c r="AB241" s="640"/>
      <c r="AC241" s="640"/>
      <c r="AD241" s="640"/>
      <c r="AE241" s="785">
        <v>89000</v>
      </c>
      <c r="AF241" s="640"/>
      <c r="AG241" s="640">
        <v>0</v>
      </c>
      <c r="AH241" s="629"/>
      <c r="AI241" t="s">
        <v>573</v>
      </c>
      <c r="AJ241" s="313">
        <v>45536</v>
      </c>
      <c r="AK241" s="312">
        <v>5778000</v>
      </c>
      <c r="AL241" s="312">
        <v>-5778000</v>
      </c>
      <c r="AN241" s="147"/>
      <c r="BP241" s="260"/>
      <c r="BQ241" s="260"/>
      <c r="BR241" s="260"/>
      <c r="BS241" s="260"/>
      <c r="BT241" s="438"/>
      <c r="BU241" s="512">
        <v>45827</v>
      </c>
      <c r="BV241" s="513">
        <v>478000</v>
      </c>
      <c r="BW241" s="438"/>
      <c r="BX241" s="547">
        <v>45847</v>
      </c>
      <c r="BY241" s="546">
        <v>1000000</v>
      </c>
      <c r="BZ241" s="438"/>
      <c r="CA241" s="440">
        <v>45678</v>
      </c>
      <c r="CB241" s="438">
        <v>5000</v>
      </c>
      <c r="CC241" s="438"/>
      <c r="CD241" s="440">
        <v>45701</v>
      </c>
      <c r="CE241" s="346">
        <v>45000</v>
      </c>
      <c r="CF241" s="439"/>
      <c r="CG241" s="440">
        <v>45891</v>
      </c>
      <c r="CH241" s="438">
        <v>338000</v>
      </c>
      <c r="CI241" s="439"/>
      <c r="CJ241" s="540">
        <v>46041</v>
      </c>
      <c r="CK241" s="541">
        <v>428000</v>
      </c>
      <c r="CL241" s="439"/>
      <c r="CM241" s="147">
        <v>45817</v>
      </c>
      <c r="CN241" s="260">
        <v>300000</v>
      </c>
      <c r="CP241" s="511">
        <v>45915</v>
      </c>
      <c r="CQ241" s="510">
        <v>485000</v>
      </c>
      <c r="DB241" s="933">
        <v>46157</v>
      </c>
      <c r="DC241" s="510">
        <v>26000</v>
      </c>
      <c r="DH241" s="511"/>
      <c r="DI241" s="510"/>
    </row>
    <row r="242" spans="1:113" ht="15.75" x14ac:dyDescent="0.25">
      <c r="A242" s="357"/>
      <c r="E242" s="468">
        <v>46157</v>
      </c>
      <c r="F242" s="469">
        <v>80000</v>
      </c>
      <c r="G242" s="471" t="s">
        <v>3353</v>
      </c>
      <c r="H242" s="469" t="s">
        <v>8742</v>
      </c>
      <c r="M242" s="268">
        <v>44781</v>
      </c>
      <c r="N242" s="269">
        <v>65000</v>
      </c>
      <c r="O242" s="270"/>
      <c r="P242" s="269" t="s">
        <v>731</v>
      </c>
      <c r="T242" s="742">
        <v>46054</v>
      </c>
      <c r="U242" s="629" t="s">
        <v>7772</v>
      </c>
      <c r="V242" s="628">
        <v>12979354</v>
      </c>
      <c r="W242" s="629" t="s">
        <v>8105</v>
      </c>
      <c r="X242" s="629" t="s">
        <v>245</v>
      </c>
      <c r="Y242" s="744">
        <v>146000</v>
      </c>
      <c r="Z242" s="640"/>
      <c r="AA242" s="785">
        <v>137000</v>
      </c>
      <c r="AB242" s="640"/>
      <c r="AC242" s="640"/>
      <c r="AD242" s="640"/>
      <c r="AE242" s="785">
        <v>9000</v>
      </c>
      <c r="AF242" s="640"/>
      <c r="AG242" s="640">
        <v>0</v>
      </c>
      <c r="AH242" s="629" t="s">
        <v>8106</v>
      </c>
      <c r="AI242" t="s">
        <v>573</v>
      </c>
      <c r="AJ242" s="313">
        <v>45504</v>
      </c>
      <c r="AK242" s="312">
        <v>5114000</v>
      </c>
      <c r="AL242" s="312">
        <v>-5114000</v>
      </c>
      <c r="AN242" s="147"/>
      <c r="BP242" s="260"/>
      <c r="BQ242" s="260"/>
      <c r="BR242" s="260"/>
      <c r="BS242" s="260"/>
      <c r="BT242" s="438"/>
      <c r="BU242" s="514">
        <v>45825</v>
      </c>
      <c r="BV242" s="513">
        <v>500000</v>
      </c>
      <c r="BW242" s="438"/>
      <c r="BX242" s="547">
        <v>45846</v>
      </c>
      <c r="BY242" s="545">
        <v>500000</v>
      </c>
      <c r="BZ242" s="438"/>
      <c r="CA242" s="440">
        <v>45677</v>
      </c>
      <c r="CB242" s="438">
        <v>862000</v>
      </c>
      <c r="CC242" s="438"/>
      <c r="CD242" s="440">
        <v>45699</v>
      </c>
      <c r="CE242" s="346">
        <v>67000</v>
      </c>
      <c r="CF242" s="439"/>
      <c r="CG242" s="440">
        <v>45889</v>
      </c>
      <c r="CH242" s="438">
        <v>745000</v>
      </c>
      <c r="CI242" s="439"/>
      <c r="CJ242" s="540">
        <v>46040</v>
      </c>
      <c r="CK242" s="541">
        <v>200000</v>
      </c>
      <c r="CL242" s="439"/>
      <c r="CM242" s="147">
        <v>45815</v>
      </c>
      <c r="CN242" s="260">
        <v>1040000</v>
      </c>
      <c r="CP242" s="511">
        <v>45915</v>
      </c>
      <c r="CQ242" s="510">
        <v>1000000</v>
      </c>
      <c r="DB242" s="933">
        <v>46157</v>
      </c>
      <c r="DC242" s="510">
        <v>5000</v>
      </c>
      <c r="DH242" s="511"/>
      <c r="DI242" s="510"/>
    </row>
    <row r="243" spans="1:113" ht="15.75" x14ac:dyDescent="0.25">
      <c r="A243" s="357"/>
      <c r="E243" s="468">
        <v>46157</v>
      </c>
      <c r="F243" s="469">
        <v>50000</v>
      </c>
      <c r="G243" s="471" t="s">
        <v>1396</v>
      </c>
      <c r="H243" s="469" t="s">
        <v>2878</v>
      </c>
      <c r="M243" s="268">
        <v>44781</v>
      </c>
      <c r="N243" s="269">
        <v>94000</v>
      </c>
      <c r="O243" s="270"/>
      <c r="P243" s="269" t="s">
        <v>732</v>
      </c>
      <c r="T243" s="742">
        <v>46054</v>
      </c>
      <c r="U243" s="629" t="s">
        <v>1898</v>
      </c>
      <c r="V243" s="628" t="s">
        <v>8080</v>
      </c>
      <c r="W243" s="629" t="s">
        <v>2071</v>
      </c>
      <c r="X243" s="629" t="s">
        <v>435</v>
      </c>
      <c r="Y243" s="744">
        <v>80000</v>
      </c>
      <c r="Z243" s="640"/>
      <c r="AA243" s="785"/>
      <c r="AB243" s="640"/>
      <c r="AC243" s="640"/>
      <c r="AD243" s="640"/>
      <c r="AE243" s="785">
        <v>80000</v>
      </c>
      <c r="AF243" s="640"/>
      <c r="AG243" s="640">
        <v>0</v>
      </c>
      <c r="AH243" s="629" t="s">
        <v>8088</v>
      </c>
      <c r="AI243" t="s">
        <v>573</v>
      </c>
      <c r="AJ243" s="313">
        <v>45489</v>
      </c>
      <c r="AK243" s="312">
        <v>5556000</v>
      </c>
      <c r="AL243" s="312">
        <v>-5556000</v>
      </c>
      <c r="AN243" s="147"/>
      <c r="BP243" s="260"/>
      <c r="BQ243" s="260"/>
      <c r="BR243" s="260"/>
      <c r="BS243" s="260"/>
      <c r="BT243" s="438"/>
      <c r="BU243" s="512">
        <v>45825</v>
      </c>
      <c r="BV243" s="513">
        <v>304000</v>
      </c>
      <c r="BW243" s="438"/>
      <c r="BX243" s="542">
        <v>45843</v>
      </c>
      <c r="BY243" s="546">
        <v>1000000</v>
      </c>
      <c r="BZ243" s="438"/>
      <c r="CA243" s="440">
        <v>45674</v>
      </c>
      <c r="CB243" s="438">
        <v>330000</v>
      </c>
      <c r="CC243" s="438"/>
      <c r="CD243" s="440">
        <v>45695</v>
      </c>
      <c r="CE243" s="346">
        <v>290000</v>
      </c>
      <c r="CF243" s="439"/>
      <c r="CG243" s="440">
        <v>45888</v>
      </c>
      <c r="CH243" s="438">
        <v>780000</v>
      </c>
      <c r="CI243" s="439"/>
      <c r="CJ243" s="540">
        <v>46040</v>
      </c>
      <c r="CK243" s="541">
        <v>5000</v>
      </c>
      <c r="CL243" s="439"/>
      <c r="CM243" s="147">
        <v>45814</v>
      </c>
      <c r="CN243" s="260">
        <v>233000</v>
      </c>
      <c r="CP243" s="511">
        <v>45913</v>
      </c>
      <c r="CQ243" s="510">
        <v>30000</v>
      </c>
      <c r="DB243" s="933">
        <v>46157</v>
      </c>
      <c r="DC243" s="510">
        <v>5000</v>
      </c>
      <c r="DH243" s="511"/>
      <c r="DI243" s="510"/>
    </row>
    <row r="244" spans="1:113" ht="15.75" x14ac:dyDescent="0.25">
      <c r="A244" s="357"/>
      <c r="E244" s="468">
        <v>46157</v>
      </c>
      <c r="F244" s="469">
        <v>7000</v>
      </c>
      <c r="G244" s="471"/>
      <c r="H244" s="469" t="s">
        <v>8755</v>
      </c>
      <c r="M244" s="268">
        <v>44781</v>
      </c>
      <c r="N244" s="269">
        <v>70000</v>
      </c>
      <c r="O244" s="270"/>
      <c r="P244" s="269" t="s">
        <v>653</v>
      </c>
      <c r="T244" s="742">
        <v>46054</v>
      </c>
      <c r="U244" s="629" t="s">
        <v>6856</v>
      </c>
      <c r="V244" s="628" t="s">
        <v>5657</v>
      </c>
      <c r="W244" s="629" t="s">
        <v>592</v>
      </c>
      <c r="X244" s="629" t="s">
        <v>436</v>
      </c>
      <c r="Y244" s="744">
        <v>389000</v>
      </c>
      <c r="Z244" s="640">
        <v>5000</v>
      </c>
      <c r="AA244" s="785">
        <v>304000</v>
      </c>
      <c r="AB244" s="640"/>
      <c r="AC244" s="640"/>
      <c r="AD244" s="640"/>
      <c r="AE244" s="785">
        <v>80000</v>
      </c>
      <c r="AF244" s="640"/>
      <c r="AG244" s="640">
        <v>0</v>
      </c>
      <c r="AH244" s="629"/>
      <c r="AI244" t="s">
        <v>573</v>
      </c>
      <c r="AJ244" s="313">
        <v>45482</v>
      </c>
      <c r="AK244" s="312">
        <v>4111000</v>
      </c>
      <c r="AL244" s="312">
        <v>-4111000</v>
      </c>
      <c r="AN244" s="147"/>
      <c r="BP244" s="260"/>
      <c r="BQ244" s="260"/>
      <c r="BR244" s="260"/>
      <c r="BS244" s="260"/>
      <c r="BT244" s="438"/>
      <c r="BU244" s="512">
        <v>45824</v>
      </c>
      <c r="BV244" s="513">
        <v>25000</v>
      </c>
      <c r="BW244" s="438"/>
      <c r="BX244" s="542">
        <v>45843</v>
      </c>
      <c r="BY244" s="545">
        <v>318000</v>
      </c>
      <c r="BZ244" s="438"/>
      <c r="CA244" s="440">
        <v>45674</v>
      </c>
      <c r="CB244" s="438">
        <v>399580</v>
      </c>
      <c r="CC244" s="438"/>
      <c r="CD244" s="440">
        <v>45695</v>
      </c>
      <c r="CE244" s="346">
        <v>325000</v>
      </c>
      <c r="CF244" s="439"/>
      <c r="CG244" s="440">
        <v>45883</v>
      </c>
      <c r="CH244" s="438">
        <v>412000</v>
      </c>
      <c r="CI244" s="439"/>
      <c r="CJ244" s="540">
        <v>46037</v>
      </c>
      <c r="CK244" s="541">
        <v>164000</v>
      </c>
      <c r="CL244" s="439"/>
      <c r="CM244" s="147">
        <v>45811</v>
      </c>
      <c r="CN244" s="260">
        <v>80000</v>
      </c>
      <c r="CP244" s="511">
        <v>45912</v>
      </c>
      <c r="CQ244" s="510">
        <v>168000</v>
      </c>
      <c r="DB244" s="933">
        <v>46157</v>
      </c>
      <c r="DC244" s="510">
        <v>10000</v>
      </c>
      <c r="DH244" s="511"/>
      <c r="DI244" s="510"/>
    </row>
    <row r="245" spans="1:113" ht="15.75" x14ac:dyDescent="0.25">
      <c r="A245" s="357"/>
      <c r="E245" s="468">
        <v>46157</v>
      </c>
      <c r="F245" s="469">
        <v>20000</v>
      </c>
      <c r="G245" s="471" t="s">
        <v>3355</v>
      </c>
      <c r="H245" s="469" t="s">
        <v>8750</v>
      </c>
      <c r="M245" s="268">
        <v>44774</v>
      </c>
      <c r="N245" s="269">
        <v>4000</v>
      </c>
      <c r="O245" s="270"/>
      <c r="P245" s="271" t="s">
        <v>644</v>
      </c>
      <c r="T245" s="742">
        <v>46054</v>
      </c>
      <c r="U245" s="629" t="s">
        <v>6856</v>
      </c>
      <c r="V245" s="628" t="s">
        <v>8134</v>
      </c>
      <c r="W245" s="629" t="s">
        <v>592</v>
      </c>
      <c r="X245" s="629" t="s">
        <v>290</v>
      </c>
      <c r="Y245" s="744">
        <v>362000</v>
      </c>
      <c r="Z245" s="640">
        <v>23000</v>
      </c>
      <c r="AA245" s="785">
        <v>177000</v>
      </c>
      <c r="AB245" s="640">
        <v>44000</v>
      </c>
      <c r="AC245" s="640"/>
      <c r="AD245" s="640">
        <v>5000</v>
      </c>
      <c r="AE245" s="785">
        <v>100000</v>
      </c>
      <c r="AF245" s="640"/>
      <c r="AG245" s="640">
        <v>13000</v>
      </c>
      <c r="AH245" s="629" t="s">
        <v>8137</v>
      </c>
      <c r="AI245" t="s">
        <v>573</v>
      </c>
      <c r="AJ245" s="313">
        <v>45474</v>
      </c>
      <c r="AK245" s="312">
        <v>3185000</v>
      </c>
      <c r="AL245" s="312">
        <v>-3185000</v>
      </c>
      <c r="AN245" s="147"/>
      <c r="BP245" s="260"/>
      <c r="BQ245" s="260"/>
      <c r="BR245" s="260"/>
      <c r="BS245" s="260"/>
      <c r="BT245" s="438"/>
      <c r="BU245" s="514">
        <v>45824</v>
      </c>
      <c r="BV245" s="513">
        <v>171000</v>
      </c>
      <c r="BW245" s="438"/>
      <c r="BX245" s="542">
        <v>45841</v>
      </c>
      <c r="BY245" s="546">
        <v>2111000</v>
      </c>
      <c r="BZ245" s="438"/>
      <c r="CA245" s="440">
        <v>45674</v>
      </c>
      <c r="CB245" s="438">
        <v>50000</v>
      </c>
      <c r="CC245" s="438"/>
      <c r="CD245" s="440">
        <v>45694</v>
      </c>
      <c r="CE245" s="346">
        <v>122000</v>
      </c>
      <c r="CF245" s="439"/>
      <c r="CG245" s="440">
        <v>45883</v>
      </c>
      <c r="CH245" s="438">
        <v>292000</v>
      </c>
      <c r="CI245" s="439"/>
      <c r="CJ245" s="540">
        <v>46036</v>
      </c>
      <c r="CK245" s="541">
        <v>95000</v>
      </c>
      <c r="CL245" s="439"/>
      <c r="CM245" s="147">
        <v>45811</v>
      </c>
      <c r="CN245" s="260">
        <v>80000</v>
      </c>
      <c r="CP245" s="511">
        <v>45912</v>
      </c>
      <c r="CQ245" s="510">
        <v>255000</v>
      </c>
      <c r="DB245" s="933">
        <v>46156</v>
      </c>
      <c r="DC245" s="510">
        <v>5000</v>
      </c>
      <c r="DH245" s="511"/>
      <c r="DI245" s="510"/>
    </row>
    <row r="246" spans="1:113" ht="15.75" x14ac:dyDescent="0.25">
      <c r="A246" s="357"/>
      <c r="E246" s="468">
        <v>46157</v>
      </c>
      <c r="F246" s="469">
        <v>6000</v>
      </c>
      <c r="G246" s="471" t="s">
        <v>3355</v>
      </c>
      <c r="H246" s="469" t="s">
        <v>8749</v>
      </c>
      <c r="M246" s="268">
        <v>44771</v>
      </c>
      <c r="N246" s="269">
        <v>41000</v>
      </c>
      <c r="O246" s="270"/>
      <c r="P246" s="269" t="s">
        <v>733</v>
      </c>
      <c r="T246" s="742">
        <v>46054</v>
      </c>
      <c r="U246" s="629" t="s">
        <v>6856</v>
      </c>
      <c r="V246" s="628" t="s">
        <v>8093</v>
      </c>
      <c r="W246" s="629" t="s">
        <v>592</v>
      </c>
      <c r="X246" s="629" t="s">
        <v>221</v>
      </c>
      <c r="Y246" s="744">
        <v>346000</v>
      </c>
      <c r="Z246" s="640">
        <v>5000</v>
      </c>
      <c r="AA246" s="785">
        <v>222000</v>
      </c>
      <c r="AB246" s="640"/>
      <c r="AC246" s="640"/>
      <c r="AD246" s="640"/>
      <c r="AE246" s="785">
        <v>80000</v>
      </c>
      <c r="AF246" s="640">
        <v>30000</v>
      </c>
      <c r="AG246" s="640">
        <v>9000</v>
      </c>
      <c r="AH246" s="629"/>
      <c r="AI246" t="s">
        <v>573</v>
      </c>
      <c r="AJ246" s="313">
        <v>45432</v>
      </c>
      <c r="AK246" s="312">
        <v>3251000</v>
      </c>
      <c r="AL246" s="312">
        <v>-3251000</v>
      </c>
      <c r="AN246" s="147"/>
      <c r="BP246" s="260"/>
      <c r="BQ246" s="260"/>
      <c r="BR246" s="260"/>
      <c r="BS246" s="260"/>
      <c r="BT246" s="438"/>
      <c r="BU246" s="515">
        <v>45824</v>
      </c>
      <c r="BV246" s="513">
        <v>189000</v>
      </c>
      <c r="BW246" s="438"/>
      <c r="BX246" s="542">
        <v>45833</v>
      </c>
      <c r="BY246" s="546">
        <v>1000000</v>
      </c>
      <c r="BZ246" s="438"/>
      <c r="CA246" s="440">
        <v>45674</v>
      </c>
      <c r="CB246" s="438">
        <v>256700</v>
      </c>
      <c r="CC246" s="438"/>
      <c r="CD246" s="440">
        <v>45694</v>
      </c>
      <c r="CE246" s="346">
        <v>122000</v>
      </c>
      <c r="CF246" s="439"/>
      <c r="CG246" s="440">
        <v>45880</v>
      </c>
      <c r="CH246" s="438">
        <v>330000</v>
      </c>
      <c r="CI246" s="439"/>
      <c r="CJ246" s="540">
        <v>46035</v>
      </c>
      <c r="CK246" s="541">
        <v>250000</v>
      </c>
      <c r="CL246" s="439"/>
      <c r="CM246" s="147">
        <v>45811</v>
      </c>
      <c r="CN246" s="260">
        <v>80000</v>
      </c>
      <c r="CP246" s="511">
        <v>45911</v>
      </c>
      <c r="CQ246" s="510">
        <v>1000000</v>
      </c>
      <c r="DB246" s="933">
        <v>46156</v>
      </c>
      <c r="DC246" s="510">
        <v>549000</v>
      </c>
      <c r="DH246" s="511"/>
      <c r="DI246" s="510"/>
    </row>
    <row r="247" spans="1:113" ht="15.75" x14ac:dyDescent="0.25">
      <c r="A247" s="357"/>
      <c r="E247" s="468">
        <v>46157</v>
      </c>
      <c r="F247" s="469">
        <v>260000</v>
      </c>
      <c r="G247" s="471"/>
      <c r="H247" s="469" t="s">
        <v>8478</v>
      </c>
      <c r="M247" s="268">
        <v>44769</v>
      </c>
      <c r="N247" s="269">
        <v>30000</v>
      </c>
      <c r="O247" s="270"/>
      <c r="P247" s="269" t="s">
        <v>734</v>
      </c>
      <c r="T247" s="742">
        <v>46054</v>
      </c>
      <c r="U247" s="629" t="s">
        <v>3336</v>
      </c>
      <c r="V247" s="628" t="s">
        <v>8167</v>
      </c>
      <c r="W247" s="629" t="s">
        <v>592</v>
      </c>
      <c r="X247" s="629" t="s">
        <v>435</v>
      </c>
      <c r="Y247" s="744">
        <v>1807000</v>
      </c>
      <c r="Z247" s="640">
        <v>5000</v>
      </c>
      <c r="AA247" s="785">
        <v>1696000</v>
      </c>
      <c r="AB247" s="640"/>
      <c r="AC247" s="640"/>
      <c r="AD247" s="640"/>
      <c r="AE247" s="785">
        <v>106000</v>
      </c>
      <c r="AF247" s="640"/>
      <c r="AG247" s="640">
        <v>0</v>
      </c>
      <c r="AH247" s="629"/>
      <c r="AI247" t="s">
        <v>573</v>
      </c>
      <c r="AJ247" s="313">
        <v>45400</v>
      </c>
      <c r="AK247" s="312">
        <v>3451000</v>
      </c>
      <c r="AL247" s="312">
        <v>-3451000</v>
      </c>
      <c r="AN247" s="147"/>
      <c r="BP247" s="260"/>
      <c r="BQ247" s="260"/>
      <c r="BR247" s="260"/>
      <c r="BS247" s="260"/>
      <c r="BT247" s="438"/>
      <c r="BU247" s="515">
        <v>45822</v>
      </c>
      <c r="BV247" s="513">
        <v>50000</v>
      </c>
      <c r="BW247" s="438"/>
      <c r="BX247" s="542">
        <v>45831</v>
      </c>
      <c r="BY247" s="546">
        <v>168000</v>
      </c>
      <c r="BZ247" s="438"/>
      <c r="CA247" s="440">
        <v>45673</v>
      </c>
      <c r="CB247" s="438">
        <v>63000</v>
      </c>
      <c r="CC247" s="438"/>
      <c r="CD247" s="440">
        <v>45692</v>
      </c>
      <c r="CE247" s="346">
        <v>307000</v>
      </c>
      <c r="CF247" s="439"/>
      <c r="CG247" s="440">
        <v>45874</v>
      </c>
      <c r="CH247" s="438">
        <v>355000</v>
      </c>
      <c r="CI247" s="439"/>
      <c r="CJ247" s="540">
        <v>46029</v>
      </c>
      <c r="CK247" s="541">
        <v>135000</v>
      </c>
      <c r="CL247" s="439"/>
      <c r="CM247" s="147">
        <v>45810</v>
      </c>
      <c r="CN247" s="260">
        <v>700000</v>
      </c>
      <c r="CP247" s="511">
        <v>45911</v>
      </c>
      <c r="CQ247" s="510">
        <v>20000</v>
      </c>
      <c r="DB247" s="933">
        <v>46156</v>
      </c>
      <c r="DC247" s="510">
        <v>40000</v>
      </c>
      <c r="DH247" s="511"/>
      <c r="DI247" s="510"/>
    </row>
    <row r="248" spans="1:113" ht="15.75" x14ac:dyDescent="0.25">
      <c r="A248" s="357"/>
      <c r="E248" s="468">
        <v>46156</v>
      </c>
      <c r="F248" s="469">
        <v>40000</v>
      </c>
      <c r="G248" s="471" t="s">
        <v>942</v>
      </c>
      <c r="H248" s="469" t="s">
        <v>8738</v>
      </c>
      <c r="M248" s="268">
        <v>44768</v>
      </c>
      <c r="N248" s="269">
        <v>60000</v>
      </c>
      <c r="O248" s="270"/>
      <c r="P248" s="269" t="s">
        <v>735</v>
      </c>
      <c r="T248" s="742">
        <v>46054</v>
      </c>
      <c r="U248" s="629" t="s">
        <v>8250</v>
      </c>
      <c r="V248" s="628" t="s">
        <v>8227</v>
      </c>
      <c r="W248" s="629" t="s">
        <v>592</v>
      </c>
      <c r="X248" s="629" t="s">
        <v>221</v>
      </c>
      <c r="Y248" s="744">
        <v>338000</v>
      </c>
      <c r="Z248" s="640">
        <v>5000</v>
      </c>
      <c r="AA248" s="785">
        <v>170000</v>
      </c>
      <c r="AB248" s="640">
        <v>83000</v>
      </c>
      <c r="AC248" s="640"/>
      <c r="AD248" s="640"/>
      <c r="AE248" s="785">
        <v>80000</v>
      </c>
      <c r="AF248" s="640"/>
      <c r="AG248" s="640">
        <v>0</v>
      </c>
      <c r="AH248" s="629"/>
      <c r="AI248" t="s">
        <v>573</v>
      </c>
      <c r="AJ248" s="380">
        <v>45383</v>
      </c>
      <c r="AK248" s="381">
        <v>2509000</v>
      </c>
      <c r="AL248" s="381">
        <v>-2509000</v>
      </c>
      <c r="AN248" s="147"/>
      <c r="BP248" s="260"/>
      <c r="BQ248" s="260"/>
      <c r="BR248" s="260"/>
      <c r="BS248" s="260"/>
      <c r="BT248" s="438"/>
      <c r="BU248" s="515">
        <v>45822</v>
      </c>
      <c r="BV248" s="286">
        <v>370000</v>
      </c>
      <c r="BW248" s="438"/>
      <c r="BX248" s="547">
        <v>45831</v>
      </c>
      <c r="BY248" s="546">
        <v>5000</v>
      </c>
      <c r="BZ248" s="438"/>
      <c r="CA248" s="440">
        <v>45672</v>
      </c>
      <c r="CB248" s="438">
        <v>153000</v>
      </c>
      <c r="CC248" s="438"/>
      <c r="CD248" s="440">
        <v>45692</v>
      </c>
      <c r="CE248" s="346">
        <v>202000</v>
      </c>
      <c r="CF248" s="439"/>
      <c r="CG248" s="440">
        <v>45872</v>
      </c>
      <c r="CH248" s="438">
        <v>460000</v>
      </c>
      <c r="CI248" s="439"/>
      <c r="CJ248" s="540">
        <v>46029</v>
      </c>
      <c r="CK248" s="541">
        <v>733000</v>
      </c>
      <c r="CL248" s="439"/>
      <c r="CM248" s="147">
        <v>45805</v>
      </c>
      <c r="CN248" s="260">
        <v>80000</v>
      </c>
      <c r="CP248" s="511">
        <v>45911</v>
      </c>
      <c r="CQ248" s="510">
        <v>30000</v>
      </c>
      <c r="DB248" s="933">
        <v>46156</v>
      </c>
      <c r="DC248" s="510">
        <v>161000</v>
      </c>
      <c r="DH248" s="511"/>
      <c r="DI248" s="510"/>
    </row>
    <row r="249" spans="1:113" ht="15.75" x14ac:dyDescent="0.25">
      <c r="A249" s="357"/>
      <c r="E249" s="468">
        <v>46156</v>
      </c>
      <c r="F249" s="469">
        <v>5000</v>
      </c>
      <c r="G249" s="471" t="s">
        <v>3355</v>
      </c>
      <c r="H249" s="469" t="s">
        <v>2680</v>
      </c>
      <c r="M249" s="268">
        <v>44768</v>
      </c>
      <c r="N249" s="269">
        <v>88000</v>
      </c>
      <c r="O249" s="270"/>
      <c r="P249" s="269" t="s">
        <v>736</v>
      </c>
      <c r="T249" s="742">
        <v>46054</v>
      </c>
      <c r="U249" s="629" t="s">
        <v>8099</v>
      </c>
      <c r="V249" s="628" t="s">
        <v>8193</v>
      </c>
      <c r="W249" s="629" t="s">
        <v>5395</v>
      </c>
      <c r="X249" s="629" t="s">
        <v>433</v>
      </c>
      <c r="Y249" s="744">
        <v>384000</v>
      </c>
      <c r="Z249" s="640"/>
      <c r="AA249" s="785">
        <v>169000</v>
      </c>
      <c r="AB249" s="640">
        <v>30000</v>
      </c>
      <c r="AC249" s="640">
        <v>115000</v>
      </c>
      <c r="AD249" s="640"/>
      <c r="AE249" s="785">
        <v>70000</v>
      </c>
      <c r="AF249" s="640"/>
      <c r="AG249" s="640">
        <v>0</v>
      </c>
      <c r="AH249" s="629" t="s">
        <v>8306</v>
      </c>
      <c r="AI249" t="s">
        <v>573</v>
      </c>
      <c r="AJ249" s="313">
        <v>45352</v>
      </c>
      <c r="AK249" s="312">
        <v>1725000</v>
      </c>
      <c r="AL249" s="312">
        <v>-1725000</v>
      </c>
      <c r="AN249" s="147"/>
      <c r="BP249" s="260"/>
      <c r="BQ249" s="260"/>
      <c r="BR249" s="260"/>
      <c r="BS249" s="260"/>
      <c r="BT249" s="438"/>
      <c r="BU249" s="515">
        <v>45822</v>
      </c>
      <c r="BV249" s="513">
        <v>563000</v>
      </c>
      <c r="BW249" s="438"/>
      <c r="BX249" s="542">
        <v>45827</v>
      </c>
      <c r="BY249" s="546">
        <v>386000</v>
      </c>
      <c r="BZ249" s="438"/>
      <c r="CA249" s="440">
        <v>45672</v>
      </c>
      <c r="CB249" s="438">
        <v>429390</v>
      </c>
      <c r="CC249" s="438"/>
      <c r="CD249" s="440">
        <v>45692</v>
      </c>
      <c r="CE249" s="346">
        <v>273000</v>
      </c>
      <c r="CF249" s="439"/>
      <c r="CG249" s="899"/>
      <c r="CH249" s="550"/>
      <c r="CI249" s="439"/>
      <c r="CJ249" s="540">
        <v>46029</v>
      </c>
      <c r="CK249" s="541">
        <v>3000</v>
      </c>
      <c r="CL249" s="439"/>
      <c r="CM249" s="147">
        <v>45805</v>
      </c>
      <c r="CN249" s="260">
        <v>80000</v>
      </c>
      <c r="CP249" s="511">
        <v>45909</v>
      </c>
      <c r="CQ249" s="510">
        <v>254000</v>
      </c>
      <c r="DB249" s="933">
        <v>46155</v>
      </c>
      <c r="DC249" s="510">
        <v>208000</v>
      </c>
      <c r="DH249" s="511"/>
      <c r="DI249" s="510"/>
    </row>
    <row r="250" spans="1:113" ht="15.75" x14ac:dyDescent="0.25">
      <c r="A250" s="357"/>
      <c r="E250" s="468">
        <v>46156</v>
      </c>
      <c r="F250" s="469">
        <v>35000</v>
      </c>
      <c r="G250" s="471" t="s">
        <v>942</v>
      </c>
      <c r="H250" s="469" t="s">
        <v>916</v>
      </c>
      <c r="M250" s="268">
        <v>44768</v>
      </c>
      <c r="N250" s="269">
        <v>4000</v>
      </c>
      <c r="O250" s="270"/>
      <c r="P250" s="271" t="s">
        <v>644</v>
      </c>
      <c r="T250" s="742">
        <v>46054</v>
      </c>
      <c r="U250" s="629" t="s">
        <v>613</v>
      </c>
      <c r="V250" s="628" t="s">
        <v>8128</v>
      </c>
      <c r="W250" s="629" t="s">
        <v>592</v>
      </c>
      <c r="X250" s="629" t="s">
        <v>221</v>
      </c>
      <c r="Y250" s="744">
        <v>245000</v>
      </c>
      <c r="Z250" s="640">
        <v>5000</v>
      </c>
      <c r="AA250" s="785">
        <v>159000</v>
      </c>
      <c r="AB250" s="640"/>
      <c r="AC250" s="640"/>
      <c r="AD250" s="640"/>
      <c r="AE250" s="785">
        <v>81000</v>
      </c>
      <c r="AF250" s="640"/>
      <c r="AG250" s="640">
        <v>0</v>
      </c>
      <c r="AH250" s="629"/>
      <c r="AI250" t="s">
        <v>573</v>
      </c>
      <c r="AJ250" s="313">
        <v>45330</v>
      </c>
      <c r="AK250" s="312">
        <v>1885000</v>
      </c>
      <c r="AL250" s="312">
        <v>-1885000</v>
      </c>
      <c r="AN250" s="147"/>
      <c r="BP250" s="260"/>
      <c r="BQ250" s="260"/>
      <c r="BR250" s="260"/>
      <c r="BS250" s="260"/>
      <c r="BT250" s="438"/>
      <c r="BU250" s="515">
        <v>45820</v>
      </c>
      <c r="BV250" s="513">
        <v>1242000</v>
      </c>
      <c r="BW250" s="438"/>
      <c r="BX250" s="547">
        <v>45827</v>
      </c>
      <c r="BY250" s="546">
        <v>414000</v>
      </c>
      <c r="BZ250" s="438"/>
      <c r="CA250" s="440">
        <v>45671</v>
      </c>
      <c r="CB250" s="438">
        <v>612000</v>
      </c>
      <c r="CC250" s="438"/>
      <c r="CD250" s="440">
        <v>45692</v>
      </c>
      <c r="CE250" s="346">
        <v>859000</v>
      </c>
      <c r="CF250" s="439"/>
      <c r="CG250" s="899"/>
      <c r="CH250" s="550"/>
      <c r="CI250" s="439"/>
      <c r="CJ250" s="540">
        <v>46029</v>
      </c>
      <c r="CK250" s="541">
        <v>96000</v>
      </c>
      <c r="CL250" s="439"/>
      <c r="CM250" s="147">
        <v>45805</v>
      </c>
      <c r="CN250" s="260">
        <v>80000</v>
      </c>
      <c r="CP250" s="440">
        <v>45905</v>
      </c>
      <c r="CQ250" s="438">
        <v>50000</v>
      </c>
      <c r="DB250" s="933">
        <v>46155</v>
      </c>
      <c r="DC250" s="510">
        <v>5000</v>
      </c>
      <c r="DH250" s="511"/>
      <c r="DI250" s="510"/>
    </row>
    <row r="251" spans="1:113" ht="15.75" x14ac:dyDescent="0.25">
      <c r="A251" s="357"/>
      <c r="E251" s="468">
        <v>46156</v>
      </c>
      <c r="F251" s="469">
        <v>4000</v>
      </c>
      <c r="G251" s="471" t="s">
        <v>5485</v>
      </c>
      <c r="H251" s="469" t="s">
        <v>7450</v>
      </c>
      <c r="M251" s="268">
        <v>44767</v>
      </c>
      <c r="N251" s="269">
        <v>20000</v>
      </c>
      <c r="O251" s="270"/>
      <c r="P251" s="269" t="s">
        <v>737</v>
      </c>
      <c r="T251" s="742">
        <v>46054</v>
      </c>
      <c r="U251" s="629" t="s">
        <v>613</v>
      </c>
      <c r="V251" s="628" t="s">
        <v>3013</v>
      </c>
      <c r="W251" s="629" t="s">
        <v>592</v>
      </c>
      <c r="X251" s="629" t="s">
        <v>435</v>
      </c>
      <c r="Y251" s="744">
        <v>529000</v>
      </c>
      <c r="Z251" s="640">
        <v>5000</v>
      </c>
      <c r="AA251" s="785">
        <v>437000</v>
      </c>
      <c r="AB251" s="640"/>
      <c r="AC251" s="640"/>
      <c r="AD251" s="640"/>
      <c r="AE251" s="785">
        <v>87000</v>
      </c>
      <c r="AF251" s="640"/>
      <c r="AG251" s="640">
        <v>0</v>
      </c>
      <c r="AH251" s="629"/>
      <c r="AI251" t="s">
        <v>573</v>
      </c>
      <c r="AJ251" s="376">
        <v>45323</v>
      </c>
      <c r="AK251" s="377">
        <v>1029000</v>
      </c>
      <c r="AL251" s="377">
        <v>1029000</v>
      </c>
      <c r="AN251" s="147"/>
      <c r="BP251" s="260"/>
      <c r="BQ251" s="260"/>
      <c r="BR251" s="260"/>
      <c r="BS251" s="260"/>
      <c r="BT251" s="438"/>
      <c r="BU251" s="515">
        <v>45819</v>
      </c>
      <c r="BV251" s="286">
        <v>797000</v>
      </c>
      <c r="BW251" s="438"/>
      <c r="BX251" s="542">
        <v>45827</v>
      </c>
      <c r="BY251" s="546">
        <v>1000000</v>
      </c>
      <c r="BZ251" s="438"/>
      <c r="CA251" s="440">
        <v>45671</v>
      </c>
      <c r="CB251" s="438">
        <v>111000</v>
      </c>
      <c r="CC251" s="438"/>
      <c r="CD251" s="440">
        <v>45692</v>
      </c>
      <c r="CE251" s="346">
        <v>651000</v>
      </c>
      <c r="CF251" s="439"/>
      <c r="CG251" s="899"/>
      <c r="CH251" s="550"/>
      <c r="CI251" s="439"/>
      <c r="CJ251" s="540">
        <v>46027</v>
      </c>
      <c r="CK251" s="541">
        <v>40000</v>
      </c>
      <c r="CL251" s="439"/>
      <c r="CM251" s="147">
        <v>45804</v>
      </c>
      <c r="CN251" s="260">
        <v>105000</v>
      </c>
      <c r="CP251" s="440">
        <v>45905</v>
      </c>
      <c r="CQ251" s="438">
        <v>174000</v>
      </c>
      <c r="DB251" s="933">
        <v>46155</v>
      </c>
      <c r="DC251" s="510">
        <v>2000</v>
      </c>
      <c r="DH251" s="511"/>
      <c r="DI251" s="510"/>
    </row>
    <row r="252" spans="1:113" ht="15.75" x14ac:dyDescent="0.25">
      <c r="A252" s="357"/>
      <c r="E252" s="468">
        <v>46155</v>
      </c>
      <c r="F252" s="469">
        <v>5000</v>
      </c>
      <c r="G252" s="471" t="s">
        <v>3355</v>
      </c>
      <c r="H252" s="469" t="s">
        <v>8724</v>
      </c>
      <c r="M252" s="268">
        <v>44765</v>
      </c>
      <c r="N252" s="269">
        <v>200000</v>
      </c>
      <c r="O252" s="270"/>
      <c r="P252" s="269" t="s">
        <v>680</v>
      </c>
      <c r="T252" s="742">
        <v>46054</v>
      </c>
      <c r="U252" s="629" t="s">
        <v>613</v>
      </c>
      <c r="V252" s="628" t="s">
        <v>8104</v>
      </c>
      <c r="W252" s="629" t="s">
        <v>592</v>
      </c>
      <c r="X252" s="629" t="s">
        <v>433</v>
      </c>
      <c r="Y252" s="744">
        <v>470000</v>
      </c>
      <c r="Z252" s="640">
        <v>23000</v>
      </c>
      <c r="AA252" s="785">
        <v>367000</v>
      </c>
      <c r="AB252" s="640"/>
      <c r="AC252" s="640"/>
      <c r="AD252" s="640"/>
      <c r="AE252" s="785">
        <v>80000</v>
      </c>
      <c r="AF252" s="640"/>
      <c r="AG252" s="640">
        <v>0</v>
      </c>
      <c r="AH252" s="629"/>
      <c r="AI252" t="s">
        <v>573</v>
      </c>
      <c r="AJ252" s="313">
        <v>45322</v>
      </c>
      <c r="AK252" s="312">
        <v>2340000</v>
      </c>
      <c r="AL252" s="312">
        <v>-2340000</v>
      </c>
      <c r="AN252" s="147"/>
      <c r="BP252" s="260"/>
      <c r="BQ252" s="260"/>
      <c r="BR252" s="260"/>
      <c r="BS252" s="260"/>
      <c r="BT252" s="438"/>
      <c r="BU252" s="515">
        <v>45817</v>
      </c>
      <c r="BV252" s="516">
        <v>1153000</v>
      </c>
      <c r="BW252" s="438"/>
      <c r="BX252" s="542">
        <v>45827</v>
      </c>
      <c r="BY252" s="546">
        <v>143000</v>
      </c>
      <c r="BZ252" s="438"/>
      <c r="CA252" s="440">
        <v>45667</v>
      </c>
      <c r="CB252" s="438">
        <v>70000</v>
      </c>
      <c r="CC252" s="438"/>
      <c r="CD252" s="440">
        <v>45692</v>
      </c>
      <c r="CE252" s="346">
        <v>380000</v>
      </c>
      <c r="CF252" s="439"/>
      <c r="CG252" s="899"/>
      <c r="CH252" s="550"/>
      <c r="CI252" s="439"/>
      <c r="CJ252" s="540">
        <v>46027</v>
      </c>
      <c r="CK252" s="541">
        <v>43000</v>
      </c>
      <c r="CL252" s="439"/>
      <c r="CM252" s="147">
        <v>45804</v>
      </c>
      <c r="CN252" s="260">
        <v>450000</v>
      </c>
      <c r="CP252" s="440">
        <v>45902</v>
      </c>
      <c r="CQ252" s="438">
        <v>44000</v>
      </c>
      <c r="DB252" s="933">
        <v>46155</v>
      </c>
      <c r="DC252" s="510">
        <v>36000</v>
      </c>
      <c r="DH252" s="511"/>
      <c r="DI252" s="510"/>
    </row>
    <row r="253" spans="1:113" ht="15.75" x14ac:dyDescent="0.25">
      <c r="A253" s="357"/>
      <c r="E253" s="468">
        <v>46155</v>
      </c>
      <c r="F253" s="469">
        <v>5000</v>
      </c>
      <c r="G253" s="471" t="s">
        <v>3355</v>
      </c>
      <c r="H253" s="469" t="s">
        <v>8419</v>
      </c>
      <c r="M253" s="268">
        <v>44764</v>
      </c>
      <c r="N253" s="269">
        <v>4000</v>
      </c>
      <c r="O253" s="270"/>
      <c r="P253" s="271" t="s">
        <v>644</v>
      </c>
      <c r="T253" s="742">
        <v>46054</v>
      </c>
      <c r="U253" s="629" t="s">
        <v>6699</v>
      </c>
      <c r="V253" s="628" t="s">
        <v>8074</v>
      </c>
      <c r="W253" s="629" t="s">
        <v>592</v>
      </c>
      <c r="X253" s="629" t="s">
        <v>435</v>
      </c>
      <c r="Y253" s="744">
        <v>665000</v>
      </c>
      <c r="Z253" s="640">
        <v>5000</v>
      </c>
      <c r="AA253" s="785">
        <v>351000</v>
      </c>
      <c r="AB253" s="640">
        <v>114000</v>
      </c>
      <c r="AC253" s="640"/>
      <c r="AD253" s="640"/>
      <c r="AE253" s="785">
        <v>85000</v>
      </c>
      <c r="AF253" s="640">
        <v>25000</v>
      </c>
      <c r="AG253" s="640">
        <v>85000</v>
      </c>
      <c r="AH253" s="629"/>
      <c r="AI253" t="s">
        <v>573</v>
      </c>
      <c r="AJ253" s="313">
        <v>45305</v>
      </c>
      <c r="AK253" s="312">
        <v>1615000</v>
      </c>
      <c r="AL253" s="312">
        <v>-1615000</v>
      </c>
      <c r="AN253" s="147"/>
      <c r="BP253" s="260"/>
      <c r="BQ253" s="260"/>
      <c r="BR253" s="260"/>
      <c r="BS253" s="260"/>
      <c r="BT253" s="438"/>
      <c r="BU253" s="515">
        <v>45812</v>
      </c>
      <c r="BV253" s="516">
        <v>100000</v>
      </c>
      <c r="BW253" s="438"/>
      <c r="BX253" s="542">
        <v>45827</v>
      </c>
      <c r="BY253" s="546">
        <v>230000</v>
      </c>
      <c r="BZ253" s="438"/>
      <c r="CA253" s="440">
        <v>45665</v>
      </c>
      <c r="CB253" s="438">
        <v>61200</v>
      </c>
      <c r="CC253" s="438"/>
      <c r="CD253" s="440">
        <v>45689</v>
      </c>
      <c r="CE253" s="346">
        <v>651000</v>
      </c>
      <c r="CF253" s="439"/>
      <c r="CG253" s="899"/>
      <c r="CH253" s="550"/>
      <c r="CI253" s="439"/>
      <c r="CJ253" s="540">
        <v>46025</v>
      </c>
      <c r="CK253" s="541">
        <v>523000</v>
      </c>
      <c r="CL253" s="439"/>
      <c r="CM253" s="147">
        <v>45803</v>
      </c>
      <c r="CN253" s="260">
        <v>81000</v>
      </c>
      <c r="CP253" s="440">
        <v>45899</v>
      </c>
      <c r="CQ253" s="438">
        <v>70000</v>
      </c>
      <c r="DB253" s="933">
        <v>46155</v>
      </c>
      <c r="DC253" s="510">
        <v>10000</v>
      </c>
      <c r="DH253" s="511"/>
      <c r="DI253" s="510"/>
    </row>
    <row r="254" spans="1:113" ht="15.75" x14ac:dyDescent="0.25">
      <c r="A254" s="357"/>
      <c r="E254" s="468">
        <v>46155</v>
      </c>
      <c r="F254" s="469">
        <v>2000</v>
      </c>
      <c r="G254" s="471" t="s">
        <v>5485</v>
      </c>
      <c r="H254" s="469" t="s">
        <v>8431</v>
      </c>
      <c r="M254" s="268">
        <v>44764</v>
      </c>
      <c r="N254" s="269">
        <v>70000</v>
      </c>
      <c r="O254" s="270"/>
      <c r="P254" s="269" t="s">
        <v>738</v>
      </c>
      <c r="T254" s="742">
        <v>46054</v>
      </c>
      <c r="U254" s="629" t="s">
        <v>6699</v>
      </c>
      <c r="V254" s="628" t="s">
        <v>8103</v>
      </c>
      <c r="W254" s="629" t="s">
        <v>592</v>
      </c>
      <c r="X254" s="629" t="s">
        <v>435</v>
      </c>
      <c r="Y254" s="744">
        <v>729000</v>
      </c>
      <c r="Z254" s="640">
        <v>5000</v>
      </c>
      <c r="AA254" s="785">
        <v>638000</v>
      </c>
      <c r="AB254" s="640"/>
      <c r="AC254" s="640"/>
      <c r="AD254" s="640"/>
      <c r="AE254" s="785">
        <v>86000</v>
      </c>
      <c r="AF254" s="640"/>
      <c r="AG254" s="640">
        <v>0</v>
      </c>
      <c r="AH254" s="629"/>
      <c r="AI254" t="s">
        <v>573</v>
      </c>
      <c r="AJ254" s="313">
        <v>45300</v>
      </c>
      <c r="AK254" s="312">
        <v>1204000</v>
      </c>
      <c r="AL254" s="312">
        <v>-1204000</v>
      </c>
      <c r="AN254" s="147"/>
      <c r="BP254" s="260"/>
      <c r="BQ254" s="260"/>
      <c r="BR254" s="260"/>
      <c r="BS254" s="260"/>
      <c r="BT254" s="438"/>
      <c r="BU254" s="515">
        <v>45811</v>
      </c>
      <c r="BV254" s="516">
        <v>660000</v>
      </c>
      <c r="BW254" s="438"/>
      <c r="BX254" s="542">
        <v>45827</v>
      </c>
      <c r="BY254" s="546">
        <v>292000</v>
      </c>
      <c r="BZ254" s="438"/>
      <c r="CA254" s="440">
        <v>45665</v>
      </c>
      <c r="CB254" s="438">
        <v>518242</v>
      </c>
      <c r="CC254" s="438"/>
      <c r="CD254" s="440">
        <v>45687</v>
      </c>
      <c r="CE254" s="346">
        <v>5000</v>
      </c>
      <c r="CF254" s="439"/>
      <c r="CG254" s="899"/>
      <c r="CH254" s="550"/>
      <c r="CI254" s="439"/>
      <c r="CJ254" s="540">
        <v>46023</v>
      </c>
      <c r="CK254" s="541">
        <v>35000</v>
      </c>
      <c r="CL254" s="439"/>
      <c r="CM254" s="147">
        <v>45803</v>
      </c>
      <c r="CN254" s="260">
        <v>81000</v>
      </c>
      <c r="CP254" s="440">
        <v>45899</v>
      </c>
      <c r="CQ254" s="438">
        <v>20000</v>
      </c>
      <c r="DB254" s="933">
        <v>46155</v>
      </c>
      <c r="DC254" s="510">
        <v>161000</v>
      </c>
      <c r="DH254" s="511"/>
      <c r="DI254" s="510"/>
    </row>
    <row r="255" spans="1:113" ht="15.75" x14ac:dyDescent="0.25">
      <c r="A255" s="357"/>
      <c r="E255" s="468">
        <v>46155</v>
      </c>
      <c r="F255" s="469">
        <v>36000</v>
      </c>
      <c r="G255" s="471" t="s">
        <v>1312</v>
      </c>
      <c r="H255" s="469" t="s">
        <v>8730</v>
      </c>
      <c r="M255" s="268">
        <v>44764</v>
      </c>
      <c r="N255" s="269">
        <v>4000</v>
      </c>
      <c r="O255" s="270"/>
      <c r="P255" s="271" t="s">
        <v>644</v>
      </c>
      <c r="T255" s="742">
        <v>46054</v>
      </c>
      <c r="U255" s="629" t="s">
        <v>6699</v>
      </c>
      <c r="V255" s="628">
        <v>41570808</v>
      </c>
      <c r="W255" s="629" t="s">
        <v>6408</v>
      </c>
      <c r="X255" s="629" t="s">
        <v>433</v>
      </c>
      <c r="Y255" s="744">
        <v>122000</v>
      </c>
      <c r="Z255" s="640"/>
      <c r="AA255" s="785"/>
      <c r="AB255" s="640"/>
      <c r="AC255" s="640"/>
      <c r="AD255" s="640"/>
      <c r="AE255" s="785">
        <v>122000</v>
      </c>
      <c r="AF255" s="640"/>
      <c r="AG255" s="640">
        <v>0</v>
      </c>
      <c r="AH255" s="629"/>
      <c r="AI255" t="s">
        <v>573</v>
      </c>
      <c r="AJ255" s="364">
        <v>45292</v>
      </c>
      <c r="AK255" s="365">
        <v>563000</v>
      </c>
      <c r="AL255" s="365">
        <v>-563000</v>
      </c>
      <c r="AN255" s="147"/>
      <c r="BP255" s="260"/>
      <c r="BQ255" s="260"/>
      <c r="BR255" s="260"/>
      <c r="BS255" s="260"/>
      <c r="BT255" s="438"/>
      <c r="BU255" s="515">
        <v>45811</v>
      </c>
      <c r="BV255" s="516">
        <v>130000</v>
      </c>
      <c r="BW255" s="438"/>
      <c r="BX255" s="542">
        <v>45824</v>
      </c>
      <c r="BY255" s="546">
        <v>118000</v>
      </c>
      <c r="BZ255" s="438"/>
      <c r="CA255" s="440">
        <v>45665</v>
      </c>
      <c r="CB255" s="438">
        <v>4800</v>
      </c>
      <c r="CC255" s="438"/>
      <c r="CD255" s="440">
        <v>45686</v>
      </c>
      <c r="CE255" s="346">
        <v>232000</v>
      </c>
      <c r="CF255" s="439"/>
      <c r="CG255" s="899"/>
      <c r="CH255" s="550"/>
      <c r="CI255" s="439"/>
      <c r="CJ255" s="540">
        <v>46021</v>
      </c>
      <c r="CK255" s="541">
        <v>281000</v>
      </c>
      <c r="CL255" s="439"/>
      <c r="CM255" s="147">
        <v>45803</v>
      </c>
      <c r="CN255" s="260">
        <v>81000</v>
      </c>
      <c r="CP255" s="440">
        <v>45898</v>
      </c>
      <c r="CQ255" s="438">
        <v>633500</v>
      </c>
      <c r="DB255" s="933">
        <v>46154</v>
      </c>
      <c r="DC255" s="510">
        <v>30000</v>
      </c>
      <c r="DH255" s="511"/>
      <c r="DI255" s="510"/>
    </row>
    <row r="256" spans="1:113" ht="15.75" x14ac:dyDescent="0.25">
      <c r="A256" s="357"/>
      <c r="E256" s="468">
        <v>46154</v>
      </c>
      <c r="F256" s="469">
        <v>26000</v>
      </c>
      <c r="G256" s="471" t="s">
        <v>3353</v>
      </c>
      <c r="H256" s="469" t="s">
        <v>8758</v>
      </c>
      <c r="M256" s="268">
        <v>44764</v>
      </c>
      <c r="N256" s="269">
        <v>60000</v>
      </c>
      <c r="O256" s="270"/>
      <c r="P256" s="269" t="s">
        <v>739</v>
      </c>
      <c r="T256" s="742">
        <v>46054</v>
      </c>
      <c r="U256" s="629" t="s">
        <v>4180</v>
      </c>
      <c r="V256" s="628" t="s">
        <v>8036</v>
      </c>
      <c r="W256" s="629" t="s">
        <v>4818</v>
      </c>
      <c r="X256" s="629" t="s">
        <v>221</v>
      </c>
      <c r="Y256" s="744">
        <v>485000</v>
      </c>
      <c r="Z256" s="640">
        <v>5000</v>
      </c>
      <c r="AA256" s="785">
        <v>129000</v>
      </c>
      <c r="AB256" s="640">
        <v>171000</v>
      </c>
      <c r="AC256" s="640"/>
      <c r="AD256" s="640"/>
      <c r="AE256" s="785">
        <v>80000</v>
      </c>
      <c r="AF256" s="640">
        <v>100000</v>
      </c>
      <c r="AG256" s="640">
        <v>0</v>
      </c>
      <c r="AH256" s="629"/>
      <c r="AI256" t="s">
        <v>573</v>
      </c>
      <c r="AJ256" s="355">
        <v>45291</v>
      </c>
      <c r="AK256" s="331">
        <v>8000000</v>
      </c>
      <c r="AL256" s="331">
        <v>-8000000</v>
      </c>
      <c r="AN256" s="147"/>
      <c r="BP256" s="260"/>
      <c r="BQ256" s="260"/>
      <c r="BR256" s="260"/>
      <c r="BS256" s="260"/>
      <c r="BT256" s="438"/>
      <c r="BU256" s="515">
        <v>45806</v>
      </c>
      <c r="BV256" s="516">
        <v>1332000</v>
      </c>
      <c r="BW256" s="438"/>
      <c r="BX256" s="542">
        <v>45821</v>
      </c>
      <c r="BY256" s="546">
        <v>583000</v>
      </c>
      <c r="BZ256" s="438"/>
      <c r="CA256" s="440"/>
      <c r="CB256" s="438"/>
      <c r="CC256" s="438"/>
      <c r="CD256" s="440">
        <v>45685</v>
      </c>
      <c r="CE256" s="346">
        <v>503000</v>
      </c>
      <c r="CF256" s="439"/>
      <c r="CG256" s="440"/>
      <c r="CH256" s="438"/>
      <c r="CI256" s="439"/>
      <c r="CJ256" s="540">
        <v>46021</v>
      </c>
      <c r="CK256" s="541">
        <v>8000</v>
      </c>
      <c r="CL256" s="439"/>
      <c r="CM256" s="147">
        <v>45803</v>
      </c>
      <c r="CN256" s="260">
        <v>652000</v>
      </c>
      <c r="CP256" s="440">
        <v>45898</v>
      </c>
      <c r="CQ256" s="438">
        <v>73000</v>
      </c>
      <c r="DB256" s="933">
        <v>46141</v>
      </c>
      <c r="DC256" s="510">
        <v>18000</v>
      </c>
      <c r="DH256" s="511"/>
      <c r="DI256" s="510"/>
    </row>
    <row r="257" spans="1:113" ht="15.75" x14ac:dyDescent="0.25">
      <c r="A257" s="357"/>
      <c r="E257" s="468">
        <v>46154</v>
      </c>
      <c r="F257" s="469">
        <v>274000</v>
      </c>
      <c r="G257" s="471" t="s">
        <v>1312</v>
      </c>
      <c r="H257" s="469" t="s">
        <v>3375</v>
      </c>
      <c r="M257" s="268">
        <v>44764</v>
      </c>
      <c r="N257" s="269">
        <v>54000</v>
      </c>
      <c r="O257" s="270"/>
      <c r="P257" s="269" t="s">
        <v>740</v>
      </c>
      <c r="T257" s="742">
        <v>46054</v>
      </c>
      <c r="U257" s="629" t="s">
        <v>5678</v>
      </c>
      <c r="V257" s="628" t="s">
        <v>7880</v>
      </c>
      <c r="W257" s="629" t="s">
        <v>592</v>
      </c>
      <c r="X257" s="629" t="s">
        <v>435</v>
      </c>
      <c r="Y257" s="744">
        <v>497000</v>
      </c>
      <c r="Z257" s="640">
        <v>5000</v>
      </c>
      <c r="AA257" s="785">
        <v>248000</v>
      </c>
      <c r="AB257" s="640"/>
      <c r="AC257" s="640">
        <v>103000</v>
      </c>
      <c r="AD257" s="640"/>
      <c r="AE257" s="785">
        <v>141000</v>
      </c>
      <c r="AF257" s="640"/>
      <c r="AG257" s="640">
        <v>0</v>
      </c>
      <c r="AH257" s="629"/>
      <c r="AI257" t="s">
        <v>573</v>
      </c>
      <c r="AJ257" s="313">
        <v>45272</v>
      </c>
      <c r="AK257" s="312">
        <v>6709000</v>
      </c>
      <c r="AL257" s="312">
        <v>-6709000</v>
      </c>
      <c r="AN257" s="147"/>
      <c r="BP257" s="260"/>
      <c r="BQ257" s="260"/>
      <c r="BR257" s="260"/>
      <c r="BS257" s="260"/>
      <c r="BT257" s="438"/>
      <c r="BU257" s="515">
        <v>45806</v>
      </c>
      <c r="BV257" s="516">
        <v>2535000</v>
      </c>
      <c r="BW257" s="438"/>
      <c r="BX257" s="542">
        <v>45821</v>
      </c>
      <c r="BY257" s="546">
        <v>58000</v>
      </c>
      <c r="BZ257" s="438"/>
      <c r="CA257" s="440"/>
      <c r="CB257" s="438">
        <v>660000</v>
      </c>
      <c r="CC257" s="438"/>
      <c r="CD257" s="440">
        <v>45685</v>
      </c>
      <c r="CE257" s="346">
        <v>184000</v>
      </c>
      <c r="CF257" s="439"/>
      <c r="CG257" s="440"/>
      <c r="CH257" s="438"/>
      <c r="CI257" s="439"/>
      <c r="CJ257" s="540">
        <v>46021</v>
      </c>
      <c r="CK257" s="541">
        <v>580000</v>
      </c>
      <c r="CL257" s="439"/>
      <c r="CM257" s="147">
        <v>45799</v>
      </c>
      <c r="CN257" s="260">
        <v>487000</v>
      </c>
      <c r="CP257" s="440">
        <v>45898</v>
      </c>
      <c r="CQ257" s="438">
        <v>2500</v>
      </c>
      <c r="DB257" s="933">
        <v>46136</v>
      </c>
      <c r="DC257" s="510">
        <v>15000</v>
      </c>
      <c r="DH257" s="511"/>
      <c r="DI257" s="510"/>
    </row>
    <row r="258" spans="1:113" ht="15.75" x14ac:dyDescent="0.25">
      <c r="A258" s="357"/>
      <c r="E258" s="468">
        <v>46150</v>
      </c>
      <c r="F258" s="469">
        <v>36000</v>
      </c>
      <c r="G258" s="471" t="s">
        <v>1312</v>
      </c>
      <c r="H258" s="469" t="s">
        <v>1363</v>
      </c>
      <c r="M258" s="268">
        <v>44763</v>
      </c>
      <c r="N258" s="269">
        <v>3000</v>
      </c>
      <c r="O258" s="270"/>
      <c r="P258" s="271" t="s">
        <v>644</v>
      </c>
      <c r="T258" s="742">
        <v>46054</v>
      </c>
      <c r="U258" s="629" t="s">
        <v>3992</v>
      </c>
      <c r="V258" s="628" t="s">
        <v>8037</v>
      </c>
      <c r="W258" s="629" t="s">
        <v>2071</v>
      </c>
      <c r="X258" s="629" t="s">
        <v>602</v>
      </c>
      <c r="Y258" s="744">
        <v>572000</v>
      </c>
      <c r="Z258" s="640">
        <v>23000</v>
      </c>
      <c r="AA258" s="785">
        <v>459000</v>
      </c>
      <c r="AB258" s="640"/>
      <c r="AC258" s="640"/>
      <c r="AD258" s="640"/>
      <c r="AE258" s="785">
        <v>90000</v>
      </c>
      <c r="AF258" s="640"/>
      <c r="AG258" s="640">
        <v>0</v>
      </c>
      <c r="AH258" s="629"/>
      <c r="AI258" t="s">
        <v>573</v>
      </c>
      <c r="AJ258" s="313">
        <v>45272</v>
      </c>
      <c r="AK258" s="312">
        <v>6600000</v>
      </c>
      <c r="AL258" s="312">
        <v>-6600000</v>
      </c>
      <c r="AN258" s="147"/>
      <c r="BP258" s="260"/>
      <c r="BQ258" s="260"/>
      <c r="BR258" s="260"/>
      <c r="BS258" s="260"/>
      <c r="BT258" s="438"/>
      <c r="BU258" s="515">
        <v>45804</v>
      </c>
      <c r="BV258" s="516">
        <v>333000</v>
      </c>
      <c r="BW258" s="438"/>
      <c r="BX258" s="542">
        <v>45821</v>
      </c>
      <c r="BY258" s="546">
        <v>382000</v>
      </c>
      <c r="BZ258" s="438"/>
      <c r="CA258" s="440"/>
      <c r="CB258" s="438">
        <v>290000</v>
      </c>
      <c r="CC258" s="438"/>
      <c r="CD258" s="440">
        <v>45685</v>
      </c>
      <c r="CE258" s="346">
        <v>263000</v>
      </c>
      <c r="CF258" s="439"/>
      <c r="CG258" s="440"/>
      <c r="CH258" s="438"/>
      <c r="CI258" s="439"/>
      <c r="CJ258" s="540">
        <v>46021</v>
      </c>
      <c r="CK258" s="541">
        <v>319000</v>
      </c>
      <c r="CL258" s="439"/>
      <c r="CM258" s="147">
        <v>45798</v>
      </c>
      <c r="CN258" s="260">
        <v>188000</v>
      </c>
      <c r="CP258" s="440">
        <v>45897</v>
      </c>
      <c r="CQ258" s="438">
        <v>13000</v>
      </c>
      <c r="DB258" s="933">
        <v>46132</v>
      </c>
      <c r="DC258" s="510">
        <v>5000</v>
      </c>
      <c r="DH258" s="511"/>
      <c r="DI258" s="510"/>
    </row>
    <row r="259" spans="1:113" ht="15.75" x14ac:dyDescent="0.25">
      <c r="A259" s="357"/>
      <c r="E259" s="468">
        <v>46150</v>
      </c>
      <c r="F259" s="469">
        <v>2000</v>
      </c>
      <c r="G259" s="471" t="s">
        <v>3353</v>
      </c>
      <c r="H259" s="469" t="s">
        <v>6748</v>
      </c>
      <c r="M259" s="268">
        <v>44763</v>
      </c>
      <c r="N259" s="269">
        <v>70000</v>
      </c>
      <c r="O259" s="270"/>
      <c r="P259" s="269" t="s">
        <v>741</v>
      </c>
      <c r="T259" s="742">
        <v>46054</v>
      </c>
      <c r="U259" s="629" t="s">
        <v>6860</v>
      </c>
      <c r="V259" s="628" t="s">
        <v>8109</v>
      </c>
      <c r="W259" s="629" t="s">
        <v>592</v>
      </c>
      <c r="X259" s="629" t="s">
        <v>436</v>
      </c>
      <c r="Y259" s="744">
        <v>525000</v>
      </c>
      <c r="Z259" s="640">
        <v>5000</v>
      </c>
      <c r="AA259" s="785">
        <v>440000</v>
      </c>
      <c r="AB259" s="640"/>
      <c r="AC259" s="640"/>
      <c r="AD259" s="640"/>
      <c r="AE259" s="785">
        <v>80000</v>
      </c>
      <c r="AF259" s="640"/>
      <c r="AG259" s="640">
        <v>0</v>
      </c>
      <c r="AH259" s="629"/>
      <c r="AI259" t="s">
        <v>573</v>
      </c>
      <c r="AJ259" s="313">
        <v>45266</v>
      </c>
      <c r="AK259" s="312">
        <v>6130000</v>
      </c>
      <c r="AL259" s="312">
        <v>-6130000</v>
      </c>
      <c r="AN259" s="147"/>
      <c r="BP259" s="260"/>
      <c r="BQ259" s="260"/>
      <c r="BR259" s="260"/>
      <c r="BS259" s="260"/>
      <c r="BT259" s="438"/>
      <c r="BU259" s="514">
        <v>45804</v>
      </c>
      <c r="BV259" s="516">
        <v>619000</v>
      </c>
      <c r="BW259" s="438"/>
      <c r="BX259" s="542">
        <v>45821</v>
      </c>
      <c r="BY259" s="546">
        <v>245000</v>
      </c>
      <c r="BZ259" s="438"/>
      <c r="CA259" s="440"/>
      <c r="CB259" s="438"/>
      <c r="CC259" s="438"/>
      <c r="CD259" s="440">
        <v>45685</v>
      </c>
      <c r="CE259" s="346">
        <v>68000</v>
      </c>
      <c r="CF259" s="439"/>
      <c r="CG259" s="440"/>
      <c r="CH259" s="438"/>
      <c r="CI259" s="439"/>
      <c r="CJ259" s="540">
        <v>46021</v>
      </c>
      <c r="CK259" s="541">
        <v>410000</v>
      </c>
      <c r="CL259" s="439"/>
      <c r="CM259" s="147">
        <v>45797</v>
      </c>
      <c r="CN259" s="260">
        <v>1061000</v>
      </c>
      <c r="CP259" s="440">
        <v>45892</v>
      </c>
      <c r="CQ259" s="438">
        <v>30000</v>
      </c>
      <c r="DB259" s="933">
        <v>46132</v>
      </c>
      <c r="DC259" s="510">
        <v>6000</v>
      </c>
      <c r="DH259" s="511"/>
      <c r="DI259" s="510"/>
    </row>
    <row r="260" spans="1:113" ht="15.75" x14ac:dyDescent="0.25">
      <c r="A260" s="357"/>
      <c r="E260" s="468">
        <v>46150</v>
      </c>
      <c r="F260" s="469">
        <v>2000</v>
      </c>
      <c r="G260" s="471" t="s">
        <v>5485</v>
      </c>
      <c r="H260" s="469" t="s">
        <v>8741</v>
      </c>
      <c r="M260" s="268">
        <v>44762</v>
      </c>
      <c r="N260" s="269">
        <v>75000</v>
      </c>
      <c r="O260" s="270"/>
      <c r="P260" s="269" t="s">
        <v>742</v>
      </c>
      <c r="T260" s="742">
        <v>46054</v>
      </c>
      <c r="U260" s="629" t="s">
        <v>7693</v>
      </c>
      <c r="V260" s="628" t="s">
        <v>7655</v>
      </c>
      <c r="W260" s="629" t="s">
        <v>7692</v>
      </c>
      <c r="X260" s="629" t="s">
        <v>4144</v>
      </c>
      <c r="Y260" s="744">
        <v>410000</v>
      </c>
      <c r="Z260" s="640">
        <v>18000</v>
      </c>
      <c r="AA260" s="785"/>
      <c r="AB260" s="640"/>
      <c r="AC260" s="640">
        <v>410000</v>
      </c>
      <c r="AD260" s="640"/>
      <c r="AE260" s="785">
        <v>-18000</v>
      </c>
      <c r="AF260" s="640"/>
      <c r="AG260" s="640">
        <v>0</v>
      </c>
      <c r="AH260" s="629" t="s">
        <v>8132</v>
      </c>
      <c r="AI260" t="s">
        <v>573</v>
      </c>
      <c r="AJ260" s="355">
        <v>45258</v>
      </c>
      <c r="AK260" s="331">
        <v>7578000</v>
      </c>
      <c r="AL260" s="331">
        <v>-7578000</v>
      </c>
      <c r="AN260" s="147"/>
      <c r="BP260" s="260"/>
      <c r="BQ260" s="260"/>
      <c r="BR260" s="260"/>
      <c r="BS260" s="260"/>
      <c r="BT260" s="438"/>
      <c r="BU260" s="514">
        <v>45798</v>
      </c>
      <c r="BV260" s="516">
        <v>548000</v>
      </c>
      <c r="BW260" s="438"/>
      <c r="BX260" s="542">
        <v>45821</v>
      </c>
      <c r="BY260" s="546">
        <v>184000</v>
      </c>
      <c r="BZ260" s="438"/>
      <c r="CA260" s="440"/>
      <c r="CB260" s="438"/>
      <c r="CC260" s="438"/>
      <c r="CD260" s="440">
        <v>45684</v>
      </c>
      <c r="CE260" s="346">
        <v>195000</v>
      </c>
      <c r="CF260" s="439"/>
      <c r="CG260" s="440"/>
      <c r="CH260" s="438"/>
      <c r="CI260" s="439"/>
      <c r="CJ260" s="540">
        <v>46021</v>
      </c>
      <c r="CK260" s="541">
        <v>280000</v>
      </c>
      <c r="CL260" s="439"/>
      <c r="CM260" s="147">
        <v>45796</v>
      </c>
      <c r="CN260" s="260">
        <v>100000</v>
      </c>
      <c r="CP260" s="440">
        <v>45891</v>
      </c>
      <c r="CQ260" s="438">
        <v>33000</v>
      </c>
      <c r="DB260" s="933">
        <v>46132</v>
      </c>
      <c r="DC260" s="510">
        <v>2000</v>
      </c>
      <c r="DH260" s="511"/>
      <c r="DI260" s="510"/>
    </row>
    <row r="261" spans="1:113" ht="15.75" x14ac:dyDescent="0.25">
      <c r="A261" s="357"/>
      <c r="E261" s="468">
        <v>46148</v>
      </c>
      <c r="F261" s="469">
        <v>90000</v>
      </c>
      <c r="G261" s="471"/>
      <c r="H261" s="469" t="s">
        <v>8762</v>
      </c>
      <c r="M261" s="268">
        <v>44762</v>
      </c>
      <c r="N261" s="269">
        <v>48000</v>
      </c>
      <c r="O261" s="270"/>
      <c r="P261" s="269" t="s">
        <v>743</v>
      </c>
      <c r="T261" s="742">
        <v>46054</v>
      </c>
      <c r="U261" s="629" t="s">
        <v>2400</v>
      </c>
      <c r="V261" s="628" t="s">
        <v>6273</v>
      </c>
      <c r="W261" s="629" t="s">
        <v>592</v>
      </c>
      <c r="X261" s="629" t="s">
        <v>435</v>
      </c>
      <c r="Y261" s="744">
        <v>463000</v>
      </c>
      <c r="Z261" s="640">
        <v>5000</v>
      </c>
      <c r="AA261" s="785">
        <v>330000</v>
      </c>
      <c r="AB261" s="640"/>
      <c r="AC261" s="640"/>
      <c r="AD261" s="640"/>
      <c r="AE261" s="785">
        <v>85000</v>
      </c>
      <c r="AF261" s="640">
        <v>3000</v>
      </c>
      <c r="AG261" s="640">
        <v>40000</v>
      </c>
      <c r="AH261" s="629"/>
      <c r="AI261" t="s">
        <v>573</v>
      </c>
      <c r="AJ261" s="313">
        <v>45254</v>
      </c>
      <c r="AK261" s="312">
        <v>7503000</v>
      </c>
      <c r="AL261" s="312">
        <v>-7503000</v>
      </c>
      <c r="AN261" s="147"/>
      <c r="BP261" s="260"/>
      <c r="BQ261" s="260"/>
      <c r="BR261" s="260"/>
      <c r="BS261" s="260"/>
      <c r="BT261" s="438"/>
      <c r="BU261" s="515">
        <v>45798</v>
      </c>
      <c r="BV261" s="516">
        <v>695000</v>
      </c>
      <c r="BW261" s="438"/>
      <c r="BX261" s="542">
        <v>45821</v>
      </c>
      <c r="BY261" s="546">
        <v>633000</v>
      </c>
      <c r="BZ261" s="438"/>
      <c r="CA261" s="440"/>
      <c r="CB261" s="438"/>
      <c r="CC261" s="438"/>
      <c r="CD261" s="440">
        <v>45679</v>
      </c>
      <c r="CE261" s="346">
        <v>50000</v>
      </c>
      <c r="CF261" s="439"/>
      <c r="CG261" s="440"/>
      <c r="CH261" s="438"/>
      <c r="CI261" s="439"/>
      <c r="CJ261" s="540">
        <v>46020</v>
      </c>
      <c r="CK261" s="541">
        <v>36000</v>
      </c>
      <c r="CL261" s="439"/>
      <c r="CM261" s="147">
        <v>45796</v>
      </c>
      <c r="CN261" s="260">
        <v>570000</v>
      </c>
      <c r="CP261" s="440">
        <v>45891</v>
      </c>
      <c r="CQ261" s="438">
        <v>16000</v>
      </c>
      <c r="DB261" s="933">
        <v>46132</v>
      </c>
      <c r="DC261" s="510">
        <v>4000</v>
      </c>
      <c r="DH261" s="511"/>
      <c r="DI261" s="510"/>
    </row>
    <row r="262" spans="1:113" ht="15.75" x14ac:dyDescent="0.25">
      <c r="A262" s="357"/>
      <c r="E262" s="468">
        <v>46148</v>
      </c>
      <c r="F262" s="469">
        <v>15000</v>
      </c>
      <c r="G262" s="471" t="s">
        <v>3353</v>
      </c>
      <c r="H262" s="469" t="s">
        <v>8761</v>
      </c>
      <c r="M262" s="268">
        <v>44762</v>
      </c>
      <c r="N262" s="269">
        <v>70000</v>
      </c>
      <c r="O262" s="270"/>
      <c r="P262" s="269" t="s">
        <v>744</v>
      </c>
      <c r="T262" s="742">
        <v>46054</v>
      </c>
      <c r="U262" s="629" t="s">
        <v>4771</v>
      </c>
      <c r="V262" s="628" t="s">
        <v>8246</v>
      </c>
      <c r="W262" s="629" t="s">
        <v>592</v>
      </c>
      <c r="X262" s="629" t="s">
        <v>436</v>
      </c>
      <c r="Y262" s="744">
        <v>911000</v>
      </c>
      <c r="Z262" s="640">
        <v>5000</v>
      </c>
      <c r="AA262" s="785">
        <v>828000</v>
      </c>
      <c r="AB262" s="640"/>
      <c r="AC262" s="640"/>
      <c r="AD262" s="640"/>
      <c r="AE262" s="785">
        <v>78000</v>
      </c>
      <c r="AF262" s="640"/>
      <c r="AG262" s="640">
        <v>0</v>
      </c>
      <c r="AH262" s="629"/>
      <c r="AI262" t="s">
        <v>573</v>
      </c>
      <c r="AJ262" s="313">
        <v>45250</v>
      </c>
      <c r="AK262" s="312">
        <v>6906000</v>
      </c>
      <c r="AL262" s="312">
        <v>-6906000</v>
      </c>
      <c r="AN262" s="147"/>
      <c r="BP262" s="260"/>
      <c r="BQ262" s="260"/>
      <c r="BR262" s="260"/>
      <c r="BS262" s="260"/>
      <c r="BT262" s="438"/>
      <c r="BU262" s="515">
        <v>45797</v>
      </c>
      <c r="BV262" s="516">
        <v>200000</v>
      </c>
      <c r="BW262" s="438"/>
      <c r="BX262" s="542">
        <v>45821</v>
      </c>
      <c r="BY262" s="546">
        <v>578000</v>
      </c>
      <c r="BZ262" s="438"/>
      <c r="CA262" s="440"/>
      <c r="CB262" s="438"/>
      <c r="CC262" s="438"/>
      <c r="CD262" s="440">
        <v>45678</v>
      </c>
      <c r="CE262" s="346">
        <v>324440</v>
      </c>
      <c r="CF262" s="439"/>
      <c r="CG262" s="440"/>
      <c r="CH262" s="438"/>
      <c r="CI262" s="439"/>
      <c r="CJ262" s="540">
        <v>46018</v>
      </c>
      <c r="CK262" s="541">
        <v>5000</v>
      </c>
      <c r="CL262" s="439"/>
      <c r="CM262" s="147">
        <v>45794</v>
      </c>
      <c r="CN262" s="260">
        <v>100000</v>
      </c>
      <c r="CP262" s="440">
        <v>45891</v>
      </c>
      <c r="CQ262" s="438">
        <v>14000</v>
      </c>
      <c r="DB262" s="933">
        <v>46131</v>
      </c>
      <c r="DC262" s="510">
        <v>28000</v>
      </c>
      <c r="DH262" s="511"/>
      <c r="DI262" s="510"/>
    </row>
    <row r="263" spans="1:113" ht="15.75" x14ac:dyDescent="0.25">
      <c r="A263" s="357"/>
      <c r="E263" s="997">
        <v>46148</v>
      </c>
      <c r="F263" s="469">
        <v>57000</v>
      </c>
      <c r="G263" s="471" t="s">
        <v>1312</v>
      </c>
      <c r="H263" s="469" t="s">
        <v>8748</v>
      </c>
      <c r="M263" s="268">
        <v>44762</v>
      </c>
      <c r="N263" s="269">
        <v>72000</v>
      </c>
      <c r="O263" s="270"/>
      <c r="P263" s="269" t="s">
        <v>745</v>
      </c>
      <c r="T263" s="742">
        <v>46054</v>
      </c>
      <c r="U263" s="629" t="s">
        <v>4771</v>
      </c>
      <c r="V263" s="628" t="s">
        <v>8111</v>
      </c>
      <c r="W263" s="629" t="s">
        <v>592</v>
      </c>
      <c r="X263" s="629" t="s">
        <v>221</v>
      </c>
      <c r="Y263" s="744">
        <v>460000</v>
      </c>
      <c r="Z263" s="640">
        <v>5000</v>
      </c>
      <c r="AA263" s="785">
        <v>223000</v>
      </c>
      <c r="AB263" s="640">
        <v>152000</v>
      </c>
      <c r="AC263" s="640"/>
      <c r="AD263" s="640"/>
      <c r="AE263" s="785">
        <v>80000</v>
      </c>
      <c r="AF263" s="640"/>
      <c r="AG263" s="640">
        <v>0</v>
      </c>
      <c r="AH263" s="629" t="s">
        <v>8123</v>
      </c>
      <c r="AI263" t="s">
        <v>573</v>
      </c>
      <c r="AJ263" s="355">
        <v>45230</v>
      </c>
      <c r="AK263" s="331">
        <v>6660000</v>
      </c>
      <c r="AL263" s="331">
        <v>-6660000</v>
      </c>
      <c r="AN263" s="147"/>
      <c r="BP263" s="260"/>
      <c r="BQ263" s="260"/>
      <c r="BR263" s="260"/>
      <c r="BS263" s="260"/>
      <c r="BT263" s="438"/>
      <c r="BU263" s="515">
        <v>45796</v>
      </c>
      <c r="BV263" s="516">
        <v>255000</v>
      </c>
      <c r="BW263" s="438"/>
      <c r="BX263" s="542">
        <v>45819</v>
      </c>
      <c r="BY263" s="545">
        <v>566000</v>
      </c>
      <c r="BZ263" s="438"/>
      <c r="CA263" s="440"/>
      <c r="CB263" s="438"/>
      <c r="CC263" s="438"/>
      <c r="CD263" s="440">
        <v>45678</v>
      </c>
      <c r="CE263" s="438">
        <v>243600</v>
      </c>
      <c r="CF263" s="439"/>
      <c r="CG263" s="440"/>
      <c r="CH263" s="438"/>
      <c r="CI263" s="439"/>
      <c r="CJ263" s="540">
        <v>46018</v>
      </c>
      <c r="CK263" s="541">
        <v>5000</v>
      </c>
      <c r="CL263" s="439"/>
      <c r="CM263" s="147">
        <v>45793</v>
      </c>
      <c r="CN263" s="260">
        <v>175000</v>
      </c>
      <c r="CP263" s="440">
        <v>45890</v>
      </c>
      <c r="CQ263" s="438">
        <v>276000</v>
      </c>
      <c r="DB263" s="933">
        <v>46130</v>
      </c>
      <c r="DC263" s="510">
        <v>3000</v>
      </c>
      <c r="DH263" s="511"/>
      <c r="DI263" s="510"/>
    </row>
    <row r="264" spans="1:113" ht="15.75" x14ac:dyDescent="0.25">
      <c r="A264" s="357"/>
      <c r="E264" s="997">
        <v>46147</v>
      </c>
      <c r="F264" s="469">
        <v>10000</v>
      </c>
      <c r="G264" s="471" t="s">
        <v>1396</v>
      </c>
      <c r="H264" s="469" t="s">
        <v>8740</v>
      </c>
      <c r="M264" s="268">
        <v>44762</v>
      </c>
      <c r="N264" s="269">
        <v>123000</v>
      </c>
      <c r="O264" s="270"/>
      <c r="P264" s="269" t="s">
        <v>746</v>
      </c>
      <c r="T264" s="742">
        <v>46054</v>
      </c>
      <c r="U264" s="629" t="s">
        <v>6866</v>
      </c>
      <c r="V264" s="628" t="s">
        <v>8146</v>
      </c>
      <c r="W264" s="629" t="s">
        <v>592</v>
      </c>
      <c r="X264" s="629" t="s">
        <v>221</v>
      </c>
      <c r="Y264" s="744">
        <v>943000</v>
      </c>
      <c r="Z264" s="640">
        <v>5000</v>
      </c>
      <c r="AA264" s="785">
        <v>359000</v>
      </c>
      <c r="AB264" s="640">
        <v>431000</v>
      </c>
      <c r="AC264" s="640"/>
      <c r="AD264" s="640"/>
      <c r="AE264" s="785">
        <v>80000</v>
      </c>
      <c r="AF264" s="640">
        <v>68000</v>
      </c>
      <c r="AG264" s="640">
        <v>0</v>
      </c>
      <c r="AH264" s="629"/>
      <c r="AI264" t="s">
        <v>573</v>
      </c>
      <c r="AJ264" s="313">
        <v>45229</v>
      </c>
      <c r="AK264" s="312">
        <v>6596000</v>
      </c>
      <c r="AL264" s="312">
        <v>-6596000</v>
      </c>
      <c r="AN264" s="147"/>
      <c r="BP264" s="260"/>
      <c r="BQ264" s="260"/>
      <c r="BR264" s="260"/>
      <c r="BS264" s="260"/>
      <c r="BT264" s="438"/>
      <c r="BU264" s="515">
        <v>45793</v>
      </c>
      <c r="BV264" s="516">
        <v>215000</v>
      </c>
      <c r="BW264" s="438"/>
      <c r="BX264" s="542">
        <v>45813</v>
      </c>
      <c r="BY264" s="546">
        <v>938000</v>
      </c>
      <c r="BZ264" s="438"/>
      <c r="CA264" s="440"/>
      <c r="CB264" s="438"/>
      <c r="CC264" s="438"/>
      <c r="CD264" s="440">
        <v>45678</v>
      </c>
      <c r="CE264" s="438">
        <v>362490</v>
      </c>
      <c r="CF264" s="439"/>
      <c r="CG264" s="440"/>
      <c r="CH264" s="438"/>
      <c r="CI264" s="439"/>
      <c r="CJ264" s="540">
        <v>46018</v>
      </c>
      <c r="CK264" s="541">
        <v>5000</v>
      </c>
      <c r="CL264" s="439"/>
      <c r="CM264" s="147">
        <v>45792</v>
      </c>
      <c r="CN264" s="260">
        <v>200000</v>
      </c>
      <c r="CP264" s="522">
        <v>45889</v>
      </c>
      <c r="CQ264" s="483">
        <v>205000</v>
      </c>
      <c r="DB264" s="933">
        <v>46129</v>
      </c>
      <c r="DC264" s="510">
        <v>128000</v>
      </c>
      <c r="DH264" s="511"/>
      <c r="DI264" s="510"/>
    </row>
    <row r="265" spans="1:113" ht="15.75" x14ac:dyDescent="0.25">
      <c r="A265" s="357"/>
      <c r="E265" s="468">
        <v>46147</v>
      </c>
      <c r="F265" s="469">
        <v>18000</v>
      </c>
      <c r="G265" s="471" t="s">
        <v>3353</v>
      </c>
      <c r="H265" s="469" t="s">
        <v>8739</v>
      </c>
      <c r="M265" s="268">
        <v>44762</v>
      </c>
      <c r="N265" s="269">
        <v>72000</v>
      </c>
      <c r="O265" s="270"/>
      <c r="P265" s="269" t="s">
        <v>747</v>
      </c>
      <c r="T265" s="742">
        <v>46054</v>
      </c>
      <c r="U265" s="629" t="s">
        <v>3818</v>
      </c>
      <c r="V265" s="628" t="s">
        <v>6871</v>
      </c>
      <c r="W265" s="629" t="s">
        <v>4818</v>
      </c>
      <c r="X265" s="629" t="s">
        <v>436</v>
      </c>
      <c r="Y265" s="744">
        <v>418000</v>
      </c>
      <c r="Z265" s="640">
        <v>5000</v>
      </c>
      <c r="AA265" s="785">
        <v>222000</v>
      </c>
      <c r="AB265" s="640">
        <v>80000</v>
      </c>
      <c r="AC265" s="640"/>
      <c r="AD265" s="640"/>
      <c r="AE265" s="785">
        <v>80000</v>
      </c>
      <c r="AF265" s="640">
        <v>1000</v>
      </c>
      <c r="AG265" s="640">
        <v>30000</v>
      </c>
      <c r="AH265" s="629" t="s">
        <v>8140</v>
      </c>
      <c r="AI265" t="s">
        <v>573</v>
      </c>
      <c r="AJ265" s="313">
        <v>45227</v>
      </c>
      <c r="AK265" s="312">
        <v>6531000</v>
      </c>
      <c r="AL265" s="312">
        <v>-6531000</v>
      </c>
      <c r="AN265" s="147"/>
      <c r="BP265" s="260"/>
      <c r="BQ265" s="260"/>
      <c r="BR265" s="260"/>
      <c r="BS265" s="260"/>
      <c r="BT265" s="438"/>
      <c r="BU265" s="515">
        <v>45791</v>
      </c>
      <c r="BV265" s="286">
        <v>323000</v>
      </c>
      <c r="BW265" s="438"/>
      <c r="BX265" s="542">
        <v>45813</v>
      </c>
      <c r="BY265" s="546">
        <v>562000</v>
      </c>
      <c r="BZ265" s="438"/>
      <c r="CA265" s="440"/>
      <c r="CB265" s="438"/>
      <c r="CC265" s="438"/>
      <c r="CD265" s="440">
        <v>45678</v>
      </c>
      <c r="CE265" s="438">
        <v>125400</v>
      </c>
      <c r="CF265" s="439"/>
      <c r="CG265" s="440"/>
      <c r="CH265" s="438"/>
      <c r="CI265" s="439"/>
      <c r="CJ265" s="540">
        <v>46017</v>
      </c>
      <c r="CK265" s="541">
        <v>6000</v>
      </c>
      <c r="CL265" s="439"/>
      <c r="CM265" s="147">
        <v>45792</v>
      </c>
      <c r="CN265" s="260">
        <v>226000</v>
      </c>
      <c r="CP265" s="440">
        <v>45885</v>
      </c>
      <c r="CQ265" s="438">
        <v>30000</v>
      </c>
      <c r="DB265" s="933">
        <v>46129</v>
      </c>
      <c r="DC265" s="510">
        <v>3000</v>
      </c>
      <c r="DH265" s="511"/>
      <c r="DI265" s="510"/>
    </row>
    <row r="266" spans="1:113" ht="15.75" x14ac:dyDescent="0.25">
      <c r="A266" s="357"/>
      <c r="E266" s="468">
        <v>46146</v>
      </c>
      <c r="F266" s="469">
        <v>4000</v>
      </c>
      <c r="G266" s="471" t="s">
        <v>5485</v>
      </c>
      <c r="H266" s="469" t="s">
        <v>7450</v>
      </c>
      <c r="M266" s="268">
        <v>44762</v>
      </c>
      <c r="N266" s="269">
        <v>70000</v>
      </c>
      <c r="O266" s="270"/>
      <c r="P266" s="269" t="s">
        <v>748</v>
      </c>
      <c r="T266" s="742">
        <v>46054</v>
      </c>
      <c r="U266" s="629" t="s">
        <v>8164</v>
      </c>
      <c r="V266" s="628" t="s">
        <v>8053</v>
      </c>
      <c r="W266" s="629" t="s">
        <v>592</v>
      </c>
      <c r="X266" s="629" t="s">
        <v>436</v>
      </c>
      <c r="Y266" s="744">
        <v>447000</v>
      </c>
      <c r="Z266" s="640">
        <v>5000</v>
      </c>
      <c r="AA266" s="785">
        <v>296000</v>
      </c>
      <c r="AB266" s="640">
        <v>65000</v>
      </c>
      <c r="AC266" s="640"/>
      <c r="AD266" s="640"/>
      <c r="AE266" s="785">
        <v>81000</v>
      </c>
      <c r="AF266" s="640"/>
      <c r="AG266" s="640">
        <v>0</v>
      </c>
      <c r="AH266" s="629"/>
      <c r="AI266" t="s">
        <v>573</v>
      </c>
      <c r="AJ266" s="313">
        <v>45220</v>
      </c>
      <c r="AK266" s="312">
        <v>6135000</v>
      </c>
      <c r="AL266" s="312">
        <v>-6135000</v>
      </c>
      <c r="AN266" s="147"/>
      <c r="BP266" s="260"/>
      <c r="BQ266" s="260"/>
      <c r="BR266" s="260"/>
      <c r="BS266" s="260"/>
      <c r="BT266" s="438"/>
      <c r="BU266" s="515">
        <v>45791</v>
      </c>
      <c r="BV266" s="286">
        <v>775000</v>
      </c>
      <c r="BW266" s="438"/>
      <c r="BX266" s="542">
        <v>45807</v>
      </c>
      <c r="BY266" s="546">
        <v>2525000</v>
      </c>
      <c r="BZ266" s="438"/>
      <c r="CA266" s="440"/>
      <c r="CB266" s="438"/>
      <c r="CC266" s="438"/>
      <c r="CD266" s="440">
        <v>45678</v>
      </c>
      <c r="CE266" s="438">
        <v>149700</v>
      </c>
      <c r="CF266" s="439"/>
      <c r="CG266" s="440"/>
      <c r="CH266" s="438"/>
      <c r="CI266" s="439"/>
      <c r="CJ266" s="540">
        <v>46017</v>
      </c>
      <c r="CK266" s="541">
        <v>1293000</v>
      </c>
      <c r="CL266" s="439"/>
      <c r="CM266" s="147">
        <v>45791</v>
      </c>
      <c r="CN266" s="260">
        <v>200000</v>
      </c>
      <c r="CP266" s="440">
        <v>45883</v>
      </c>
      <c r="CQ266" s="438">
        <v>20000</v>
      </c>
      <c r="DB266" s="933">
        <v>46129</v>
      </c>
      <c r="DC266" s="510">
        <v>5000</v>
      </c>
      <c r="DH266" s="511"/>
      <c r="DI266" s="510"/>
    </row>
    <row r="267" spans="1:113" ht="15.75" x14ac:dyDescent="0.25">
      <c r="A267" s="357"/>
      <c r="E267" s="468">
        <v>46145</v>
      </c>
      <c r="F267" s="469">
        <v>50000</v>
      </c>
      <c r="G267" s="471"/>
      <c r="H267" s="469" t="s">
        <v>8785</v>
      </c>
      <c r="M267" s="268">
        <v>44762</v>
      </c>
      <c r="N267" s="269">
        <v>10000</v>
      </c>
      <c r="O267" s="270"/>
      <c r="P267" s="269" t="s">
        <v>749</v>
      </c>
      <c r="T267" s="742">
        <v>46054</v>
      </c>
      <c r="U267" s="629" t="s">
        <v>6710</v>
      </c>
      <c r="V267" s="628" t="s">
        <v>8135</v>
      </c>
      <c r="W267" s="629" t="s">
        <v>592</v>
      </c>
      <c r="X267" s="629" t="s">
        <v>2441</v>
      </c>
      <c r="Y267" s="744">
        <v>595000</v>
      </c>
      <c r="Z267" s="640">
        <v>5000</v>
      </c>
      <c r="AA267" s="785">
        <v>488000</v>
      </c>
      <c r="AB267" s="640"/>
      <c r="AC267" s="640"/>
      <c r="AD267" s="640"/>
      <c r="AE267" s="785">
        <v>80000</v>
      </c>
      <c r="AF267" s="640"/>
      <c r="AG267" s="640">
        <v>22000</v>
      </c>
      <c r="AH267" s="629"/>
      <c r="AI267" t="s">
        <v>573</v>
      </c>
      <c r="AJ267" s="313">
        <v>45219</v>
      </c>
      <c r="AK267" s="312">
        <v>5901000</v>
      </c>
      <c r="AL267" s="312">
        <v>-5901000</v>
      </c>
      <c r="AN267" s="147"/>
      <c r="BP267" s="260"/>
      <c r="BQ267" s="260"/>
      <c r="BR267" s="260"/>
      <c r="BS267" s="260"/>
      <c r="BT267" s="438"/>
      <c r="BU267" s="515">
        <v>45789</v>
      </c>
      <c r="BV267" s="516">
        <v>1397000</v>
      </c>
      <c r="BW267" s="438"/>
      <c r="BX267" s="542">
        <v>45806</v>
      </c>
      <c r="BY267" s="546">
        <v>238000</v>
      </c>
      <c r="BZ267" s="438"/>
      <c r="CA267" s="440"/>
      <c r="CB267" s="438"/>
      <c r="CC267" s="438"/>
      <c r="CD267" s="440">
        <v>45678</v>
      </c>
      <c r="CE267" s="438">
        <v>317590</v>
      </c>
      <c r="CF267" s="439"/>
      <c r="CG267" s="440"/>
      <c r="CH267" s="438"/>
      <c r="CI267" s="439"/>
      <c r="CJ267" s="540">
        <v>46015</v>
      </c>
      <c r="CK267" s="541">
        <v>2000</v>
      </c>
      <c r="CL267" s="439"/>
      <c r="CM267" s="147">
        <v>45785</v>
      </c>
      <c r="CN267" s="260">
        <v>333000</v>
      </c>
      <c r="CP267" s="440">
        <v>45883</v>
      </c>
      <c r="CQ267" s="438">
        <v>30000</v>
      </c>
      <c r="DB267" s="933">
        <v>46129</v>
      </c>
      <c r="DC267" s="510">
        <v>24000</v>
      </c>
      <c r="DH267" s="511"/>
      <c r="DI267" s="510"/>
    </row>
    <row r="268" spans="1:113" ht="15.75" x14ac:dyDescent="0.25">
      <c r="A268" s="357"/>
      <c r="E268" s="468">
        <v>46144</v>
      </c>
      <c r="F268" s="469">
        <v>5000</v>
      </c>
      <c r="G268" s="471" t="s">
        <v>1312</v>
      </c>
      <c r="H268" s="469" t="s">
        <v>7144</v>
      </c>
      <c r="M268" s="268">
        <v>44754</v>
      </c>
      <c r="N268" s="269">
        <v>4000</v>
      </c>
      <c r="O268" s="270"/>
      <c r="P268" s="271" t="s">
        <v>644</v>
      </c>
      <c r="T268" s="742">
        <v>46054</v>
      </c>
      <c r="U268" s="629" t="s">
        <v>6710</v>
      </c>
      <c r="V268" s="628" t="s">
        <v>8175</v>
      </c>
      <c r="W268" s="629" t="s">
        <v>592</v>
      </c>
      <c r="X268" s="629" t="s">
        <v>435</v>
      </c>
      <c r="Y268" s="744">
        <v>435000</v>
      </c>
      <c r="Z268" s="640">
        <v>5000</v>
      </c>
      <c r="AA268" s="785">
        <v>350000</v>
      </c>
      <c r="AB268" s="640"/>
      <c r="AC268" s="640"/>
      <c r="AD268" s="640"/>
      <c r="AE268" s="785">
        <v>80000</v>
      </c>
      <c r="AF268" s="640"/>
      <c r="AG268" s="640">
        <v>0</v>
      </c>
      <c r="AH268" s="629"/>
      <c r="AI268" t="s">
        <v>573</v>
      </c>
      <c r="AJ268" s="313">
        <v>45202</v>
      </c>
      <c r="AK268" s="312">
        <v>5150000</v>
      </c>
      <c r="AL268" s="312">
        <v>-5150000</v>
      </c>
      <c r="AN268" s="147"/>
      <c r="BP268" s="260"/>
      <c r="BQ268" s="260"/>
      <c r="BR268" s="260"/>
      <c r="BS268" s="260"/>
      <c r="BT268" s="438"/>
      <c r="BU268" s="515">
        <v>45785</v>
      </c>
      <c r="BV268" s="516">
        <v>30000</v>
      </c>
      <c r="BW268" s="438"/>
      <c r="BX268" s="542">
        <v>45805</v>
      </c>
      <c r="BY268" s="546">
        <v>325000</v>
      </c>
      <c r="BZ268" s="438"/>
      <c r="CA268" s="440"/>
      <c r="CB268" s="438"/>
      <c r="CC268" s="438"/>
      <c r="CD268" s="440">
        <v>45678</v>
      </c>
      <c r="CE268" s="438">
        <v>5000</v>
      </c>
      <c r="CF268" s="439"/>
      <c r="CG268" s="440"/>
      <c r="CH268" s="438"/>
      <c r="CI268" s="439"/>
      <c r="CJ268" s="540">
        <v>46015</v>
      </c>
      <c r="CK268" s="541">
        <v>500000</v>
      </c>
      <c r="CL268" s="439"/>
      <c r="CM268" s="147">
        <v>45785</v>
      </c>
      <c r="CN268" s="260">
        <v>442000</v>
      </c>
      <c r="CP268" s="440">
        <v>45880</v>
      </c>
      <c r="CQ268" s="438">
        <v>20000</v>
      </c>
      <c r="DB268" s="933">
        <v>46129</v>
      </c>
      <c r="DC268" s="510">
        <v>2000</v>
      </c>
      <c r="DH268" s="511"/>
      <c r="DI268" s="510"/>
    </row>
    <row r="269" spans="1:113" ht="15.75" x14ac:dyDescent="0.25">
      <c r="A269" s="357"/>
      <c r="E269" s="468">
        <v>46144</v>
      </c>
      <c r="F269" s="469">
        <v>184000</v>
      </c>
      <c r="G269" s="471" t="s">
        <v>1312</v>
      </c>
      <c r="H269" s="469" t="s">
        <v>3375</v>
      </c>
      <c r="M269" s="268">
        <v>44754</v>
      </c>
      <c r="N269" s="269">
        <v>4000</v>
      </c>
      <c r="O269" s="270"/>
      <c r="P269" s="271" t="s">
        <v>644</v>
      </c>
      <c r="T269" s="742">
        <v>46054</v>
      </c>
      <c r="U269" s="629" t="s">
        <v>7048</v>
      </c>
      <c r="V269" s="628" t="s">
        <v>8179</v>
      </c>
      <c r="W269" s="629" t="s">
        <v>8170</v>
      </c>
      <c r="X269" s="629" t="s">
        <v>608</v>
      </c>
      <c r="Y269" s="744">
        <v>1176000</v>
      </c>
      <c r="Z269" s="640"/>
      <c r="AA269" s="785">
        <v>470000</v>
      </c>
      <c r="AB269" s="640"/>
      <c r="AC269" s="640">
        <v>535000</v>
      </c>
      <c r="AD269" s="640"/>
      <c r="AE269" s="785">
        <v>171000</v>
      </c>
      <c r="AF269" s="640"/>
      <c r="AG269" s="640">
        <v>0</v>
      </c>
      <c r="AH269" s="629" t="s">
        <v>8180</v>
      </c>
      <c r="AI269" t="s">
        <v>573</v>
      </c>
      <c r="AJ269" s="313">
        <v>45199</v>
      </c>
      <c r="AK269" s="312">
        <v>6623000</v>
      </c>
      <c r="AL269" s="312">
        <v>-6623000</v>
      </c>
      <c r="AN269" s="147"/>
      <c r="BP269" s="260"/>
      <c r="BQ269" s="260"/>
      <c r="BR269" s="260"/>
      <c r="BS269" s="260"/>
      <c r="BT269" s="438"/>
      <c r="BU269" s="515">
        <v>45785</v>
      </c>
      <c r="BV269" s="516">
        <v>740000</v>
      </c>
      <c r="BW269" s="438"/>
      <c r="BX269" s="547">
        <v>45799</v>
      </c>
      <c r="BY269" s="546">
        <v>336000</v>
      </c>
      <c r="BZ269" s="438"/>
      <c r="CA269" s="440"/>
      <c r="CB269" s="438"/>
      <c r="CC269" s="438"/>
      <c r="CD269" s="440">
        <v>45674</v>
      </c>
      <c r="CE269" s="438">
        <v>399580</v>
      </c>
      <c r="CF269" s="439"/>
      <c r="CG269" s="440"/>
      <c r="CH269" s="438"/>
      <c r="CI269" s="439"/>
      <c r="CJ269" s="540">
        <v>46014</v>
      </c>
      <c r="CK269" s="541">
        <v>16000</v>
      </c>
      <c r="CL269" s="439"/>
      <c r="CM269" s="147">
        <v>45784</v>
      </c>
      <c r="CN269" s="260">
        <v>40000</v>
      </c>
      <c r="CP269" s="440">
        <v>45880</v>
      </c>
      <c r="CQ269" s="438">
        <v>4000</v>
      </c>
      <c r="DB269" s="933">
        <v>46129</v>
      </c>
      <c r="DC269" s="510">
        <v>6000</v>
      </c>
      <c r="DH269" s="511"/>
      <c r="DI269" s="510"/>
    </row>
    <row r="270" spans="1:113" ht="15.75" x14ac:dyDescent="0.25">
      <c r="A270" s="357"/>
      <c r="E270" s="468">
        <v>46142</v>
      </c>
      <c r="F270" s="469">
        <v>130000</v>
      </c>
      <c r="G270" s="471" t="s">
        <v>3355</v>
      </c>
      <c r="H270" s="469" t="s">
        <v>8731</v>
      </c>
      <c r="M270" s="268">
        <v>44754</v>
      </c>
      <c r="N270" s="269">
        <v>4000</v>
      </c>
      <c r="O270" s="270"/>
      <c r="P270" s="271" t="s">
        <v>644</v>
      </c>
      <c r="T270" s="742">
        <v>46054</v>
      </c>
      <c r="U270" s="629" t="s">
        <v>6706</v>
      </c>
      <c r="V270" s="628" t="s">
        <v>8127</v>
      </c>
      <c r="W270" s="629" t="s">
        <v>592</v>
      </c>
      <c r="X270" s="629" t="s">
        <v>245</v>
      </c>
      <c r="Y270" s="744">
        <v>400000</v>
      </c>
      <c r="Z270" s="640">
        <v>23000</v>
      </c>
      <c r="AA270" s="785">
        <v>232000</v>
      </c>
      <c r="AB270" s="640"/>
      <c r="AC270" s="640"/>
      <c r="AD270" s="640"/>
      <c r="AE270" s="785">
        <v>80000</v>
      </c>
      <c r="AF270" s="640"/>
      <c r="AG270" s="640">
        <v>65000</v>
      </c>
      <c r="AH270" s="629"/>
      <c r="AI270" t="s">
        <v>573</v>
      </c>
      <c r="AJ270" s="313">
        <v>45197</v>
      </c>
      <c r="AK270" s="312">
        <v>6097000</v>
      </c>
      <c r="AL270" s="312">
        <v>-6027000</v>
      </c>
      <c r="AN270" s="147"/>
      <c r="BP270" s="260"/>
      <c r="BQ270" s="260"/>
      <c r="BR270" s="260"/>
      <c r="BS270" s="260"/>
      <c r="BT270" s="438"/>
      <c r="BU270" s="515">
        <v>45785</v>
      </c>
      <c r="BV270" s="516">
        <v>83000</v>
      </c>
      <c r="BW270" s="438"/>
      <c r="BX270" s="542">
        <v>45799</v>
      </c>
      <c r="BY270" s="546">
        <v>387000</v>
      </c>
      <c r="BZ270" s="438"/>
      <c r="CA270" s="440"/>
      <c r="CB270" s="438"/>
      <c r="CC270" s="438"/>
      <c r="CD270" s="440">
        <v>45674</v>
      </c>
      <c r="CE270" s="438">
        <v>50000</v>
      </c>
      <c r="CF270" s="439"/>
      <c r="CG270" s="440"/>
      <c r="CH270" s="438"/>
      <c r="CI270" s="439"/>
      <c r="CJ270" s="540">
        <v>46014</v>
      </c>
      <c r="CK270" s="541">
        <v>5000</v>
      </c>
      <c r="CL270" s="439"/>
      <c r="CM270" s="147">
        <v>45784</v>
      </c>
      <c r="CN270" s="260">
        <v>400000</v>
      </c>
      <c r="CP270" s="440">
        <v>45880</v>
      </c>
      <c r="CQ270" s="438">
        <v>1000000</v>
      </c>
      <c r="DB270" s="933">
        <v>46129</v>
      </c>
      <c r="DC270" s="510">
        <v>290000</v>
      </c>
      <c r="DH270" s="511"/>
      <c r="DI270" s="510"/>
    </row>
    <row r="271" spans="1:113" ht="15.75" x14ac:dyDescent="0.25">
      <c r="A271" s="357"/>
      <c r="E271" s="349">
        <v>46140</v>
      </c>
      <c r="F271" s="346">
        <v>20000</v>
      </c>
      <c r="G271" s="272"/>
      <c r="H271" s="269"/>
      <c r="M271" s="268">
        <v>44750</v>
      </c>
      <c r="N271" s="269">
        <v>4000</v>
      </c>
      <c r="O271" s="270"/>
      <c r="P271" s="271" t="s">
        <v>644</v>
      </c>
      <c r="T271" s="742">
        <v>46054</v>
      </c>
      <c r="U271" s="629" t="s">
        <v>6706</v>
      </c>
      <c r="V271" s="628" t="s">
        <v>8174</v>
      </c>
      <c r="W271" s="629" t="s">
        <v>592</v>
      </c>
      <c r="X271" s="629" t="s">
        <v>435</v>
      </c>
      <c r="Y271" s="744">
        <v>350000</v>
      </c>
      <c r="Z271" s="640">
        <v>5000</v>
      </c>
      <c r="AA271" s="785">
        <v>266000</v>
      </c>
      <c r="AB271" s="640"/>
      <c r="AC271" s="640"/>
      <c r="AD271" s="640"/>
      <c r="AE271" s="785">
        <v>79000</v>
      </c>
      <c r="AF271" s="640"/>
      <c r="AG271" s="640">
        <v>0</v>
      </c>
      <c r="AH271" s="629"/>
      <c r="AI271" t="s">
        <v>573</v>
      </c>
      <c r="AJ271" s="313">
        <v>45194</v>
      </c>
      <c r="AK271" s="312">
        <v>6082000</v>
      </c>
      <c r="AL271" s="312">
        <v>-6008000</v>
      </c>
      <c r="AN271" s="147"/>
      <c r="BP271" s="260"/>
      <c r="BQ271" s="260"/>
      <c r="BR271" s="260"/>
      <c r="BS271" s="260"/>
      <c r="BT271" s="438"/>
      <c r="BU271" s="515">
        <v>45784</v>
      </c>
      <c r="BV271" s="516">
        <v>340000</v>
      </c>
      <c r="BW271" s="438"/>
      <c r="BX271" s="542">
        <v>45799</v>
      </c>
      <c r="BY271" s="546">
        <v>709000</v>
      </c>
      <c r="BZ271" s="438"/>
      <c r="CA271" s="440"/>
      <c r="CB271" s="438"/>
      <c r="CC271" s="438"/>
      <c r="CD271" s="440">
        <v>45674</v>
      </c>
      <c r="CE271" s="438">
        <v>256700</v>
      </c>
      <c r="CF271" s="439"/>
      <c r="CG271" s="440"/>
      <c r="CH271" s="438"/>
      <c r="CI271" s="439"/>
      <c r="CJ271" s="540">
        <v>46014</v>
      </c>
      <c r="CK271" s="541">
        <v>423000</v>
      </c>
      <c r="CL271" s="439"/>
      <c r="CM271" s="147">
        <v>45782</v>
      </c>
      <c r="CN271" s="260">
        <v>188000</v>
      </c>
      <c r="CP271" s="440">
        <v>45878</v>
      </c>
      <c r="CQ271" s="438">
        <v>100000</v>
      </c>
      <c r="DB271" s="933">
        <v>46129</v>
      </c>
      <c r="DC271" s="510">
        <v>780000</v>
      </c>
      <c r="DH271" s="511"/>
      <c r="DI271" s="510"/>
    </row>
    <row r="272" spans="1:113" ht="15.75" x14ac:dyDescent="0.25">
      <c r="A272" s="357"/>
      <c r="E272" s="349">
        <v>46140</v>
      </c>
      <c r="F272" s="346">
        <v>10000</v>
      </c>
      <c r="G272" s="272"/>
      <c r="H272" s="269"/>
      <c r="M272" s="268">
        <v>44747</v>
      </c>
      <c r="N272" s="269">
        <v>82000</v>
      </c>
      <c r="O272" s="270"/>
      <c r="P272" s="269" t="s">
        <v>750</v>
      </c>
      <c r="T272" s="742">
        <v>46054</v>
      </c>
      <c r="U272" s="629" t="s">
        <v>6706</v>
      </c>
      <c r="V272" s="628" t="s">
        <v>8047</v>
      </c>
      <c r="W272" s="629" t="s">
        <v>592</v>
      </c>
      <c r="X272" s="629" t="s">
        <v>436</v>
      </c>
      <c r="Y272" s="744">
        <v>406000</v>
      </c>
      <c r="Z272" s="640">
        <v>5000</v>
      </c>
      <c r="AA272" s="785">
        <v>312000</v>
      </c>
      <c r="AB272" s="640"/>
      <c r="AC272" s="640"/>
      <c r="AD272" s="640"/>
      <c r="AE272" s="785">
        <v>89000</v>
      </c>
      <c r="AF272" s="640"/>
      <c r="AG272" s="640">
        <v>0</v>
      </c>
      <c r="AH272" s="629"/>
      <c r="AI272" t="s">
        <v>573</v>
      </c>
      <c r="AJ272" s="313">
        <v>45191</v>
      </c>
      <c r="AK272" s="312">
        <v>5666000</v>
      </c>
      <c r="AL272" s="312">
        <v>-5601000</v>
      </c>
      <c r="AN272" s="147"/>
      <c r="BP272" s="260"/>
      <c r="BQ272" s="260"/>
      <c r="BR272" s="260"/>
      <c r="BS272" s="260"/>
      <c r="BT272" s="438"/>
      <c r="BU272" s="515">
        <v>45784</v>
      </c>
      <c r="BV272" s="516">
        <v>281000</v>
      </c>
      <c r="BW272" s="438"/>
      <c r="BX272" s="542">
        <v>45798</v>
      </c>
      <c r="BY272" s="546">
        <v>373000</v>
      </c>
      <c r="BZ272" s="438"/>
      <c r="CA272" s="440"/>
      <c r="CB272" s="438"/>
      <c r="CC272" s="438"/>
      <c r="CD272" s="440">
        <v>45672</v>
      </c>
      <c r="CE272" s="438">
        <v>153000</v>
      </c>
      <c r="CF272" s="439"/>
      <c r="CG272" s="440"/>
      <c r="CH272" s="438"/>
      <c r="CI272" s="439"/>
      <c r="CJ272" s="540">
        <v>46014</v>
      </c>
      <c r="CK272" s="541">
        <v>945000</v>
      </c>
      <c r="CL272" s="439"/>
      <c r="CM272" s="147">
        <v>45777</v>
      </c>
      <c r="CN272" s="260">
        <v>120000</v>
      </c>
      <c r="CP272" s="440">
        <v>45878</v>
      </c>
      <c r="CQ272" s="438">
        <v>20000</v>
      </c>
      <c r="DB272" s="933">
        <v>46128</v>
      </c>
      <c r="DC272" s="510">
        <v>35000</v>
      </c>
      <c r="DH272" s="511"/>
      <c r="DI272" s="510"/>
    </row>
    <row r="273" spans="1:113" ht="15.75" x14ac:dyDescent="0.25">
      <c r="A273" s="357"/>
      <c r="E273" s="349">
        <v>46140</v>
      </c>
      <c r="F273" s="346">
        <v>6000</v>
      </c>
      <c r="G273" s="272"/>
      <c r="H273" s="269"/>
      <c r="M273" s="268">
        <v>44747</v>
      </c>
      <c r="N273" s="269">
        <v>4000</v>
      </c>
      <c r="O273" s="270"/>
      <c r="P273" s="271" t="s">
        <v>644</v>
      </c>
      <c r="T273" s="742">
        <v>46023</v>
      </c>
      <c r="U273" s="743" t="s">
        <v>5677</v>
      </c>
      <c r="V273" s="848" t="s">
        <v>7794</v>
      </c>
      <c r="W273" s="849" t="s">
        <v>592</v>
      </c>
      <c r="X273" s="849" t="s">
        <v>436</v>
      </c>
      <c r="Y273" s="850">
        <v>355000</v>
      </c>
      <c r="Z273" s="851">
        <v>5000</v>
      </c>
      <c r="AA273" s="1015">
        <v>280000</v>
      </c>
      <c r="AB273" s="851"/>
      <c r="AC273" s="851"/>
      <c r="AD273" s="851"/>
      <c r="AE273" s="1015">
        <v>70000</v>
      </c>
      <c r="AF273" s="851"/>
      <c r="AG273" s="851"/>
      <c r="AH273" s="851"/>
      <c r="AI273" t="s">
        <v>573</v>
      </c>
      <c r="AJ273" s="313">
        <v>45179</v>
      </c>
      <c r="AK273" s="312">
        <v>5193000</v>
      </c>
      <c r="AL273" s="312">
        <v>-5193000</v>
      </c>
      <c r="AN273" s="147"/>
      <c r="BP273" s="260"/>
      <c r="BQ273" s="260"/>
      <c r="BR273" s="260"/>
      <c r="BS273" s="260"/>
      <c r="BT273" s="438"/>
      <c r="BU273" s="515">
        <v>45783</v>
      </c>
      <c r="BV273" s="516">
        <v>395000</v>
      </c>
      <c r="BW273" s="438"/>
      <c r="BX273" s="548">
        <v>45798</v>
      </c>
      <c r="BY273" s="546">
        <v>673000</v>
      </c>
      <c r="BZ273" s="438"/>
      <c r="CA273" s="440"/>
      <c r="CB273" s="438"/>
      <c r="CC273" s="438"/>
      <c r="CD273" s="440">
        <v>45672</v>
      </c>
      <c r="CE273" s="438">
        <v>429390</v>
      </c>
      <c r="CF273" s="439"/>
      <c r="CG273" s="440"/>
      <c r="CH273" s="438"/>
      <c r="CI273" s="439"/>
      <c r="CJ273" s="540">
        <v>46014</v>
      </c>
      <c r="CK273" s="541">
        <v>3000</v>
      </c>
      <c r="CL273" s="439"/>
      <c r="CM273" s="147">
        <v>45775</v>
      </c>
      <c r="CN273" s="260">
        <v>152000</v>
      </c>
      <c r="CP273" s="440">
        <v>45878</v>
      </c>
      <c r="CQ273" s="438">
        <v>128000</v>
      </c>
      <c r="DB273" s="933">
        <v>46128</v>
      </c>
      <c r="DC273" s="510">
        <v>20000</v>
      </c>
      <c r="DH273" s="511"/>
      <c r="DI273" s="510"/>
    </row>
    <row r="274" spans="1:113" ht="15.75" x14ac:dyDescent="0.25">
      <c r="A274" s="357"/>
      <c r="E274" s="349">
        <v>46140</v>
      </c>
      <c r="F274" s="346">
        <v>13000</v>
      </c>
      <c r="G274" s="272"/>
      <c r="H274" s="269"/>
      <c r="M274" s="268">
        <v>44747</v>
      </c>
      <c r="N274" s="269">
        <v>160000</v>
      </c>
      <c r="O274" s="270"/>
      <c r="P274" s="269" t="s">
        <v>751</v>
      </c>
      <c r="T274" s="742">
        <v>46023</v>
      </c>
      <c r="U274" s="743" t="s">
        <v>8048</v>
      </c>
      <c r="V274" s="848" t="s">
        <v>8049</v>
      </c>
      <c r="W274" s="849" t="s">
        <v>8050</v>
      </c>
      <c r="X274" s="849" t="s">
        <v>590</v>
      </c>
      <c r="Y274" s="850">
        <v>70000</v>
      </c>
      <c r="Z274" s="851"/>
      <c r="AA274" s="1015">
        <v>5000</v>
      </c>
      <c r="AB274" s="851"/>
      <c r="AC274" s="851"/>
      <c r="AD274" s="851"/>
      <c r="AE274" s="1015">
        <v>65000</v>
      </c>
      <c r="AF274" s="851"/>
      <c r="AG274" s="851"/>
      <c r="AH274" s="851"/>
      <c r="AI274" t="s">
        <v>573</v>
      </c>
      <c r="AJ274" s="313">
        <v>45178</v>
      </c>
      <c r="AK274" s="312">
        <v>5007000</v>
      </c>
      <c r="AL274" s="312">
        <v>-5007000</v>
      </c>
      <c r="AN274" s="147"/>
      <c r="BP274" s="260"/>
      <c r="BQ274" s="260"/>
      <c r="BR274" s="260"/>
      <c r="BS274" s="260"/>
      <c r="BT274" s="438"/>
      <c r="BU274" s="515">
        <v>45782</v>
      </c>
      <c r="BV274" s="516">
        <v>262000</v>
      </c>
      <c r="BW274" s="438"/>
      <c r="BX274" s="548">
        <v>45798</v>
      </c>
      <c r="BY274" s="546">
        <v>500000</v>
      </c>
      <c r="BZ274" s="438"/>
      <c r="CA274" s="440"/>
      <c r="CB274" s="438"/>
      <c r="CC274" s="438"/>
      <c r="CD274" s="440">
        <v>45671</v>
      </c>
      <c r="CE274" s="438">
        <v>111000</v>
      </c>
      <c r="CF274" s="439"/>
      <c r="CG274" s="440"/>
      <c r="CH274" s="438"/>
      <c r="CI274" s="439"/>
      <c r="CJ274" s="540">
        <v>46014</v>
      </c>
      <c r="CK274" s="541">
        <v>2700000</v>
      </c>
      <c r="CL274" s="439"/>
      <c r="CM274" s="147">
        <v>45775</v>
      </c>
      <c r="CN274" s="260">
        <v>400000</v>
      </c>
      <c r="CP274" s="440">
        <v>45876</v>
      </c>
      <c r="CQ274" s="438">
        <v>60000</v>
      </c>
      <c r="DB274" s="933">
        <v>46128</v>
      </c>
      <c r="DC274" s="510">
        <v>6000</v>
      </c>
      <c r="DH274" s="511"/>
      <c r="DI274" s="510"/>
    </row>
    <row r="275" spans="1:113" ht="15.75" x14ac:dyDescent="0.25">
      <c r="A275" s="357"/>
      <c r="E275" s="349">
        <v>46140</v>
      </c>
      <c r="F275" s="346">
        <v>4000</v>
      </c>
      <c r="G275" s="272"/>
      <c r="H275" s="269"/>
      <c r="M275" s="268">
        <v>44747</v>
      </c>
      <c r="N275" s="269">
        <v>75000</v>
      </c>
      <c r="O275" s="270"/>
      <c r="P275" s="269" t="s">
        <v>752</v>
      </c>
      <c r="T275" s="742">
        <v>46023</v>
      </c>
      <c r="U275" s="743" t="s">
        <v>4905</v>
      </c>
      <c r="V275" s="848" t="s">
        <v>7570</v>
      </c>
      <c r="W275" s="849" t="s">
        <v>2868</v>
      </c>
      <c r="X275" s="849" t="s">
        <v>221</v>
      </c>
      <c r="Y275" s="850">
        <v>110000</v>
      </c>
      <c r="Z275" s="851"/>
      <c r="AA275" s="1015">
        <v>70000</v>
      </c>
      <c r="AB275" s="851"/>
      <c r="AC275" s="851"/>
      <c r="AD275" s="851"/>
      <c r="AE275" s="1015">
        <v>40000</v>
      </c>
      <c r="AF275" s="851"/>
      <c r="AG275" s="851"/>
      <c r="AH275" s="851"/>
      <c r="AI275" t="s">
        <v>573</v>
      </c>
      <c r="AJ275" s="313">
        <v>45177</v>
      </c>
      <c r="AK275" s="312">
        <v>4732000</v>
      </c>
      <c r="AL275" s="312">
        <v>-4732000</v>
      </c>
      <c r="AN275" s="147"/>
      <c r="BP275" s="260"/>
      <c r="BQ275" s="260"/>
      <c r="BR275" s="260"/>
      <c r="BS275" s="260"/>
      <c r="BT275" s="438"/>
      <c r="BU275" s="515">
        <v>45782</v>
      </c>
      <c r="BV275" s="516">
        <v>664000</v>
      </c>
      <c r="BW275" s="438"/>
      <c r="BX275" s="542">
        <v>45798</v>
      </c>
      <c r="BY275" s="546">
        <v>800000</v>
      </c>
      <c r="BZ275" s="438"/>
      <c r="CA275" s="440"/>
      <c r="CB275" s="438"/>
      <c r="CC275" s="438"/>
      <c r="CD275" s="440">
        <v>45665</v>
      </c>
      <c r="CE275" s="438">
        <v>61200</v>
      </c>
      <c r="CF275" s="439"/>
      <c r="CG275" s="440"/>
      <c r="CH275" s="438"/>
      <c r="CI275" s="439"/>
      <c r="CJ275" s="540">
        <v>46013</v>
      </c>
      <c r="CK275" s="541">
        <v>50000</v>
      </c>
      <c r="CL275" s="439"/>
      <c r="CM275" s="147">
        <v>45775</v>
      </c>
      <c r="CN275" s="260">
        <v>297000</v>
      </c>
      <c r="CP275" s="440">
        <v>45875</v>
      </c>
      <c r="CQ275" s="438">
        <v>15000</v>
      </c>
      <c r="DB275" s="933">
        <v>46128</v>
      </c>
      <c r="DC275" s="510">
        <v>5000</v>
      </c>
      <c r="DH275" s="511"/>
      <c r="DI275" s="510"/>
    </row>
    <row r="276" spans="1:113" ht="15.75" x14ac:dyDescent="0.25">
      <c r="A276" s="357"/>
      <c r="E276" s="349">
        <v>46139</v>
      </c>
      <c r="F276" s="346">
        <v>4000</v>
      </c>
      <c r="G276" s="272"/>
      <c r="H276" s="269"/>
      <c r="M276" s="268">
        <v>44747</v>
      </c>
      <c r="N276" s="269">
        <v>108000</v>
      </c>
      <c r="O276" s="270"/>
      <c r="P276" s="269" t="s">
        <v>753</v>
      </c>
      <c r="T276" s="742">
        <v>46023</v>
      </c>
      <c r="U276" s="743" t="s">
        <v>4905</v>
      </c>
      <c r="V276" s="848"/>
      <c r="W276" s="849" t="s">
        <v>7529</v>
      </c>
      <c r="X276" s="849" t="s">
        <v>221</v>
      </c>
      <c r="Y276" s="850">
        <v>50000</v>
      </c>
      <c r="Z276" s="851">
        <v>46001</v>
      </c>
      <c r="AA276" s="1016">
        <v>16</v>
      </c>
      <c r="AB276" s="851">
        <v>46027</v>
      </c>
      <c r="AC276" s="851"/>
      <c r="AD276" s="852"/>
      <c r="AE276" s="1015">
        <v>50000</v>
      </c>
      <c r="AF276" s="851"/>
      <c r="AG276" s="851"/>
      <c r="AH276" s="851" t="s">
        <v>7594</v>
      </c>
      <c r="AI276" t="s">
        <v>573</v>
      </c>
      <c r="AJ276" s="336">
        <v>45171</v>
      </c>
      <c r="AK276" s="337">
        <v>4547000</v>
      </c>
      <c r="AL276" s="337">
        <v>-4547000</v>
      </c>
      <c r="AN276" s="147"/>
      <c r="BP276" s="260"/>
      <c r="BQ276" s="260"/>
      <c r="BR276" s="260"/>
      <c r="BS276" s="260"/>
      <c r="BT276" s="438"/>
      <c r="BU276" s="515">
        <v>45779</v>
      </c>
      <c r="BV276" s="516">
        <v>200000</v>
      </c>
      <c r="BW276" s="438"/>
      <c r="BX276" s="542">
        <v>45797</v>
      </c>
      <c r="BY276" s="545">
        <v>165000</v>
      </c>
      <c r="BZ276" s="438"/>
      <c r="CA276" s="440"/>
      <c r="CB276" s="438"/>
      <c r="CC276" s="438"/>
      <c r="CD276" s="440">
        <v>45665</v>
      </c>
      <c r="CE276" s="438">
        <v>518242</v>
      </c>
      <c r="CF276" s="439"/>
      <c r="CG276" s="440"/>
      <c r="CH276" s="438"/>
      <c r="CI276" s="439"/>
      <c r="CJ276" s="540">
        <v>46013</v>
      </c>
      <c r="CK276" s="541">
        <v>227000</v>
      </c>
      <c r="CL276" s="439"/>
      <c r="CM276" s="147">
        <v>45771</v>
      </c>
      <c r="CN276" s="260">
        <v>589000</v>
      </c>
      <c r="CP276" s="440">
        <v>45875</v>
      </c>
      <c r="CQ276" s="438">
        <v>90000</v>
      </c>
      <c r="DB276" s="933">
        <v>46126</v>
      </c>
      <c r="DC276" s="510">
        <v>4000</v>
      </c>
      <c r="DH276" s="511"/>
      <c r="DI276" s="510"/>
    </row>
    <row r="277" spans="1:113" ht="15.75" x14ac:dyDescent="0.25">
      <c r="A277" s="357"/>
      <c r="E277" s="349">
        <v>46139</v>
      </c>
      <c r="F277" s="346">
        <v>2000</v>
      </c>
      <c r="G277" s="272"/>
      <c r="H277" s="269"/>
      <c r="M277" s="268">
        <v>44747</v>
      </c>
      <c r="N277" s="269">
        <v>40000</v>
      </c>
      <c r="O277" s="270"/>
      <c r="P277" s="269" t="s">
        <v>754</v>
      </c>
      <c r="T277" s="742">
        <v>46023</v>
      </c>
      <c r="U277" s="743" t="s">
        <v>1710</v>
      </c>
      <c r="V277" s="848" t="s">
        <v>7937</v>
      </c>
      <c r="W277" s="849" t="s">
        <v>592</v>
      </c>
      <c r="X277" s="849" t="s">
        <v>608</v>
      </c>
      <c r="Y277" s="850">
        <v>356000</v>
      </c>
      <c r="Z277" s="851">
        <v>11000</v>
      </c>
      <c r="AA277" s="1015">
        <v>216000</v>
      </c>
      <c r="AB277" s="851"/>
      <c r="AC277" s="851"/>
      <c r="AD277" s="851"/>
      <c r="AE277" s="1015">
        <v>129000</v>
      </c>
      <c r="AF277" s="851"/>
      <c r="AG277" s="851"/>
      <c r="AH277" s="851"/>
      <c r="AI277" t="s">
        <v>573</v>
      </c>
      <c r="AJ277" s="313">
        <v>45171</v>
      </c>
      <c r="AK277" s="312">
        <v>6319000</v>
      </c>
      <c r="AL277" s="312">
        <v>-6319000</v>
      </c>
      <c r="AN277" s="147"/>
      <c r="BP277" s="260"/>
      <c r="BQ277" s="260"/>
      <c r="BR277" s="260"/>
      <c r="BS277" s="260"/>
      <c r="BT277" s="438"/>
      <c r="BU277" s="515">
        <v>45779</v>
      </c>
      <c r="BV277" s="516">
        <v>275000</v>
      </c>
      <c r="BW277" s="438"/>
      <c r="BX277" s="542">
        <v>45797</v>
      </c>
      <c r="BY277" s="546">
        <v>435000</v>
      </c>
      <c r="BZ277" s="438"/>
      <c r="CA277" s="440"/>
      <c r="CB277" s="438"/>
      <c r="CC277" s="438"/>
      <c r="CD277" s="440">
        <v>45665</v>
      </c>
      <c r="CE277" s="438">
        <v>4800</v>
      </c>
      <c r="CF277" s="439"/>
      <c r="CG277" s="440"/>
      <c r="CH277" s="438"/>
      <c r="CI277" s="439"/>
      <c r="CJ277" s="540">
        <v>46013</v>
      </c>
      <c r="CK277" s="541">
        <v>657000</v>
      </c>
      <c r="CL277" s="439"/>
      <c r="CM277" s="147">
        <v>45770</v>
      </c>
      <c r="CN277" s="260">
        <v>76000</v>
      </c>
      <c r="CP277" s="440">
        <v>45874</v>
      </c>
      <c r="CQ277" s="438">
        <v>248000</v>
      </c>
      <c r="DB277" s="933">
        <v>46126</v>
      </c>
      <c r="DC277" s="510">
        <v>10000</v>
      </c>
      <c r="DH277" s="511"/>
      <c r="DI277" s="510"/>
    </row>
    <row r="278" spans="1:113" ht="15.75" x14ac:dyDescent="0.25">
      <c r="A278" s="357"/>
      <c r="E278" s="349">
        <v>46139</v>
      </c>
      <c r="F278" s="346">
        <v>5000</v>
      </c>
      <c r="G278" s="272"/>
      <c r="H278" s="269"/>
      <c r="M278" s="268">
        <v>44747</v>
      </c>
      <c r="N278" s="269">
        <v>70000</v>
      </c>
      <c r="O278" s="270"/>
      <c r="P278" s="269" t="s">
        <v>755</v>
      </c>
      <c r="T278" s="742">
        <v>46023</v>
      </c>
      <c r="U278" s="743" t="s">
        <v>6566</v>
      </c>
      <c r="V278" s="848" t="s">
        <v>7797</v>
      </c>
      <c r="W278" s="849" t="s">
        <v>5089</v>
      </c>
      <c r="X278" s="849" t="s">
        <v>435</v>
      </c>
      <c r="Y278" s="850">
        <v>266000</v>
      </c>
      <c r="Z278" s="851"/>
      <c r="AA278" s="1015">
        <v>196000</v>
      </c>
      <c r="AB278" s="851"/>
      <c r="AC278" s="851"/>
      <c r="AD278" s="851"/>
      <c r="AE278" s="1015">
        <v>70000</v>
      </c>
      <c r="AF278" s="851"/>
      <c r="AG278" s="851"/>
      <c r="AH278" s="851"/>
      <c r="AI278" t="s">
        <v>573</v>
      </c>
      <c r="AJ278" s="313">
        <v>45164</v>
      </c>
      <c r="AK278" s="312">
        <v>5610000</v>
      </c>
      <c r="AL278" s="312">
        <v>-5610000</v>
      </c>
      <c r="AN278" s="147"/>
      <c r="BP278" s="260"/>
      <c r="BQ278" s="260"/>
      <c r="BR278" s="260"/>
      <c r="BS278" s="260"/>
      <c r="BT278" s="438"/>
      <c r="BU278" s="515">
        <v>45776</v>
      </c>
      <c r="BV278" s="516">
        <v>67000</v>
      </c>
      <c r="BW278" s="438"/>
      <c r="BX278" s="542">
        <v>45794</v>
      </c>
      <c r="BY278" s="546">
        <v>500000</v>
      </c>
      <c r="BZ278" s="438"/>
      <c r="CA278" s="440"/>
      <c r="CB278" s="438"/>
      <c r="CC278" s="438"/>
      <c r="CD278" s="440"/>
      <c r="CE278" s="438">
        <v>660000</v>
      </c>
      <c r="CF278" s="439"/>
      <c r="CG278" s="440"/>
      <c r="CH278" s="438"/>
      <c r="CI278" s="439"/>
      <c r="CJ278" s="540">
        <v>46013</v>
      </c>
      <c r="CK278" s="541">
        <v>40000</v>
      </c>
      <c r="CL278" s="439"/>
      <c r="CM278" s="147">
        <v>45768</v>
      </c>
      <c r="CN278" s="260">
        <v>478000</v>
      </c>
      <c r="CP278" s="440">
        <v>45874</v>
      </c>
      <c r="CQ278" s="438">
        <v>314000</v>
      </c>
      <c r="DB278" s="933">
        <v>46126</v>
      </c>
      <c r="DC278" s="510">
        <v>20000</v>
      </c>
      <c r="DH278" s="511"/>
      <c r="DI278" s="510"/>
    </row>
    <row r="279" spans="1:113" ht="15.75" x14ac:dyDescent="0.25">
      <c r="A279" s="357"/>
      <c r="E279" s="349">
        <v>46139</v>
      </c>
      <c r="F279" s="346">
        <v>4000</v>
      </c>
      <c r="G279" s="272"/>
      <c r="H279" s="269"/>
      <c r="M279" s="268">
        <v>44743</v>
      </c>
      <c r="N279" s="269">
        <v>10000</v>
      </c>
      <c r="O279" s="270"/>
      <c r="P279" s="269" t="s">
        <v>756</v>
      </c>
      <c r="T279" s="742">
        <v>46023</v>
      </c>
      <c r="U279" s="743" t="s">
        <v>6604</v>
      </c>
      <c r="V279" s="848" t="s">
        <v>7852</v>
      </c>
      <c r="W279" s="849" t="s">
        <v>2868</v>
      </c>
      <c r="X279" s="849" t="s">
        <v>436</v>
      </c>
      <c r="Y279" s="850">
        <v>52000</v>
      </c>
      <c r="Z279" s="851"/>
      <c r="AA279" s="1015"/>
      <c r="AB279" s="851"/>
      <c r="AC279" s="851"/>
      <c r="AD279" s="851"/>
      <c r="AE279" s="1015">
        <v>52000</v>
      </c>
      <c r="AF279" s="851"/>
      <c r="AG279" s="851"/>
      <c r="AH279" s="851"/>
      <c r="AI279" t="s">
        <v>573</v>
      </c>
      <c r="AJ279" s="313">
        <v>45157</v>
      </c>
      <c r="AK279" s="312">
        <v>4974000</v>
      </c>
      <c r="AL279" s="312">
        <v>-4974000</v>
      </c>
      <c r="AN279" s="147"/>
      <c r="BP279" s="260"/>
      <c r="BQ279" s="260"/>
      <c r="BR279" s="260"/>
      <c r="BS279" s="260"/>
      <c r="BT279" s="438"/>
      <c r="BU279" s="515">
        <v>45773</v>
      </c>
      <c r="BV279" s="516">
        <v>434000</v>
      </c>
      <c r="BW279" s="438"/>
      <c r="BX279" s="542">
        <v>45792</v>
      </c>
      <c r="BY279" s="545">
        <v>323000</v>
      </c>
      <c r="BZ279" s="438"/>
      <c r="CA279" s="440"/>
      <c r="CB279" s="438"/>
      <c r="CC279" s="438"/>
      <c r="CD279" s="440"/>
      <c r="CE279" s="438">
        <v>290000</v>
      </c>
      <c r="CF279" s="439"/>
      <c r="CG279" s="440"/>
      <c r="CH279" s="438"/>
      <c r="CI279" s="439"/>
      <c r="CJ279" s="540">
        <v>46013</v>
      </c>
      <c r="CK279" s="541">
        <v>141000</v>
      </c>
      <c r="CL279" s="439"/>
      <c r="CM279" s="147">
        <v>45762</v>
      </c>
      <c r="CN279" s="260">
        <v>478000</v>
      </c>
      <c r="CP279" s="440">
        <v>45874</v>
      </c>
      <c r="CQ279" s="438">
        <v>324000</v>
      </c>
      <c r="DB279" s="933">
        <v>46126</v>
      </c>
      <c r="DC279" s="510">
        <v>60000</v>
      </c>
      <c r="DH279" s="511"/>
      <c r="DI279" s="510"/>
    </row>
    <row r="280" spans="1:113" ht="15.75" x14ac:dyDescent="0.25">
      <c r="A280" s="357"/>
      <c r="E280" s="997">
        <v>46137</v>
      </c>
      <c r="F280" s="998">
        <v>105000</v>
      </c>
      <c r="G280" s="471"/>
      <c r="H280" s="469" t="s">
        <v>8784</v>
      </c>
      <c r="M280" s="268">
        <v>44740</v>
      </c>
      <c r="N280" s="269">
        <v>90000</v>
      </c>
      <c r="O280" s="270"/>
      <c r="P280" s="269" t="s">
        <v>757</v>
      </c>
      <c r="T280" s="742">
        <v>46023</v>
      </c>
      <c r="U280" s="743" t="s">
        <v>6604</v>
      </c>
      <c r="V280" s="848" t="s">
        <v>7688</v>
      </c>
      <c r="W280" s="849" t="s">
        <v>592</v>
      </c>
      <c r="X280" s="849" t="s">
        <v>435</v>
      </c>
      <c r="Y280" s="850">
        <v>722000</v>
      </c>
      <c r="Z280" s="851">
        <v>23000</v>
      </c>
      <c r="AA280" s="1015">
        <v>629000</v>
      </c>
      <c r="AB280" s="851"/>
      <c r="AC280" s="851"/>
      <c r="AD280" s="851"/>
      <c r="AE280" s="1015">
        <v>70000</v>
      </c>
      <c r="AF280" s="851"/>
      <c r="AG280" s="851"/>
      <c r="AH280" s="851"/>
      <c r="AI280" t="s">
        <v>573</v>
      </c>
      <c r="AJ280" s="313">
        <v>45156</v>
      </c>
      <c r="AK280" s="312">
        <v>4758000</v>
      </c>
      <c r="AL280" s="312">
        <v>-4748000</v>
      </c>
      <c r="AN280" s="147"/>
      <c r="BP280" s="260"/>
      <c r="BQ280" s="260"/>
      <c r="BR280" s="260"/>
      <c r="BS280" s="260"/>
      <c r="BT280" s="438"/>
      <c r="BU280" s="515">
        <v>45771</v>
      </c>
      <c r="BV280" s="516">
        <v>594000</v>
      </c>
      <c r="BW280" s="438"/>
      <c r="BX280" s="542">
        <v>45792</v>
      </c>
      <c r="BY280" s="546">
        <v>347000</v>
      </c>
      <c r="BZ280" s="438"/>
      <c r="CA280" s="440"/>
      <c r="CB280" s="438"/>
      <c r="CC280" s="438"/>
      <c r="CD280" s="440"/>
      <c r="CE280" s="438"/>
      <c r="CF280" s="439"/>
      <c r="CG280" s="440"/>
      <c r="CH280" s="438"/>
      <c r="CI280" s="439"/>
      <c r="CJ280" s="540">
        <v>46012</v>
      </c>
      <c r="CK280" s="541">
        <v>110000</v>
      </c>
      <c r="CL280" s="439"/>
      <c r="CM280" s="147">
        <v>45760</v>
      </c>
      <c r="CN280" s="260">
        <v>394000</v>
      </c>
      <c r="CP280" s="440">
        <v>45874</v>
      </c>
      <c r="CQ280" s="438">
        <v>286000</v>
      </c>
      <c r="DB280" s="933">
        <v>46125</v>
      </c>
      <c r="DC280" s="510">
        <v>20000</v>
      </c>
      <c r="DH280" s="511"/>
      <c r="DI280" s="510"/>
    </row>
    <row r="281" spans="1:113" ht="15.75" x14ac:dyDescent="0.25">
      <c r="A281" s="357"/>
      <c r="E281" s="147">
        <v>46137</v>
      </c>
      <c r="F281" s="260">
        <v>4000</v>
      </c>
      <c r="G281" s="272"/>
      <c r="H281" s="269"/>
      <c r="M281" s="268">
        <v>44735</v>
      </c>
      <c r="N281" s="269">
        <v>165000</v>
      </c>
      <c r="O281" s="270"/>
      <c r="P281" s="269" t="s">
        <v>680</v>
      </c>
      <c r="T281" s="742">
        <v>46023</v>
      </c>
      <c r="U281" s="743" t="s">
        <v>6604</v>
      </c>
      <c r="V281" s="848" t="s">
        <v>7796</v>
      </c>
      <c r="W281" s="849" t="s">
        <v>5089</v>
      </c>
      <c r="X281" s="849" t="s">
        <v>435</v>
      </c>
      <c r="Y281" s="850">
        <v>329000</v>
      </c>
      <c r="Z281" s="851">
        <v>5000</v>
      </c>
      <c r="AA281" s="1015">
        <v>254000</v>
      </c>
      <c r="AB281" s="851"/>
      <c r="AC281" s="851"/>
      <c r="AD281" s="851"/>
      <c r="AE281" s="1015">
        <v>70000</v>
      </c>
      <c r="AF281" s="851"/>
      <c r="AG281" s="851"/>
      <c r="AH281" s="851"/>
      <c r="AI281" t="s">
        <v>573</v>
      </c>
      <c r="AJ281" s="313">
        <v>45154</v>
      </c>
      <c r="AK281" s="312">
        <v>4752000</v>
      </c>
      <c r="AL281" s="312">
        <v>-4742000</v>
      </c>
      <c r="AN281" s="147"/>
      <c r="BP281" s="260"/>
      <c r="BQ281" s="260"/>
      <c r="BR281" s="260"/>
      <c r="BS281" s="260"/>
      <c r="BT281" s="438"/>
      <c r="BU281" s="515">
        <v>45769</v>
      </c>
      <c r="BV281" s="516">
        <v>570000</v>
      </c>
      <c r="BW281" s="438"/>
      <c r="BX281" s="542">
        <v>45792</v>
      </c>
      <c r="BY281" s="546">
        <v>1000000</v>
      </c>
      <c r="BZ281" s="438"/>
      <c r="CA281" s="440"/>
      <c r="CB281" s="438"/>
      <c r="CC281" s="438"/>
      <c r="CD281" s="440"/>
      <c r="CE281" s="438"/>
      <c r="CF281" s="439"/>
      <c r="CG281" s="440"/>
      <c r="CH281" s="438"/>
      <c r="CI281" s="439"/>
      <c r="CJ281" s="540">
        <v>46012</v>
      </c>
      <c r="CK281" s="541">
        <v>120000</v>
      </c>
      <c r="CL281" s="439"/>
      <c r="CM281" s="147">
        <v>45760</v>
      </c>
      <c r="CN281" s="260">
        <v>820000</v>
      </c>
      <c r="CP281" s="440">
        <v>45874</v>
      </c>
      <c r="CQ281" s="438">
        <v>311000</v>
      </c>
      <c r="DB281" s="933">
        <v>46125</v>
      </c>
      <c r="DC281" s="510">
        <v>2000</v>
      </c>
      <c r="DH281" s="511"/>
      <c r="DI281" s="510"/>
    </row>
    <row r="282" spans="1:113" ht="15.75" x14ac:dyDescent="0.25">
      <c r="A282" s="357"/>
      <c r="E282" s="147">
        <v>46137</v>
      </c>
      <c r="F282" s="260">
        <v>2000</v>
      </c>
      <c r="G282" s="272"/>
      <c r="H282" s="269"/>
      <c r="M282" s="268">
        <v>44735</v>
      </c>
      <c r="N282" s="269">
        <v>4000</v>
      </c>
      <c r="O282" s="270"/>
      <c r="P282" s="271" t="s">
        <v>644</v>
      </c>
      <c r="T282" s="742">
        <v>46023</v>
      </c>
      <c r="U282" s="743" t="s">
        <v>1554</v>
      </c>
      <c r="V282" s="848" t="s">
        <v>7836</v>
      </c>
      <c r="W282" s="849" t="s">
        <v>592</v>
      </c>
      <c r="X282" s="849" t="s">
        <v>435</v>
      </c>
      <c r="Y282" s="850">
        <v>426000</v>
      </c>
      <c r="Z282" s="851">
        <v>23000</v>
      </c>
      <c r="AA282" s="1015">
        <v>322000</v>
      </c>
      <c r="AB282" s="851"/>
      <c r="AC282" s="851"/>
      <c r="AD282" s="851"/>
      <c r="AE282" s="1015">
        <v>81000</v>
      </c>
      <c r="AF282" s="851"/>
      <c r="AG282" s="851"/>
      <c r="AH282" s="851"/>
      <c r="AI282" t="s">
        <v>573</v>
      </c>
      <c r="AJ282" s="313">
        <v>45154</v>
      </c>
      <c r="AK282" s="312">
        <v>4752000</v>
      </c>
      <c r="AL282" s="312">
        <v>-4742000</v>
      </c>
      <c r="AN282" s="147"/>
      <c r="BP282" s="260"/>
      <c r="BQ282" s="260"/>
      <c r="BR282" s="260"/>
      <c r="BS282" s="260"/>
      <c r="BT282" s="438"/>
      <c r="BU282" s="514">
        <v>45768</v>
      </c>
      <c r="BV282" s="516">
        <v>310000</v>
      </c>
      <c r="BW282" s="438"/>
      <c r="BX282" s="547">
        <v>45791</v>
      </c>
      <c r="BY282" s="546">
        <v>240000</v>
      </c>
      <c r="BZ282" s="438"/>
      <c r="CA282" s="440"/>
      <c r="CB282" s="438"/>
      <c r="CC282" s="438"/>
      <c r="CD282" s="440"/>
      <c r="CE282" s="438"/>
      <c r="CF282" s="439"/>
      <c r="CG282" s="440"/>
      <c r="CH282" s="438"/>
      <c r="CI282" s="439"/>
      <c r="CJ282" s="540">
        <v>46011</v>
      </c>
      <c r="CK282" s="541">
        <v>84000</v>
      </c>
      <c r="CL282" s="439"/>
      <c r="CM282" s="147">
        <v>45751</v>
      </c>
      <c r="CN282" s="260">
        <v>944000</v>
      </c>
      <c r="CP282" s="440">
        <v>45874</v>
      </c>
      <c r="CQ282" s="438">
        <v>527000</v>
      </c>
      <c r="DB282" s="933">
        <v>46125</v>
      </c>
      <c r="DC282" s="510">
        <v>4000</v>
      </c>
      <c r="DH282" s="511"/>
      <c r="DI282" s="510"/>
    </row>
    <row r="283" spans="1:113" ht="15.75" x14ac:dyDescent="0.25">
      <c r="A283" s="357"/>
      <c r="E283" s="997">
        <v>46136</v>
      </c>
      <c r="F283" s="998">
        <v>9000</v>
      </c>
      <c r="G283" s="471" t="s">
        <v>3353</v>
      </c>
      <c r="H283" s="469" t="s">
        <v>3866</v>
      </c>
      <c r="M283" s="268">
        <v>44735</v>
      </c>
      <c r="N283" s="269">
        <v>70000</v>
      </c>
      <c r="O283" s="270"/>
      <c r="P283" s="269" t="s">
        <v>758</v>
      </c>
      <c r="T283" s="742">
        <v>46023</v>
      </c>
      <c r="U283" s="743" t="s">
        <v>6832</v>
      </c>
      <c r="V283" s="848" t="s">
        <v>8031</v>
      </c>
      <c r="W283" s="849" t="s">
        <v>593</v>
      </c>
      <c r="X283" s="849" t="s">
        <v>245</v>
      </c>
      <c r="Y283" s="850">
        <v>408000</v>
      </c>
      <c r="Z283" s="851">
        <v>18000</v>
      </c>
      <c r="AA283" s="1015">
        <v>307000</v>
      </c>
      <c r="AB283" s="851"/>
      <c r="AC283" s="851"/>
      <c r="AD283" s="851"/>
      <c r="AE283" s="1015">
        <v>83000</v>
      </c>
      <c r="AF283" s="851"/>
      <c r="AG283" s="851"/>
      <c r="AH283" s="851"/>
      <c r="AI283" t="s">
        <v>573</v>
      </c>
      <c r="AJ283" s="313">
        <v>45150</v>
      </c>
      <c r="AK283" s="312">
        <v>4662000</v>
      </c>
      <c r="AL283" s="312">
        <v>-4662000</v>
      </c>
      <c r="AN283" s="147"/>
      <c r="BP283" s="260"/>
      <c r="BQ283" s="260"/>
      <c r="BR283" s="260"/>
      <c r="BS283" s="260"/>
      <c r="BT283" s="438"/>
      <c r="BU283" s="515">
        <v>45763</v>
      </c>
      <c r="BV283" s="516">
        <v>41000</v>
      </c>
      <c r="BW283" s="438"/>
      <c r="BX283" s="542">
        <v>45782</v>
      </c>
      <c r="BY283" s="546">
        <v>2500000</v>
      </c>
      <c r="BZ283" s="438"/>
      <c r="CA283" s="440"/>
      <c r="CB283" s="438"/>
      <c r="CC283" s="438"/>
      <c r="CD283" s="440"/>
      <c r="CE283" s="438"/>
      <c r="CF283" s="439"/>
      <c r="CG283" s="440"/>
      <c r="CH283" s="438"/>
      <c r="CI283" s="439"/>
      <c r="CJ283" s="540">
        <v>46011</v>
      </c>
      <c r="CK283" s="541">
        <v>45000</v>
      </c>
      <c r="CL283" s="439"/>
      <c r="CM283" s="147">
        <v>45751</v>
      </c>
      <c r="CN283" s="260">
        <v>550000</v>
      </c>
      <c r="CP283" s="440">
        <v>45874</v>
      </c>
      <c r="CQ283" s="438">
        <v>194000</v>
      </c>
      <c r="DB283" s="933">
        <v>46125</v>
      </c>
      <c r="DC283" s="510">
        <v>10000</v>
      </c>
      <c r="DH283" s="511"/>
      <c r="DI283" s="510"/>
    </row>
    <row r="284" spans="1:113" ht="15.75" x14ac:dyDescent="0.25">
      <c r="A284" s="357"/>
      <c r="E284" s="997">
        <v>46136</v>
      </c>
      <c r="F284" s="998">
        <v>5000</v>
      </c>
      <c r="G284" s="471" t="s">
        <v>1312</v>
      </c>
      <c r="H284" s="469" t="s">
        <v>8747</v>
      </c>
      <c r="M284" s="268">
        <v>44735</v>
      </c>
      <c r="N284" s="269">
        <v>109000</v>
      </c>
      <c r="O284" s="270"/>
      <c r="P284" s="269" t="s">
        <v>759</v>
      </c>
      <c r="T284" s="742">
        <v>46023</v>
      </c>
      <c r="U284" s="743" t="s">
        <v>6832</v>
      </c>
      <c r="V284" s="848" t="s">
        <v>7775</v>
      </c>
      <c r="W284" s="849" t="s">
        <v>7774</v>
      </c>
      <c r="X284" s="849" t="s">
        <v>2441</v>
      </c>
      <c r="Y284" s="850">
        <v>60000</v>
      </c>
      <c r="Z284" s="851"/>
      <c r="AA284" s="1015">
        <v>5000</v>
      </c>
      <c r="AB284" s="851">
        <v>5000</v>
      </c>
      <c r="AC284" s="851">
        <v>4000</v>
      </c>
      <c r="AD284" s="851"/>
      <c r="AE284" s="1015">
        <v>46000</v>
      </c>
      <c r="AF284" s="851"/>
      <c r="AG284" s="851"/>
      <c r="AH284" s="851" t="s">
        <v>7855</v>
      </c>
      <c r="AI284" t="s">
        <v>573</v>
      </c>
      <c r="AJ284" s="321">
        <v>45143</v>
      </c>
      <c r="AK284" s="322">
        <v>4167000</v>
      </c>
      <c r="AL284" s="322">
        <v>-4167000</v>
      </c>
      <c r="AN284" s="147"/>
      <c r="BP284" s="260"/>
      <c r="BQ284" s="260"/>
      <c r="BR284" s="260"/>
      <c r="BS284" s="260"/>
      <c r="BT284" s="438"/>
      <c r="BU284" s="515">
        <v>45763</v>
      </c>
      <c r="BV284" s="516">
        <v>191000</v>
      </c>
      <c r="BW284" s="438"/>
      <c r="BX284" s="542">
        <v>45780</v>
      </c>
      <c r="BY284" s="546">
        <v>66000</v>
      </c>
      <c r="BZ284" s="438"/>
      <c r="CA284" s="440"/>
      <c r="CB284" s="438"/>
      <c r="CC284" s="438"/>
      <c r="CD284" s="440"/>
      <c r="CE284" s="438"/>
      <c r="CF284" s="439"/>
      <c r="CG284" s="440"/>
      <c r="CH284" s="438"/>
      <c r="CI284" s="439"/>
      <c r="CJ284" s="540">
        <v>46011</v>
      </c>
      <c r="CK284" s="541">
        <v>45000</v>
      </c>
      <c r="CL284" s="439"/>
      <c r="CM284" s="147">
        <v>45751</v>
      </c>
      <c r="CN284" s="260">
        <v>760000</v>
      </c>
      <c r="CP284" s="440">
        <v>45874</v>
      </c>
      <c r="CQ284" s="438">
        <v>185000</v>
      </c>
      <c r="DB284" s="933">
        <v>46124</v>
      </c>
      <c r="DC284" s="510">
        <v>200000</v>
      </c>
      <c r="DH284" s="511"/>
      <c r="DI284" s="510"/>
    </row>
    <row r="285" spans="1:113" ht="15.75" x14ac:dyDescent="0.25">
      <c r="A285" s="357"/>
      <c r="E285" s="997">
        <v>46136</v>
      </c>
      <c r="F285" s="998">
        <v>281000</v>
      </c>
      <c r="G285" s="471" t="s">
        <v>1312</v>
      </c>
      <c r="H285" s="469" t="s">
        <v>3375</v>
      </c>
      <c r="M285" s="268">
        <v>44735</v>
      </c>
      <c r="N285" s="269">
        <v>4000</v>
      </c>
      <c r="O285" s="270"/>
      <c r="P285" s="271" t="s">
        <v>644</v>
      </c>
      <c r="T285" s="742">
        <v>46023</v>
      </c>
      <c r="U285" s="743" t="s">
        <v>6832</v>
      </c>
      <c r="V285" s="848">
        <v>10522922</v>
      </c>
      <c r="W285" s="849" t="s">
        <v>4948</v>
      </c>
      <c r="X285" s="849" t="s">
        <v>8028</v>
      </c>
      <c r="Y285" s="850">
        <v>604000</v>
      </c>
      <c r="Z285" s="851"/>
      <c r="AA285" s="1015">
        <v>88000</v>
      </c>
      <c r="AB285" s="851">
        <v>453000</v>
      </c>
      <c r="AC285" s="851"/>
      <c r="AD285" s="852"/>
      <c r="AE285" s="1015">
        <v>63000</v>
      </c>
      <c r="AF285" s="851"/>
      <c r="AG285" s="851"/>
      <c r="AH285" s="851" t="s">
        <v>8027</v>
      </c>
      <c r="AI285" t="s">
        <v>573</v>
      </c>
      <c r="AJ285" s="313">
        <v>45134</v>
      </c>
      <c r="AK285" s="312">
        <v>5828000</v>
      </c>
      <c r="AL285" s="312">
        <v>-5828000</v>
      </c>
      <c r="AN285" s="147"/>
      <c r="BP285" s="260"/>
      <c r="BQ285" s="260"/>
      <c r="BR285" s="260"/>
      <c r="BS285" s="260"/>
      <c r="BT285" s="438"/>
      <c r="BU285" s="515">
        <v>45761</v>
      </c>
      <c r="BV285" s="516">
        <v>150000</v>
      </c>
      <c r="BW285" s="438"/>
      <c r="BX285" s="547">
        <v>45779</v>
      </c>
      <c r="BY285" s="546">
        <v>234000</v>
      </c>
      <c r="BZ285" s="438"/>
      <c r="CA285" s="440"/>
      <c r="CB285" s="438"/>
      <c r="CC285" s="438"/>
      <c r="CD285" s="440"/>
      <c r="CE285" s="438"/>
      <c r="CF285" s="439"/>
      <c r="CG285" s="440"/>
      <c r="CH285" s="438"/>
      <c r="CI285" s="439"/>
      <c r="CJ285" s="540">
        <v>46011</v>
      </c>
      <c r="CK285" s="541">
        <v>5000</v>
      </c>
      <c r="CL285" s="439"/>
      <c r="CM285" s="147">
        <v>45748</v>
      </c>
      <c r="CN285" s="260">
        <v>437000</v>
      </c>
      <c r="CP285" s="440">
        <v>45874</v>
      </c>
      <c r="CQ285" s="438">
        <v>480000</v>
      </c>
      <c r="DB285" s="933">
        <v>46123</v>
      </c>
      <c r="DC285" s="510">
        <v>5000</v>
      </c>
      <c r="DH285" s="511"/>
      <c r="DI285" s="510"/>
    </row>
    <row r="286" spans="1:113" ht="15.75" x14ac:dyDescent="0.25">
      <c r="A286" s="357"/>
      <c r="E286" s="147">
        <v>46136</v>
      </c>
      <c r="F286" s="260">
        <v>5000</v>
      </c>
      <c r="G286" s="272"/>
      <c r="H286" s="269"/>
      <c r="M286" s="268">
        <v>44734</v>
      </c>
      <c r="N286" s="269">
        <v>4000</v>
      </c>
      <c r="O286" s="270"/>
      <c r="P286" s="271" t="s">
        <v>644</v>
      </c>
      <c r="T286" s="742">
        <v>46023</v>
      </c>
      <c r="U286" s="743" t="s">
        <v>6832</v>
      </c>
      <c r="V286" s="848" t="s">
        <v>7885</v>
      </c>
      <c r="W286" s="849" t="s">
        <v>592</v>
      </c>
      <c r="X286" s="849" t="s">
        <v>435</v>
      </c>
      <c r="Y286" s="850">
        <v>1504000</v>
      </c>
      <c r="Z286" s="851">
        <v>23000</v>
      </c>
      <c r="AA286" s="1015">
        <v>731000</v>
      </c>
      <c r="AB286" s="851"/>
      <c r="AC286" s="851">
        <v>682000</v>
      </c>
      <c r="AD286" s="851"/>
      <c r="AE286" s="1015">
        <v>68000</v>
      </c>
      <c r="AF286" s="851"/>
      <c r="AG286" s="851"/>
      <c r="AH286" s="851"/>
      <c r="AI286" t="s">
        <v>573</v>
      </c>
      <c r="AJ286" s="313">
        <v>45128</v>
      </c>
      <c r="AK286" s="312">
        <v>5535000</v>
      </c>
      <c r="AL286" s="312">
        <v>-5535000</v>
      </c>
      <c r="AN286" s="147"/>
      <c r="BP286" s="260"/>
      <c r="BQ286" s="260"/>
      <c r="BR286" s="260"/>
      <c r="BS286" s="260"/>
      <c r="BT286" s="438"/>
      <c r="BU286" s="515">
        <v>45758</v>
      </c>
      <c r="BV286" s="516">
        <v>607000</v>
      </c>
      <c r="BW286" s="438"/>
      <c r="BX286" s="542">
        <v>45776</v>
      </c>
      <c r="BY286" s="546">
        <v>321000</v>
      </c>
      <c r="BZ286" s="438"/>
      <c r="CA286" s="440"/>
      <c r="CB286" s="438"/>
      <c r="CC286" s="438"/>
      <c r="CD286" s="440"/>
      <c r="CE286" s="438"/>
      <c r="CF286" s="439"/>
      <c r="CG286" s="440"/>
      <c r="CH286" s="438"/>
      <c r="CI286" s="439"/>
      <c r="CJ286" s="540">
        <v>46010</v>
      </c>
      <c r="CK286" s="541">
        <v>5000</v>
      </c>
      <c r="CL286" s="439"/>
      <c r="CM286" s="147">
        <v>45744</v>
      </c>
      <c r="CN286" s="260">
        <v>104000</v>
      </c>
      <c r="CP286" s="440">
        <v>45868</v>
      </c>
      <c r="CQ286" s="438">
        <v>30000</v>
      </c>
      <c r="DB286" s="933">
        <v>46123</v>
      </c>
      <c r="DC286" s="510">
        <v>10000</v>
      </c>
      <c r="DH286" s="511"/>
      <c r="DI286" s="510"/>
    </row>
    <row r="287" spans="1:113" ht="15.75" x14ac:dyDescent="0.25">
      <c r="A287" s="357"/>
      <c r="E287" s="147">
        <v>46136</v>
      </c>
      <c r="F287" s="260">
        <v>4000</v>
      </c>
      <c r="G287" s="272"/>
      <c r="H287" s="269"/>
      <c r="M287" s="268">
        <v>44733</v>
      </c>
      <c r="N287" s="269">
        <v>70000</v>
      </c>
      <c r="O287" s="270"/>
      <c r="P287" s="269" t="s">
        <v>760</v>
      </c>
      <c r="T287" s="742">
        <v>46023</v>
      </c>
      <c r="U287" s="743" t="s">
        <v>6832</v>
      </c>
      <c r="V287" s="848" t="s">
        <v>7775</v>
      </c>
      <c r="W287" s="849" t="s">
        <v>7774</v>
      </c>
      <c r="X287" s="849" t="s">
        <v>2441</v>
      </c>
      <c r="Y287" s="850">
        <v>18000</v>
      </c>
      <c r="Z287" s="851"/>
      <c r="AA287" s="1015"/>
      <c r="AB287" s="851"/>
      <c r="AC287" s="851"/>
      <c r="AD287" s="851"/>
      <c r="AE287" s="1015">
        <v>18000</v>
      </c>
      <c r="AF287" s="851"/>
      <c r="AG287" s="851"/>
      <c r="AH287" s="851"/>
      <c r="AI287" t="s">
        <v>573</v>
      </c>
      <c r="AJ287" s="313">
        <v>45122</v>
      </c>
      <c r="AK287" s="312">
        <v>5139000</v>
      </c>
      <c r="AL287" s="312">
        <v>-5139000</v>
      </c>
      <c r="AN287" s="147"/>
      <c r="BP287" s="260"/>
      <c r="BQ287" s="260"/>
      <c r="BR287" s="260"/>
      <c r="BS287" s="260"/>
      <c r="BT287" s="438"/>
      <c r="BU287" s="515">
        <v>45750</v>
      </c>
      <c r="BV287" s="516">
        <v>394000</v>
      </c>
      <c r="BW287" s="438"/>
      <c r="BX287" s="542">
        <v>45776</v>
      </c>
      <c r="BY287" s="546">
        <v>2000000</v>
      </c>
      <c r="BZ287" s="438"/>
      <c r="CA287" s="440"/>
      <c r="CB287" s="438"/>
      <c r="CC287" s="438"/>
      <c r="CD287" s="440"/>
      <c r="CE287" s="438"/>
      <c r="CF287" s="439"/>
      <c r="CG287" s="440"/>
      <c r="CH287" s="438"/>
      <c r="CI287" s="439"/>
      <c r="CJ287" s="540">
        <v>46009</v>
      </c>
      <c r="CK287" s="541">
        <v>5000</v>
      </c>
      <c r="CL287" s="439"/>
      <c r="CM287" s="147">
        <v>45743</v>
      </c>
      <c r="CN287" s="260">
        <v>496000</v>
      </c>
      <c r="CP287" s="440">
        <v>45867</v>
      </c>
      <c r="CQ287" s="438">
        <v>18000</v>
      </c>
      <c r="DB287" s="933">
        <v>46123</v>
      </c>
      <c r="DC287" s="510">
        <v>4000</v>
      </c>
      <c r="DH287" s="511"/>
      <c r="DI287" s="510"/>
    </row>
    <row r="288" spans="1:113" ht="15.75" x14ac:dyDescent="0.25">
      <c r="A288" s="357"/>
      <c r="E288" s="147">
        <v>46136</v>
      </c>
      <c r="F288" s="260">
        <v>5000</v>
      </c>
      <c r="G288" s="272"/>
      <c r="H288" s="269"/>
      <c r="M288" s="268">
        <v>44733</v>
      </c>
      <c r="N288" s="269">
        <v>45000</v>
      </c>
      <c r="O288" s="270"/>
      <c r="P288" s="269" t="s">
        <v>761</v>
      </c>
      <c r="T288" s="742">
        <v>46023</v>
      </c>
      <c r="U288" s="743" t="s">
        <v>5390</v>
      </c>
      <c r="V288" s="848" t="s">
        <v>7856</v>
      </c>
      <c r="W288" s="849" t="s">
        <v>2868</v>
      </c>
      <c r="X288" s="849" t="s">
        <v>608</v>
      </c>
      <c r="Y288" s="850">
        <v>110000</v>
      </c>
      <c r="Z288" s="851"/>
      <c r="AA288" s="1015">
        <v>47000</v>
      </c>
      <c r="AB288" s="851">
        <v>80000</v>
      </c>
      <c r="AC288" s="851"/>
      <c r="AD288" s="851"/>
      <c r="AE288" s="1015">
        <v>-17000</v>
      </c>
      <c r="AF288" s="851"/>
      <c r="AG288" s="851"/>
      <c r="AH288" s="851" t="s">
        <v>7857</v>
      </c>
      <c r="AI288" t="s">
        <v>573</v>
      </c>
      <c r="AJ288" s="313">
        <v>45119</v>
      </c>
      <c r="AK288" s="312">
        <v>4824000</v>
      </c>
      <c r="AL288" s="312">
        <v>-4824000</v>
      </c>
      <c r="AN288" s="147"/>
      <c r="BP288" s="260"/>
      <c r="BQ288" s="260"/>
      <c r="BR288" s="260"/>
      <c r="BS288" s="260"/>
      <c r="BT288" s="438"/>
      <c r="BU288" s="515">
        <v>45750</v>
      </c>
      <c r="BV288" s="286">
        <v>469000</v>
      </c>
      <c r="BW288" s="438"/>
      <c r="BX288" s="542">
        <v>45776</v>
      </c>
      <c r="BY288" s="546">
        <v>2000000</v>
      </c>
      <c r="BZ288" s="438"/>
      <c r="CA288" s="440"/>
      <c r="CB288" s="438"/>
      <c r="CC288" s="438"/>
      <c r="CD288" s="440"/>
      <c r="CE288" s="438"/>
      <c r="CF288" s="439"/>
      <c r="CG288" s="440"/>
      <c r="CH288" s="438"/>
      <c r="CI288" s="439"/>
      <c r="CJ288" s="540">
        <v>46009</v>
      </c>
      <c r="CK288" s="541">
        <v>331000</v>
      </c>
      <c r="CL288" s="439"/>
      <c r="CM288" s="147">
        <v>45739</v>
      </c>
      <c r="CN288" s="260">
        <v>83000</v>
      </c>
      <c r="CP288" s="440">
        <v>45864</v>
      </c>
      <c r="CQ288" s="438">
        <v>15000</v>
      </c>
      <c r="DB288" s="933">
        <v>46123</v>
      </c>
      <c r="DC288" s="510">
        <v>80000</v>
      </c>
      <c r="DH288" s="511"/>
      <c r="DI288" s="510"/>
    </row>
    <row r="289" spans="1:113" ht="15.75" x14ac:dyDescent="0.25">
      <c r="A289" s="357"/>
      <c r="E289" s="147">
        <v>46136</v>
      </c>
      <c r="F289" s="260">
        <v>28000</v>
      </c>
      <c r="G289" s="272"/>
      <c r="H289" s="269"/>
      <c r="M289" s="268">
        <v>44729</v>
      </c>
      <c r="N289" s="269">
        <v>70000</v>
      </c>
      <c r="O289" s="270"/>
      <c r="P289" s="269" t="s">
        <v>762</v>
      </c>
      <c r="T289" s="742">
        <v>46023</v>
      </c>
      <c r="U289" s="743" t="s">
        <v>7052</v>
      </c>
      <c r="V289" s="848" t="s">
        <v>7722</v>
      </c>
      <c r="W289" s="849" t="s">
        <v>592</v>
      </c>
      <c r="X289" s="849" t="s">
        <v>221</v>
      </c>
      <c r="Y289" s="850">
        <v>571000</v>
      </c>
      <c r="Z289" s="851">
        <v>23000</v>
      </c>
      <c r="AA289" s="1015">
        <v>414000</v>
      </c>
      <c r="AB289" s="851"/>
      <c r="AC289" s="851"/>
      <c r="AD289" s="851"/>
      <c r="AE289" s="1015">
        <v>134000</v>
      </c>
      <c r="AF289" s="851"/>
      <c r="AG289" s="851"/>
      <c r="AH289" s="851"/>
      <c r="AI289" t="s">
        <v>573</v>
      </c>
      <c r="AJ289" s="313">
        <v>45119</v>
      </c>
      <c r="AK289" s="312">
        <v>4820000</v>
      </c>
      <c r="AL289" s="312">
        <v>-4820000</v>
      </c>
      <c r="AN289" s="147"/>
      <c r="BP289" s="260"/>
      <c r="BQ289" s="260"/>
      <c r="BR289" s="260"/>
      <c r="BS289" s="260"/>
      <c r="BT289" s="438"/>
      <c r="BU289" s="514">
        <v>45749</v>
      </c>
      <c r="BV289" s="516">
        <v>378000</v>
      </c>
      <c r="BW289" s="438"/>
      <c r="BX289" s="542">
        <v>45773</v>
      </c>
      <c r="BY289" s="546">
        <v>208000</v>
      </c>
      <c r="BZ289" s="438"/>
      <c r="CA289" s="440"/>
      <c r="CB289" s="438"/>
      <c r="CC289" s="438"/>
      <c r="CD289" s="440"/>
      <c r="CE289" s="438"/>
      <c r="CF289" s="439"/>
      <c r="CG289" s="440"/>
      <c r="CH289" s="438"/>
      <c r="CI289" s="439"/>
      <c r="CJ289" s="540">
        <v>46009</v>
      </c>
      <c r="CK289" s="541">
        <v>804000</v>
      </c>
      <c r="CL289" s="439"/>
      <c r="CM289" s="147">
        <v>45737</v>
      </c>
      <c r="CN289" s="260">
        <v>356000</v>
      </c>
      <c r="CP289" s="440">
        <v>45862</v>
      </c>
      <c r="CQ289" s="438">
        <v>10000</v>
      </c>
      <c r="DB289" s="933">
        <v>46123</v>
      </c>
      <c r="DC289" s="510">
        <v>110000</v>
      </c>
      <c r="DH289" s="511"/>
      <c r="DI289" s="510"/>
    </row>
    <row r="290" spans="1:113" ht="15.75" x14ac:dyDescent="0.25">
      <c r="A290" s="357"/>
      <c r="E290" s="147">
        <v>46136</v>
      </c>
      <c r="F290" s="260">
        <v>281000</v>
      </c>
      <c r="G290" s="272"/>
      <c r="H290" s="269"/>
      <c r="M290" s="268">
        <v>44729</v>
      </c>
      <c r="N290" s="269">
        <v>4000</v>
      </c>
      <c r="O290" s="270"/>
      <c r="P290" s="271" t="s">
        <v>644</v>
      </c>
      <c r="T290" s="742">
        <v>46023</v>
      </c>
      <c r="U290" s="743" t="s">
        <v>5056</v>
      </c>
      <c r="V290" s="848" t="s">
        <v>7820</v>
      </c>
      <c r="W290" s="849" t="s">
        <v>2868</v>
      </c>
      <c r="X290" s="849" t="s">
        <v>435</v>
      </c>
      <c r="Y290" s="850">
        <v>110000</v>
      </c>
      <c r="Z290" s="851"/>
      <c r="AA290" s="1015">
        <v>77000</v>
      </c>
      <c r="AB290" s="851"/>
      <c r="AC290" s="851"/>
      <c r="AD290" s="851"/>
      <c r="AE290" s="1015">
        <v>33000</v>
      </c>
      <c r="AF290" s="851"/>
      <c r="AG290" s="851"/>
      <c r="AH290" s="851"/>
      <c r="AI290" t="s">
        <v>573</v>
      </c>
      <c r="AJ290" s="321">
        <v>45108</v>
      </c>
      <c r="AK290" s="322">
        <v>4260000</v>
      </c>
      <c r="AL290" s="322">
        <v>-4254000</v>
      </c>
      <c r="AN290" s="147"/>
      <c r="BP290" s="260"/>
      <c r="BQ290" s="260"/>
      <c r="BR290" s="260"/>
      <c r="BS290" s="260"/>
      <c r="BT290" s="438"/>
      <c r="BU290" s="515">
        <v>45748</v>
      </c>
      <c r="BV290" s="516">
        <v>1300000</v>
      </c>
      <c r="BW290" s="438"/>
      <c r="BX290" s="542">
        <v>45773</v>
      </c>
      <c r="BY290" s="546">
        <v>2000000</v>
      </c>
      <c r="BZ290" s="438"/>
      <c r="CA290" s="440"/>
      <c r="CB290" s="438"/>
      <c r="CC290" s="438"/>
      <c r="CD290" s="440"/>
      <c r="CE290" s="438"/>
      <c r="CF290" s="439"/>
      <c r="CG290" s="440"/>
      <c r="CH290" s="438"/>
      <c r="CI290" s="439"/>
      <c r="CJ290" s="540">
        <v>46008</v>
      </c>
      <c r="CK290" s="541">
        <v>7000</v>
      </c>
      <c r="CL290" s="439"/>
      <c r="CM290" s="147">
        <v>45736</v>
      </c>
      <c r="CN290" s="260">
        <v>280000</v>
      </c>
      <c r="CP290" s="440">
        <v>45862</v>
      </c>
      <c r="CQ290" s="438">
        <v>100000</v>
      </c>
      <c r="DB290" s="933">
        <v>46122</v>
      </c>
      <c r="DC290" s="510">
        <v>6000</v>
      </c>
      <c r="DH290" s="511"/>
      <c r="DI290" s="510"/>
    </row>
    <row r="291" spans="1:113" ht="15.75" x14ac:dyDescent="0.25">
      <c r="A291" s="357"/>
      <c r="E291" s="997">
        <v>46135</v>
      </c>
      <c r="F291" s="998">
        <v>22000</v>
      </c>
      <c r="G291" s="471" t="s">
        <v>3353</v>
      </c>
      <c r="H291" s="469" t="s">
        <v>934</v>
      </c>
      <c r="M291" s="268">
        <v>44729</v>
      </c>
      <c r="N291" s="269">
        <v>70000</v>
      </c>
      <c r="O291" s="270"/>
      <c r="P291" s="269" t="s">
        <v>763</v>
      </c>
      <c r="T291" s="742">
        <v>46023</v>
      </c>
      <c r="U291" s="743" t="s">
        <v>5056</v>
      </c>
      <c r="V291" s="848" t="s">
        <v>7818</v>
      </c>
      <c r="W291" s="849" t="s">
        <v>2868</v>
      </c>
      <c r="X291" s="849" t="s">
        <v>221</v>
      </c>
      <c r="Y291" s="850">
        <v>110000</v>
      </c>
      <c r="Z291" s="851"/>
      <c r="AA291" s="1015">
        <v>70000</v>
      </c>
      <c r="AB291" s="851"/>
      <c r="AC291" s="851"/>
      <c r="AD291" s="851"/>
      <c r="AE291" s="1015">
        <v>40000</v>
      </c>
      <c r="AF291" s="851"/>
      <c r="AG291" s="851"/>
      <c r="AH291" s="851" t="s">
        <v>7817</v>
      </c>
      <c r="AI291" t="s">
        <v>573</v>
      </c>
      <c r="AJ291" s="313">
        <v>45108</v>
      </c>
      <c r="AK291" s="312">
        <v>5247000</v>
      </c>
      <c r="AL291" s="312">
        <v>-5247000</v>
      </c>
      <c r="AN291" s="147"/>
      <c r="BP291" s="260"/>
      <c r="BQ291" s="260"/>
      <c r="BR291" s="260"/>
      <c r="BS291" s="260"/>
      <c r="BT291" s="438"/>
      <c r="BU291" s="515">
        <v>45741</v>
      </c>
      <c r="BV291" s="516">
        <v>474000</v>
      </c>
      <c r="BW291" s="438"/>
      <c r="BX291" s="542">
        <v>45772</v>
      </c>
      <c r="BY291" s="546">
        <v>2000000</v>
      </c>
      <c r="BZ291" s="438"/>
      <c r="CA291" s="440"/>
      <c r="CB291" s="438"/>
      <c r="CC291" s="438"/>
      <c r="CD291" s="440"/>
      <c r="CE291" s="438"/>
      <c r="CF291" s="439"/>
      <c r="CG291" s="440"/>
      <c r="CH291" s="438"/>
      <c r="CI291" s="439"/>
      <c r="CJ291" s="540">
        <v>46008</v>
      </c>
      <c r="CK291" s="541">
        <v>3000</v>
      </c>
      <c r="CL291" s="439"/>
      <c r="CM291" s="147">
        <v>45730</v>
      </c>
      <c r="CN291" s="260">
        <v>307000</v>
      </c>
      <c r="CP291" s="440">
        <v>45861</v>
      </c>
      <c r="CQ291" s="438">
        <v>195000</v>
      </c>
      <c r="DB291" s="933">
        <v>46122</v>
      </c>
      <c r="DC291" s="510">
        <v>1000</v>
      </c>
      <c r="DH291" s="511"/>
      <c r="DI291" s="510"/>
    </row>
    <row r="292" spans="1:113" ht="15.75" x14ac:dyDescent="0.25">
      <c r="A292" s="357"/>
      <c r="E292" s="147">
        <v>46135</v>
      </c>
      <c r="F292" s="260">
        <v>17000</v>
      </c>
      <c r="G292" s="272"/>
      <c r="H292" s="269"/>
      <c r="M292" s="268">
        <v>44729</v>
      </c>
      <c r="N292" s="269">
        <v>70000</v>
      </c>
      <c r="O292" s="270"/>
      <c r="P292" s="269" t="s">
        <v>764</v>
      </c>
      <c r="T292" s="742">
        <v>46023</v>
      </c>
      <c r="U292" s="743" t="s">
        <v>5056</v>
      </c>
      <c r="V292" s="848" t="s">
        <v>7819</v>
      </c>
      <c r="W292" s="849" t="s">
        <v>2868</v>
      </c>
      <c r="X292" s="849" t="s">
        <v>435</v>
      </c>
      <c r="Y292" s="850">
        <v>110000</v>
      </c>
      <c r="Z292" s="851"/>
      <c r="AA292" s="1015">
        <v>77000</v>
      </c>
      <c r="AB292" s="851"/>
      <c r="AC292" s="851"/>
      <c r="AD292" s="851"/>
      <c r="AE292" s="1015">
        <v>33000</v>
      </c>
      <c r="AF292" s="851"/>
      <c r="AG292" s="851"/>
      <c r="AH292" s="851"/>
      <c r="AI292" t="s">
        <v>573</v>
      </c>
      <c r="AJ292" s="313">
        <v>45089</v>
      </c>
      <c r="AK292" s="312">
        <v>4174000</v>
      </c>
      <c r="AL292" s="312">
        <v>-4174000</v>
      </c>
      <c r="AN292" s="147"/>
      <c r="BP292" s="260"/>
      <c r="BQ292" s="260"/>
      <c r="BR292" s="260"/>
      <c r="BS292" s="260"/>
      <c r="BT292" s="438"/>
      <c r="BU292" s="515">
        <v>45736</v>
      </c>
      <c r="BV292" s="516">
        <v>427000</v>
      </c>
      <c r="BW292" s="438"/>
      <c r="BX292" s="542">
        <v>45772</v>
      </c>
      <c r="BY292" s="546">
        <v>568000</v>
      </c>
      <c r="BZ292" s="438"/>
      <c r="CA292" s="440"/>
      <c r="CB292" s="438"/>
      <c r="CC292" s="438"/>
      <c r="CD292" s="440"/>
      <c r="CE292" s="438"/>
      <c r="CF292" s="439"/>
      <c r="CG292" s="440"/>
      <c r="CH292" s="438"/>
      <c r="CI292" s="439"/>
      <c r="CJ292" s="540">
        <v>46008</v>
      </c>
      <c r="CK292" s="541">
        <v>2700000</v>
      </c>
      <c r="CL292" s="439"/>
      <c r="CM292" s="147">
        <v>45728</v>
      </c>
      <c r="CN292" s="260">
        <v>284000</v>
      </c>
      <c r="CP292" s="440">
        <v>45856</v>
      </c>
      <c r="CQ292" s="438">
        <v>15000</v>
      </c>
      <c r="DB292" s="933">
        <v>46122</v>
      </c>
      <c r="DC292" s="510">
        <v>4000</v>
      </c>
      <c r="DH292" s="511"/>
      <c r="DI292" s="510"/>
    </row>
    <row r="293" spans="1:113" ht="15.75" x14ac:dyDescent="0.25">
      <c r="A293" s="357"/>
      <c r="E293" s="147">
        <v>46135</v>
      </c>
      <c r="F293" s="260">
        <v>22000</v>
      </c>
      <c r="G293" s="272"/>
      <c r="H293" s="269"/>
      <c r="M293" s="268">
        <v>44726</v>
      </c>
      <c r="N293" s="269">
        <v>85000</v>
      </c>
      <c r="O293" s="270"/>
      <c r="P293" s="269" t="s">
        <v>765</v>
      </c>
      <c r="T293" s="742">
        <v>46023</v>
      </c>
      <c r="U293" s="743" t="s">
        <v>5056</v>
      </c>
      <c r="V293" s="848" t="s">
        <v>7938</v>
      </c>
      <c r="W293" s="849" t="s">
        <v>592</v>
      </c>
      <c r="X293" s="849" t="s">
        <v>608</v>
      </c>
      <c r="Y293" s="850">
        <v>425000</v>
      </c>
      <c r="Z293" s="851">
        <v>16000</v>
      </c>
      <c r="AA293" s="1015">
        <v>336000</v>
      </c>
      <c r="AB293" s="851"/>
      <c r="AC293" s="851"/>
      <c r="AD293" s="851"/>
      <c r="AE293" s="1015">
        <v>73000</v>
      </c>
      <c r="AF293" s="851"/>
      <c r="AG293" s="851"/>
      <c r="AH293" s="851"/>
      <c r="AI293" t="s">
        <v>573</v>
      </c>
      <c r="AJ293" s="313">
        <v>45087</v>
      </c>
      <c r="AK293" s="312">
        <v>3805000</v>
      </c>
      <c r="AL293" s="312">
        <v>-3805000</v>
      </c>
      <c r="AN293" s="147"/>
      <c r="BP293" s="260"/>
      <c r="BQ293" s="260"/>
      <c r="BR293" s="260"/>
      <c r="BS293" s="260"/>
      <c r="BT293" s="438"/>
      <c r="BU293" s="515">
        <v>45727</v>
      </c>
      <c r="BV293" s="516">
        <v>2395000</v>
      </c>
      <c r="BW293" s="438"/>
      <c r="BX293" s="542">
        <v>45771</v>
      </c>
      <c r="BY293" s="546">
        <v>59000</v>
      </c>
      <c r="BZ293" s="438"/>
      <c r="CA293" s="440"/>
      <c r="CB293" s="438"/>
      <c r="CC293" s="438"/>
      <c r="CD293" s="440"/>
      <c r="CE293" s="438"/>
      <c r="CF293" s="439"/>
      <c r="CG293" s="440"/>
      <c r="CH293" s="438"/>
      <c r="CI293" s="439"/>
      <c r="CJ293" s="540">
        <v>46008</v>
      </c>
      <c r="CK293" s="541">
        <v>10000</v>
      </c>
      <c r="CL293" s="439"/>
      <c r="CM293" s="147">
        <v>45728</v>
      </c>
      <c r="CN293" s="260">
        <v>534000</v>
      </c>
      <c r="CP293" s="440">
        <v>45856</v>
      </c>
      <c r="CQ293" s="438">
        <v>152000</v>
      </c>
      <c r="DB293" s="933">
        <v>46122</v>
      </c>
      <c r="DC293" s="510">
        <v>12000</v>
      </c>
      <c r="DH293" s="511"/>
      <c r="DI293" s="510"/>
    </row>
    <row r="294" spans="1:113" ht="15.75" x14ac:dyDescent="0.25">
      <c r="A294" s="357"/>
      <c r="E294" s="147">
        <v>46135</v>
      </c>
      <c r="F294" s="260">
        <v>35000</v>
      </c>
      <c r="G294" s="272"/>
      <c r="H294" s="269"/>
      <c r="M294" s="268">
        <v>44726</v>
      </c>
      <c r="N294" s="269">
        <v>4000</v>
      </c>
      <c r="O294" s="270"/>
      <c r="P294" s="271" t="s">
        <v>644</v>
      </c>
      <c r="T294" s="742">
        <v>46023</v>
      </c>
      <c r="U294" s="743" t="s">
        <v>6562</v>
      </c>
      <c r="V294" s="848" t="s">
        <v>7854</v>
      </c>
      <c r="W294" s="849" t="s">
        <v>7774</v>
      </c>
      <c r="X294" s="849" t="s">
        <v>2441</v>
      </c>
      <c r="Y294" s="850">
        <v>50000</v>
      </c>
      <c r="Z294" s="851"/>
      <c r="AA294" s="1015">
        <v>5000</v>
      </c>
      <c r="AB294" s="851"/>
      <c r="AC294" s="851"/>
      <c r="AD294" s="851"/>
      <c r="AE294" s="1015">
        <v>45000</v>
      </c>
      <c r="AF294" s="851"/>
      <c r="AG294" s="851"/>
      <c r="AH294" s="851"/>
      <c r="AI294" t="s">
        <v>573</v>
      </c>
      <c r="AJ294" s="313">
        <v>45080</v>
      </c>
      <c r="AK294" s="312">
        <v>3505000</v>
      </c>
      <c r="AL294" s="312">
        <v>-3505000</v>
      </c>
      <c r="AN294" s="147"/>
      <c r="BP294" s="260"/>
      <c r="BQ294" s="260"/>
      <c r="BR294" s="260"/>
      <c r="BS294" s="260"/>
      <c r="BT294" s="438"/>
      <c r="BU294" s="515">
        <v>45726</v>
      </c>
      <c r="BV294" s="516">
        <v>50000</v>
      </c>
      <c r="BW294" s="438"/>
      <c r="BX294" s="542">
        <v>45771</v>
      </c>
      <c r="BY294" s="546">
        <v>1000000</v>
      </c>
      <c r="BZ294" s="438"/>
      <c r="CA294" s="440"/>
      <c r="CB294" s="438"/>
      <c r="CC294" s="438"/>
      <c r="CD294" s="440"/>
      <c r="CE294" s="438"/>
      <c r="CF294" s="439"/>
      <c r="CG294" s="440"/>
      <c r="CH294" s="438"/>
      <c r="CI294" s="439"/>
      <c r="CJ294" s="540">
        <v>46008</v>
      </c>
      <c r="CK294" s="541">
        <v>250000</v>
      </c>
      <c r="CL294" s="439"/>
      <c r="CM294" s="147">
        <v>45727</v>
      </c>
      <c r="CN294" s="260">
        <v>348000</v>
      </c>
      <c r="CP294" s="440">
        <v>45855</v>
      </c>
      <c r="CQ294" s="438">
        <v>144000</v>
      </c>
      <c r="DB294" s="933">
        <v>46122</v>
      </c>
      <c r="DC294" s="510">
        <v>30000</v>
      </c>
      <c r="DH294" s="511"/>
      <c r="DI294" s="510"/>
    </row>
    <row r="295" spans="1:113" ht="15.75" x14ac:dyDescent="0.25">
      <c r="A295" s="357"/>
      <c r="E295" s="147">
        <v>46135</v>
      </c>
      <c r="F295" s="260">
        <v>10000</v>
      </c>
      <c r="G295" s="272"/>
      <c r="H295" s="269"/>
      <c r="M295" s="268">
        <v>44723</v>
      </c>
      <c r="N295" s="269">
        <v>70000</v>
      </c>
      <c r="O295" s="270"/>
      <c r="P295" s="269" t="s">
        <v>766</v>
      </c>
      <c r="T295" s="742">
        <v>46023</v>
      </c>
      <c r="U295" s="743" t="s">
        <v>6562</v>
      </c>
      <c r="V295" s="848" t="s">
        <v>7834</v>
      </c>
      <c r="W295" s="849" t="s">
        <v>592</v>
      </c>
      <c r="X295" s="849" t="s">
        <v>435</v>
      </c>
      <c r="Y295" s="850">
        <v>700000</v>
      </c>
      <c r="Z295" s="851">
        <v>23000</v>
      </c>
      <c r="AA295" s="1015">
        <v>609000</v>
      </c>
      <c r="AB295" s="851"/>
      <c r="AC295" s="851"/>
      <c r="AD295" s="851"/>
      <c r="AE295" s="1015">
        <v>68000</v>
      </c>
      <c r="AF295" s="851"/>
      <c r="AG295" s="851"/>
      <c r="AH295" s="851"/>
      <c r="AI295" t="s">
        <v>573</v>
      </c>
      <c r="AJ295" s="313">
        <v>45080</v>
      </c>
      <c r="AK295" s="312">
        <v>3505000</v>
      </c>
      <c r="AL295" s="312">
        <v>-3505000</v>
      </c>
      <c r="AN295" s="147"/>
      <c r="BP295" s="260"/>
      <c r="BQ295" s="260"/>
      <c r="BR295" s="260"/>
      <c r="BS295" s="260"/>
      <c r="BT295" s="438"/>
      <c r="BU295" s="515">
        <v>45726</v>
      </c>
      <c r="BV295" s="286">
        <v>627000</v>
      </c>
      <c r="BW295" s="438"/>
      <c r="BX295" s="542">
        <v>45770</v>
      </c>
      <c r="BY295" s="546">
        <v>300000</v>
      </c>
      <c r="BZ295" s="438"/>
      <c r="CA295" s="440"/>
      <c r="CB295" s="438"/>
      <c r="CC295" s="438"/>
      <c r="CD295" s="440"/>
      <c r="CE295" s="438"/>
      <c r="CF295" s="439"/>
      <c r="CG295" s="440"/>
      <c r="CH295" s="438"/>
      <c r="CI295" s="439"/>
      <c r="CJ295" s="540">
        <v>46007</v>
      </c>
      <c r="CK295" s="541">
        <v>226000</v>
      </c>
      <c r="CL295" s="439"/>
      <c r="CM295" s="147">
        <v>45727</v>
      </c>
      <c r="CN295" s="260">
        <v>490000</v>
      </c>
      <c r="CP295" s="440">
        <v>45853</v>
      </c>
      <c r="CQ295" s="438">
        <v>40000</v>
      </c>
      <c r="DB295" s="933">
        <v>46122</v>
      </c>
      <c r="DC295" s="510">
        <v>560000</v>
      </c>
      <c r="DH295" s="511"/>
      <c r="DI295" s="510"/>
    </row>
    <row r="296" spans="1:113" ht="15.75" x14ac:dyDescent="0.25">
      <c r="A296" s="357"/>
      <c r="E296" s="147">
        <v>46135</v>
      </c>
      <c r="F296" s="260">
        <v>5000</v>
      </c>
      <c r="G296" s="272"/>
      <c r="H296" s="269"/>
      <c r="M296" s="268">
        <v>44723</v>
      </c>
      <c r="N296" s="269">
        <v>4000</v>
      </c>
      <c r="O296" s="270"/>
      <c r="P296" s="271" t="s">
        <v>644</v>
      </c>
      <c r="T296" s="742">
        <v>46023</v>
      </c>
      <c r="U296" s="743" t="s">
        <v>7843</v>
      </c>
      <c r="V296" s="848" t="s">
        <v>7825</v>
      </c>
      <c r="W296" s="849" t="s">
        <v>3642</v>
      </c>
      <c r="X296" s="849" t="s">
        <v>435</v>
      </c>
      <c r="Y296" s="850">
        <v>1100000</v>
      </c>
      <c r="Z296" s="851">
        <v>5000</v>
      </c>
      <c r="AA296" s="1015">
        <v>641000</v>
      </c>
      <c r="AB296" s="851">
        <v>297000</v>
      </c>
      <c r="AC296" s="851">
        <v>80000</v>
      </c>
      <c r="AD296" s="851"/>
      <c r="AE296" s="1015">
        <v>77000</v>
      </c>
      <c r="AF296" s="851"/>
      <c r="AG296" s="851"/>
      <c r="AH296" s="851" t="s">
        <v>7845</v>
      </c>
      <c r="AI296" t="s">
        <v>573</v>
      </c>
      <c r="AJ296" s="313">
        <v>45080</v>
      </c>
      <c r="AK296" s="312">
        <v>3375000</v>
      </c>
      <c r="AL296" s="312">
        <v>-3375000</v>
      </c>
      <c r="AN296" s="147"/>
      <c r="BP296" s="260"/>
      <c r="BQ296" s="260"/>
      <c r="BR296" s="260"/>
      <c r="BS296" s="260"/>
      <c r="BT296" s="438"/>
      <c r="BU296" s="515">
        <v>45724</v>
      </c>
      <c r="BV296" s="516">
        <v>200000</v>
      </c>
      <c r="BW296" s="438"/>
      <c r="BX296" s="542">
        <v>45770</v>
      </c>
      <c r="BY296" s="546">
        <v>1000000</v>
      </c>
      <c r="BZ296" s="438"/>
      <c r="CA296" s="440"/>
      <c r="CB296" s="438"/>
      <c r="CC296" s="438"/>
      <c r="CD296" s="440"/>
      <c r="CE296" s="438"/>
      <c r="CF296" s="439"/>
      <c r="CG296" s="440"/>
      <c r="CH296" s="438"/>
      <c r="CI296" s="439"/>
      <c r="CJ296" s="540">
        <v>46007</v>
      </c>
      <c r="CK296" s="541">
        <v>5000</v>
      </c>
      <c r="CL296" s="439"/>
      <c r="CM296" s="147">
        <v>45723</v>
      </c>
      <c r="CN296" s="260">
        <v>105000</v>
      </c>
      <c r="CP296" s="440">
        <v>45853</v>
      </c>
      <c r="CQ296" s="438">
        <v>30000</v>
      </c>
      <c r="DB296" s="933">
        <v>46122</v>
      </c>
      <c r="DC296" s="510">
        <v>5000</v>
      </c>
      <c r="DH296" s="511"/>
      <c r="DI296" s="510"/>
    </row>
    <row r="297" spans="1:113" ht="15.75" x14ac:dyDescent="0.25">
      <c r="A297" s="357"/>
      <c r="E297" s="147">
        <v>46135</v>
      </c>
      <c r="F297" s="260">
        <v>150000</v>
      </c>
      <c r="G297" s="272"/>
      <c r="H297" s="269"/>
      <c r="M297" s="268">
        <v>44720</v>
      </c>
      <c r="N297" s="269">
        <v>310000</v>
      </c>
      <c r="O297" s="270"/>
      <c r="P297" s="269" t="s">
        <v>680</v>
      </c>
      <c r="T297" s="742">
        <v>46023</v>
      </c>
      <c r="U297" s="743" t="s">
        <v>7843</v>
      </c>
      <c r="V297" s="848" t="s">
        <v>7881</v>
      </c>
      <c r="W297" s="849" t="s">
        <v>592</v>
      </c>
      <c r="X297" s="849" t="s">
        <v>435</v>
      </c>
      <c r="Y297" s="850">
        <v>583000</v>
      </c>
      <c r="Z297" s="851">
        <v>5000</v>
      </c>
      <c r="AA297" s="1015">
        <v>561000</v>
      </c>
      <c r="AB297" s="851"/>
      <c r="AC297" s="851"/>
      <c r="AD297" s="851"/>
      <c r="AE297" s="1015">
        <v>17000</v>
      </c>
      <c r="AF297" s="851"/>
      <c r="AG297" s="851"/>
      <c r="AH297" s="851"/>
      <c r="AI297" t="s">
        <v>573</v>
      </c>
      <c r="AJ297" s="361">
        <v>45078</v>
      </c>
      <c r="AK297" s="362">
        <v>3363000</v>
      </c>
      <c r="AL297" s="362">
        <v>-3363000</v>
      </c>
      <c r="AN297" s="147"/>
      <c r="BP297" s="260"/>
      <c r="BQ297" s="260"/>
      <c r="BR297" s="260"/>
      <c r="BS297" s="260"/>
      <c r="BT297" s="438"/>
      <c r="BU297" s="515">
        <v>45722</v>
      </c>
      <c r="BV297" s="516">
        <v>440000</v>
      </c>
      <c r="BW297" s="438"/>
      <c r="BX297" s="542">
        <v>45768</v>
      </c>
      <c r="BY297" s="546">
        <v>260000</v>
      </c>
      <c r="BZ297" s="438"/>
      <c r="CA297" s="440"/>
      <c r="CB297" s="438"/>
      <c r="CC297" s="438"/>
      <c r="CD297" s="440"/>
      <c r="CE297" s="438"/>
      <c r="CF297" s="439"/>
      <c r="CG297" s="440"/>
      <c r="CH297" s="438"/>
      <c r="CI297" s="439"/>
      <c r="CJ297" s="540">
        <v>46007</v>
      </c>
      <c r="CK297" s="541">
        <v>5000</v>
      </c>
      <c r="CL297" s="439"/>
      <c r="CM297" s="147">
        <v>45720</v>
      </c>
      <c r="CN297" s="260">
        <v>367000</v>
      </c>
      <c r="CP297" s="440">
        <v>45853</v>
      </c>
      <c r="CQ297" s="438">
        <v>37000</v>
      </c>
      <c r="DB297" s="933">
        <v>46121</v>
      </c>
      <c r="DC297" s="510">
        <v>18000</v>
      </c>
      <c r="DH297" s="511"/>
      <c r="DI297" s="510"/>
    </row>
    <row r="298" spans="1:113" ht="15.75" x14ac:dyDescent="0.25">
      <c r="A298" s="357"/>
      <c r="E298" s="997">
        <v>46134</v>
      </c>
      <c r="F298" s="998">
        <v>22000</v>
      </c>
      <c r="G298" s="471" t="s">
        <v>1312</v>
      </c>
      <c r="H298" s="469" t="s">
        <v>8772</v>
      </c>
      <c r="M298" s="268">
        <v>44720</v>
      </c>
      <c r="N298" s="269">
        <v>70000</v>
      </c>
      <c r="O298" s="270"/>
      <c r="P298" s="271" t="s">
        <v>767</v>
      </c>
      <c r="T298" s="742">
        <v>46023</v>
      </c>
      <c r="U298" s="743" t="s">
        <v>613</v>
      </c>
      <c r="V298" s="848" t="s">
        <v>7460</v>
      </c>
      <c r="W298" s="849" t="s">
        <v>592</v>
      </c>
      <c r="X298" s="849" t="s">
        <v>290</v>
      </c>
      <c r="Y298" s="850">
        <v>297000</v>
      </c>
      <c r="Z298" s="851">
        <v>18000</v>
      </c>
      <c r="AA298" s="1015">
        <v>190000</v>
      </c>
      <c r="AB298" s="851"/>
      <c r="AC298" s="851"/>
      <c r="AD298" s="851"/>
      <c r="AE298" s="1015">
        <v>89000</v>
      </c>
      <c r="AF298" s="851"/>
      <c r="AG298" s="851"/>
      <c r="AH298" s="851" t="s">
        <v>7687</v>
      </c>
      <c r="AI298" t="s">
        <v>573</v>
      </c>
      <c r="AJ298" s="321">
        <v>45078</v>
      </c>
      <c r="AK298" s="322">
        <v>5167000</v>
      </c>
      <c r="AL298" s="322">
        <v>-5167000</v>
      </c>
      <c r="AN298" s="147"/>
      <c r="BP298" s="260"/>
      <c r="BQ298" s="260"/>
      <c r="BR298" s="260"/>
      <c r="BS298" s="260"/>
      <c r="BT298" s="438"/>
      <c r="BU298" s="515">
        <v>45716</v>
      </c>
      <c r="BV298" s="516">
        <v>69000</v>
      </c>
      <c r="BW298" s="438"/>
      <c r="BX298" s="542">
        <v>45768</v>
      </c>
      <c r="BY298" s="546">
        <v>12000</v>
      </c>
      <c r="BZ298" s="438"/>
      <c r="CA298" s="440"/>
      <c r="CB298" s="438"/>
      <c r="CC298" s="438"/>
      <c r="CD298" s="440"/>
      <c r="CE298" s="438"/>
      <c r="CF298" s="439"/>
      <c r="CG298" s="440"/>
      <c r="CH298" s="438"/>
      <c r="CI298" s="439"/>
      <c r="CJ298" s="540">
        <v>46007</v>
      </c>
      <c r="CK298" s="541">
        <v>1782000</v>
      </c>
      <c r="CL298" s="439"/>
      <c r="CM298" s="147">
        <v>45720</v>
      </c>
      <c r="CN298" s="260">
        <v>472000</v>
      </c>
      <c r="CP298" s="147">
        <v>45852</v>
      </c>
      <c r="CQ298" s="260">
        <v>327000</v>
      </c>
      <c r="DB298" s="933">
        <v>46121</v>
      </c>
      <c r="DC298" s="510">
        <v>35000</v>
      </c>
      <c r="DH298" s="511"/>
      <c r="DI298" s="510"/>
    </row>
    <row r="299" spans="1:113" ht="15.75" x14ac:dyDescent="0.25">
      <c r="A299" s="357"/>
      <c r="E299" s="147">
        <v>46134</v>
      </c>
      <c r="F299" s="260">
        <v>17000</v>
      </c>
      <c r="G299" s="272"/>
      <c r="H299" s="269"/>
      <c r="M299" s="268">
        <v>44720</v>
      </c>
      <c r="N299" s="269">
        <v>4000</v>
      </c>
      <c r="O299" s="270"/>
      <c r="P299" s="271" t="s">
        <v>644</v>
      </c>
      <c r="T299" s="742">
        <v>46023</v>
      </c>
      <c r="U299" s="743" t="s">
        <v>6699</v>
      </c>
      <c r="V299" s="848" t="s">
        <v>7853</v>
      </c>
      <c r="W299" s="849" t="s">
        <v>592</v>
      </c>
      <c r="X299" s="849" t="s">
        <v>221</v>
      </c>
      <c r="Y299" s="850">
        <v>571000</v>
      </c>
      <c r="Z299" s="851">
        <v>23000</v>
      </c>
      <c r="AA299" s="1015">
        <v>347000</v>
      </c>
      <c r="AB299" s="851">
        <v>14000</v>
      </c>
      <c r="AC299" s="851">
        <v>46000</v>
      </c>
      <c r="AD299" s="851"/>
      <c r="AE299" s="1015">
        <v>141000</v>
      </c>
      <c r="AF299" s="851"/>
      <c r="AG299" s="851"/>
      <c r="AH299" s="851" t="s">
        <v>7883</v>
      </c>
      <c r="AI299" t="s">
        <v>573</v>
      </c>
      <c r="AJ299" s="313">
        <v>45076</v>
      </c>
      <c r="AK299" s="312">
        <v>5154000</v>
      </c>
      <c r="AL299" s="312">
        <v>-5154000</v>
      </c>
      <c r="AN299" s="147"/>
      <c r="BP299" s="260"/>
      <c r="BQ299" s="260"/>
      <c r="BR299" s="260"/>
      <c r="BS299" s="260"/>
      <c r="BT299" s="438"/>
      <c r="BU299" s="515">
        <v>45715</v>
      </c>
      <c r="BV299" s="516">
        <v>342000</v>
      </c>
      <c r="BW299" s="438"/>
      <c r="BX299" s="542">
        <v>45751</v>
      </c>
      <c r="BY299" s="546">
        <v>2000000</v>
      </c>
      <c r="BZ299" s="438"/>
      <c r="CA299" s="440"/>
      <c r="CB299" s="438"/>
      <c r="CC299" s="438"/>
      <c r="CD299" s="440"/>
      <c r="CE299" s="438"/>
      <c r="CF299" s="439"/>
      <c r="CG299" s="440"/>
      <c r="CH299" s="438"/>
      <c r="CI299" s="439"/>
      <c r="CJ299" s="540">
        <v>46007</v>
      </c>
      <c r="CK299" s="541">
        <v>407000</v>
      </c>
      <c r="CL299" s="439"/>
      <c r="CM299" s="147">
        <v>45715</v>
      </c>
      <c r="CN299" s="260">
        <v>23000</v>
      </c>
      <c r="CP299" s="147">
        <v>45852</v>
      </c>
      <c r="CQ299" s="260">
        <v>1000</v>
      </c>
      <c r="DB299" s="933">
        <v>46121</v>
      </c>
      <c r="DC299" s="510">
        <v>5000</v>
      </c>
      <c r="DH299" s="511"/>
      <c r="DI299" s="510"/>
    </row>
    <row r="300" spans="1:113" ht="15.75" x14ac:dyDescent="0.25">
      <c r="A300" s="357"/>
      <c r="E300" s="147">
        <v>46134</v>
      </c>
      <c r="F300" s="260">
        <v>15000</v>
      </c>
      <c r="G300" s="272"/>
      <c r="H300" s="269"/>
      <c r="M300" s="268">
        <v>44713</v>
      </c>
      <c r="N300" s="269">
        <v>70000</v>
      </c>
      <c r="O300" s="270"/>
      <c r="P300" s="271" t="s">
        <v>768</v>
      </c>
      <c r="T300" s="742">
        <v>46023</v>
      </c>
      <c r="U300" s="743" t="s">
        <v>2400</v>
      </c>
      <c r="V300" s="848" t="s">
        <v>8038</v>
      </c>
      <c r="W300" s="849" t="s">
        <v>592</v>
      </c>
      <c r="X300" s="849" t="s">
        <v>436</v>
      </c>
      <c r="Y300" s="850">
        <v>784000</v>
      </c>
      <c r="Z300" s="851">
        <v>23000</v>
      </c>
      <c r="AA300" s="1015">
        <v>691000</v>
      </c>
      <c r="AB300" s="851"/>
      <c r="AC300" s="851"/>
      <c r="AD300" s="851"/>
      <c r="AE300" s="1015">
        <v>70000</v>
      </c>
      <c r="AF300" s="851"/>
      <c r="AG300" s="851"/>
      <c r="AH300" s="851"/>
      <c r="AI300" t="s">
        <v>573</v>
      </c>
      <c r="AJ300" s="313">
        <v>45073</v>
      </c>
      <c r="AK300" s="312">
        <v>5080000</v>
      </c>
      <c r="AL300" s="312">
        <v>-5080000</v>
      </c>
      <c r="AN300" s="147"/>
      <c r="BP300" s="260"/>
      <c r="BQ300" s="260"/>
      <c r="BR300" s="260"/>
      <c r="BS300" s="260"/>
      <c r="BT300" s="438"/>
      <c r="BU300" s="515">
        <v>45712</v>
      </c>
      <c r="BV300" s="516">
        <v>990000</v>
      </c>
      <c r="BW300" s="438"/>
      <c r="BX300" s="542">
        <v>45751</v>
      </c>
      <c r="BY300" s="546">
        <v>77000</v>
      </c>
      <c r="BZ300" s="438"/>
      <c r="CA300" s="440"/>
      <c r="CB300" s="438"/>
      <c r="CC300" s="438"/>
      <c r="CD300" s="440"/>
      <c r="CE300" s="438"/>
      <c r="CF300" s="439"/>
      <c r="CG300" s="440"/>
      <c r="CH300" s="438"/>
      <c r="CI300" s="439"/>
      <c r="CJ300" s="540">
        <v>46007</v>
      </c>
      <c r="CK300" s="541">
        <v>319000</v>
      </c>
      <c r="CL300" s="439"/>
      <c r="CM300" s="147">
        <v>45715</v>
      </c>
      <c r="CN300" s="260">
        <v>1084000</v>
      </c>
      <c r="CP300" s="147">
        <v>45852</v>
      </c>
      <c r="CQ300" s="260">
        <v>5000</v>
      </c>
      <c r="DB300" s="933">
        <v>46121</v>
      </c>
      <c r="DC300" s="510">
        <v>126000</v>
      </c>
      <c r="DH300" s="511"/>
      <c r="DI300" s="510"/>
    </row>
    <row r="301" spans="1:113" ht="15.75" x14ac:dyDescent="0.25">
      <c r="A301" s="357"/>
      <c r="E301" s="147">
        <v>46134</v>
      </c>
      <c r="F301" s="260">
        <v>22000</v>
      </c>
      <c r="G301" s="272"/>
      <c r="H301" s="269"/>
      <c r="M301" s="268">
        <v>44713</v>
      </c>
      <c r="N301" s="269">
        <v>5000</v>
      </c>
      <c r="O301" s="270"/>
      <c r="P301" s="271" t="s">
        <v>644</v>
      </c>
      <c r="T301" s="742">
        <v>46023</v>
      </c>
      <c r="U301" s="743" t="s">
        <v>8032</v>
      </c>
      <c r="V301" s="848" t="s">
        <v>8030</v>
      </c>
      <c r="W301" s="849" t="s">
        <v>592</v>
      </c>
      <c r="X301" s="849" t="s">
        <v>245</v>
      </c>
      <c r="Y301" s="850">
        <v>460000</v>
      </c>
      <c r="Z301" s="851">
        <v>23000</v>
      </c>
      <c r="AA301" s="1015">
        <v>368000</v>
      </c>
      <c r="AB301" s="851"/>
      <c r="AC301" s="851"/>
      <c r="AD301" s="851"/>
      <c r="AE301" s="1015">
        <v>69000</v>
      </c>
      <c r="AF301" s="851"/>
      <c r="AG301" s="851"/>
      <c r="AH301" s="851"/>
      <c r="AI301" t="s">
        <v>573</v>
      </c>
      <c r="AJ301" s="313">
        <v>45072</v>
      </c>
      <c r="AK301" s="312">
        <v>4912000</v>
      </c>
      <c r="AL301" s="312">
        <v>-4912000</v>
      </c>
      <c r="AN301" s="147"/>
      <c r="BP301" s="260"/>
      <c r="BQ301" s="260"/>
      <c r="BR301" s="260"/>
      <c r="BS301" s="260"/>
      <c r="BT301" s="438"/>
      <c r="BU301" s="515">
        <v>45710</v>
      </c>
      <c r="BV301" s="516">
        <v>320000</v>
      </c>
      <c r="BW301" s="438"/>
      <c r="BX301" s="542">
        <v>45747</v>
      </c>
      <c r="BY301" s="546">
        <v>2000000</v>
      </c>
      <c r="BZ301" s="438"/>
      <c r="CA301" s="440"/>
      <c r="CB301" s="438"/>
      <c r="CC301" s="438"/>
      <c r="CD301" s="440"/>
      <c r="CE301" s="438"/>
      <c r="CF301" s="439"/>
      <c r="CG301" s="440"/>
      <c r="CH301" s="438"/>
      <c r="CI301" s="439"/>
      <c r="CJ301" s="540">
        <v>46007</v>
      </c>
      <c r="CK301" s="541">
        <v>196000</v>
      </c>
      <c r="CL301" s="439"/>
      <c r="CM301" s="147">
        <v>45714</v>
      </c>
      <c r="CN301" s="260">
        <v>761000</v>
      </c>
      <c r="CP301" s="147">
        <v>45852</v>
      </c>
      <c r="CQ301" s="260">
        <v>19000</v>
      </c>
      <c r="DB301" s="933">
        <v>46121</v>
      </c>
      <c r="DC301" s="510">
        <v>5000</v>
      </c>
      <c r="DH301" s="511"/>
      <c r="DI301" s="510"/>
    </row>
    <row r="302" spans="1:113" ht="15.75" x14ac:dyDescent="0.25">
      <c r="A302" s="357"/>
      <c r="E302" s="147">
        <v>46134</v>
      </c>
      <c r="F302" s="260">
        <v>7000</v>
      </c>
      <c r="G302" s="272"/>
      <c r="H302" s="269"/>
      <c r="M302" s="268">
        <v>44713</v>
      </c>
      <c r="N302" s="269">
        <v>70000</v>
      </c>
      <c r="O302" s="270"/>
      <c r="P302" s="271" t="s">
        <v>769</v>
      </c>
      <c r="T302" s="742">
        <v>46023</v>
      </c>
      <c r="U302" s="743" t="s">
        <v>6866</v>
      </c>
      <c r="V302" s="848" t="s">
        <v>7939</v>
      </c>
      <c r="W302" s="849" t="s">
        <v>592</v>
      </c>
      <c r="X302" s="849" t="s">
        <v>221</v>
      </c>
      <c r="Y302" s="850">
        <v>465000</v>
      </c>
      <c r="Z302" s="851">
        <v>16000</v>
      </c>
      <c r="AA302" s="1015">
        <v>198000</v>
      </c>
      <c r="AB302" s="851"/>
      <c r="AC302" s="851">
        <v>160000</v>
      </c>
      <c r="AD302" s="851"/>
      <c r="AE302" s="1015">
        <v>91000</v>
      </c>
      <c r="AF302" s="851"/>
      <c r="AG302" s="851"/>
      <c r="AH302" s="851"/>
      <c r="AI302" t="s">
        <v>573</v>
      </c>
      <c r="AJ302" s="313">
        <v>45069</v>
      </c>
      <c r="AK302" s="312">
        <v>4900000</v>
      </c>
      <c r="AL302" s="312">
        <v>-4900000</v>
      </c>
      <c r="AN302" s="147"/>
      <c r="BP302" s="260"/>
      <c r="BQ302" s="260"/>
      <c r="BR302" s="260"/>
      <c r="BS302" s="260"/>
      <c r="BT302" s="438"/>
      <c r="BU302" s="515">
        <v>45709</v>
      </c>
      <c r="BV302" s="516">
        <v>445000</v>
      </c>
      <c r="BW302" s="438"/>
      <c r="BX302" s="542">
        <v>45747</v>
      </c>
      <c r="BY302" s="546">
        <v>39000</v>
      </c>
      <c r="BZ302" s="438"/>
      <c r="CA302" s="440"/>
      <c r="CB302" s="438"/>
      <c r="CC302" s="438"/>
      <c r="CD302" s="440"/>
      <c r="CE302" s="438"/>
      <c r="CF302" s="439"/>
      <c r="CG302" s="440"/>
      <c r="CH302" s="438"/>
      <c r="CI302" s="439"/>
      <c r="CJ302" s="540">
        <v>46007</v>
      </c>
      <c r="CK302" s="541">
        <v>574000</v>
      </c>
      <c r="CL302" s="439"/>
      <c r="CM302" s="147">
        <v>45701</v>
      </c>
      <c r="CN302" s="260">
        <v>183000</v>
      </c>
      <c r="CP302" s="147">
        <v>45852</v>
      </c>
      <c r="CQ302" s="260">
        <v>25000</v>
      </c>
      <c r="DB302" s="933">
        <v>46120</v>
      </c>
      <c r="DC302" s="510">
        <v>20000</v>
      </c>
      <c r="DH302" s="511"/>
      <c r="DI302" s="510"/>
    </row>
    <row r="303" spans="1:113" ht="15.75" x14ac:dyDescent="0.25">
      <c r="A303" s="357"/>
      <c r="E303" s="147">
        <v>46134</v>
      </c>
      <c r="F303" s="260">
        <v>32000</v>
      </c>
      <c r="G303" s="272"/>
      <c r="H303" s="269"/>
      <c r="M303" s="268">
        <v>44712</v>
      </c>
      <c r="N303" s="269">
        <v>58000</v>
      </c>
      <c r="O303" s="270"/>
      <c r="P303" s="271" t="s">
        <v>770</v>
      </c>
      <c r="T303" s="742">
        <v>46023</v>
      </c>
      <c r="U303" s="743" t="s">
        <v>6710</v>
      </c>
      <c r="V303" s="848" t="s">
        <v>7951</v>
      </c>
      <c r="W303" s="849" t="s">
        <v>592</v>
      </c>
      <c r="X303" s="849" t="s">
        <v>436</v>
      </c>
      <c r="Y303" s="850">
        <v>590000</v>
      </c>
      <c r="Z303" s="851">
        <v>23000</v>
      </c>
      <c r="AA303" s="1015">
        <v>494000</v>
      </c>
      <c r="AB303" s="851"/>
      <c r="AC303" s="851"/>
      <c r="AD303" s="851"/>
      <c r="AE303" s="1015">
        <v>73000</v>
      </c>
      <c r="AF303" s="851"/>
      <c r="AG303" s="851"/>
      <c r="AH303" s="851"/>
      <c r="AI303" t="s">
        <v>573</v>
      </c>
      <c r="AJ303" s="313">
        <v>45069</v>
      </c>
      <c r="AK303" s="312">
        <v>4850000</v>
      </c>
      <c r="AL303" s="312">
        <v>-4850000</v>
      </c>
      <c r="AN303" s="147"/>
      <c r="BP303" s="260"/>
      <c r="BQ303" s="260"/>
      <c r="BR303" s="260"/>
      <c r="BS303" s="260"/>
      <c r="BT303" s="438"/>
      <c r="BU303" s="515">
        <v>45709</v>
      </c>
      <c r="BV303" s="516">
        <v>1150000</v>
      </c>
      <c r="BW303" s="438"/>
      <c r="BX303" s="542">
        <v>45744</v>
      </c>
      <c r="BY303" s="546">
        <v>568000</v>
      </c>
      <c r="BZ303" s="438"/>
      <c r="CA303" s="440"/>
      <c r="CB303" s="438"/>
      <c r="CC303" s="438"/>
      <c r="CD303" s="440"/>
      <c r="CE303" s="438"/>
      <c r="CF303" s="439"/>
      <c r="CG303" s="440"/>
      <c r="CH303" s="438"/>
      <c r="CI303" s="439"/>
      <c r="CJ303" s="540">
        <v>46006</v>
      </c>
      <c r="CK303" s="541">
        <v>3000</v>
      </c>
      <c r="CL303" s="439"/>
      <c r="CM303" s="147">
        <v>45698</v>
      </c>
      <c r="CN303" s="260">
        <v>105000</v>
      </c>
      <c r="CP303" s="147">
        <v>45851</v>
      </c>
      <c r="CQ303" s="260">
        <v>200000</v>
      </c>
      <c r="DB303" s="933">
        <v>46120</v>
      </c>
      <c r="DC303" s="510">
        <v>30000</v>
      </c>
      <c r="DH303" s="511"/>
      <c r="DI303" s="510"/>
    </row>
    <row r="304" spans="1:113" ht="15.75" x14ac:dyDescent="0.25">
      <c r="A304" s="357"/>
      <c r="E304" s="147">
        <v>46134</v>
      </c>
      <c r="F304" s="260">
        <v>5000</v>
      </c>
      <c r="G304" s="272"/>
      <c r="H304" s="269"/>
      <c r="M304" s="268">
        <v>44712</v>
      </c>
      <c r="N304" s="269">
        <v>70000</v>
      </c>
      <c r="O304" s="270"/>
      <c r="P304" s="271" t="s">
        <v>771</v>
      </c>
      <c r="T304" s="742">
        <v>46023</v>
      </c>
      <c r="U304" s="743" t="s">
        <v>6710</v>
      </c>
      <c r="V304" s="848" t="s">
        <v>7851</v>
      </c>
      <c r="W304" s="849" t="s">
        <v>592</v>
      </c>
      <c r="X304" s="849" t="s">
        <v>221</v>
      </c>
      <c r="Y304" s="850">
        <v>347000</v>
      </c>
      <c r="Z304" s="851">
        <v>23000</v>
      </c>
      <c r="AA304" s="1015">
        <v>224000</v>
      </c>
      <c r="AB304" s="851"/>
      <c r="AC304" s="851"/>
      <c r="AD304" s="851"/>
      <c r="AE304" s="1015">
        <v>100000</v>
      </c>
      <c r="AF304" s="851"/>
      <c r="AG304" s="851"/>
      <c r="AH304" s="851"/>
      <c r="AI304" t="s">
        <v>573</v>
      </c>
      <c r="AJ304" s="313">
        <v>45066</v>
      </c>
      <c r="AK304" s="312">
        <v>4799000</v>
      </c>
      <c r="AL304" s="312">
        <v>-4799000</v>
      </c>
      <c r="AN304" s="147"/>
      <c r="BP304" s="260"/>
      <c r="BQ304" s="260"/>
      <c r="BR304" s="260"/>
      <c r="BS304" s="260"/>
      <c r="BT304" s="438"/>
      <c r="BU304" s="515">
        <v>45709</v>
      </c>
      <c r="BV304" s="516">
        <v>342000</v>
      </c>
      <c r="BW304" s="438"/>
      <c r="BX304" s="542">
        <v>45744</v>
      </c>
      <c r="BY304" s="546">
        <v>41000</v>
      </c>
      <c r="BZ304" s="438"/>
      <c r="CA304" s="440"/>
      <c r="CB304" s="438"/>
      <c r="CC304" s="438"/>
      <c r="CD304" s="440"/>
      <c r="CE304" s="438"/>
      <c r="CF304" s="439"/>
      <c r="CG304" s="440"/>
      <c r="CH304" s="438"/>
      <c r="CI304" s="439"/>
      <c r="CJ304" s="540">
        <v>46006</v>
      </c>
      <c r="CK304" s="541">
        <v>5000</v>
      </c>
      <c r="CL304" s="439"/>
      <c r="CM304" s="147">
        <v>45694</v>
      </c>
      <c r="CN304" s="260">
        <v>80000</v>
      </c>
      <c r="CP304" s="147">
        <v>45848</v>
      </c>
      <c r="CQ304" s="260">
        <v>210000</v>
      </c>
      <c r="DB304" s="933">
        <v>46120</v>
      </c>
      <c r="DC304" s="510">
        <v>5000</v>
      </c>
      <c r="DH304" s="511"/>
      <c r="DI304" s="510"/>
    </row>
    <row r="305" spans="1:113" ht="15.75" x14ac:dyDescent="0.25">
      <c r="A305" s="357"/>
      <c r="E305" s="147">
        <v>46134</v>
      </c>
      <c r="F305" s="260">
        <v>6000</v>
      </c>
      <c r="G305" s="272"/>
      <c r="H305" s="269"/>
      <c r="M305" s="268">
        <v>44712</v>
      </c>
      <c r="N305" s="269">
        <v>4000</v>
      </c>
      <c r="O305" s="270"/>
      <c r="P305" s="271" t="s">
        <v>644</v>
      </c>
      <c r="T305" s="742">
        <v>46023</v>
      </c>
      <c r="U305" s="743" t="s">
        <v>1493</v>
      </c>
      <c r="V305" s="848" t="s">
        <v>7773</v>
      </c>
      <c r="W305" s="849" t="s">
        <v>6589</v>
      </c>
      <c r="X305" s="849" t="s">
        <v>433</v>
      </c>
      <c r="Y305" s="850">
        <v>3500000</v>
      </c>
      <c r="Z305" s="851">
        <v>10000</v>
      </c>
      <c r="AA305" s="1015">
        <v>733000</v>
      </c>
      <c r="AB305" s="851">
        <v>100000</v>
      </c>
      <c r="AC305" s="851">
        <v>2507000</v>
      </c>
      <c r="AD305" s="851"/>
      <c r="AE305" s="1015">
        <v>150000</v>
      </c>
      <c r="AF305" s="851"/>
      <c r="AG305" s="851"/>
      <c r="AH305" s="851" t="s">
        <v>7668</v>
      </c>
      <c r="AI305" t="s">
        <v>573</v>
      </c>
      <c r="AJ305" s="313">
        <v>45064</v>
      </c>
      <c r="AK305" s="312">
        <v>4575000</v>
      </c>
      <c r="AL305" s="312">
        <v>-4575000</v>
      </c>
      <c r="AN305" s="147"/>
      <c r="BP305" s="260"/>
      <c r="BQ305" s="260"/>
      <c r="BR305" s="260"/>
      <c r="BS305" s="260"/>
      <c r="BT305" s="438"/>
      <c r="BU305" s="515">
        <v>45707</v>
      </c>
      <c r="BV305" s="516">
        <v>250000</v>
      </c>
      <c r="BW305" s="438"/>
      <c r="BX305" s="542">
        <v>45734</v>
      </c>
      <c r="BY305" s="546">
        <v>1000000</v>
      </c>
      <c r="BZ305" s="438"/>
      <c r="CA305" s="440"/>
      <c r="CB305" s="438"/>
      <c r="CC305" s="438"/>
      <c r="CD305" s="440"/>
      <c r="CE305" s="438"/>
      <c r="CF305" s="439"/>
      <c r="CG305" s="440"/>
      <c r="CH305" s="438"/>
      <c r="CI305" s="439"/>
      <c r="CJ305" s="540">
        <v>46006</v>
      </c>
      <c r="CK305" s="541">
        <v>12000</v>
      </c>
      <c r="CL305" s="439"/>
      <c r="CM305" s="147">
        <v>45679</v>
      </c>
      <c r="CN305" s="260">
        <v>405000</v>
      </c>
      <c r="CP305" s="147">
        <v>45848</v>
      </c>
      <c r="CQ305" s="260">
        <v>760000</v>
      </c>
      <c r="DB305" s="933">
        <v>46119</v>
      </c>
      <c r="DC305" s="510">
        <v>5000</v>
      </c>
      <c r="DH305" s="511"/>
      <c r="DI305" s="510"/>
    </row>
    <row r="306" spans="1:113" ht="15.75" x14ac:dyDescent="0.25">
      <c r="A306" s="357"/>
      <c r="E306" s="997">
        <v>46133</v>
      </c>
      <c r="F306" s="998">
        <v>10000</v>
      </c>
      <c r="G306" s="471" t="s">
        <v>3355</v>
      </c>
      <c r="H306" s="469" t="s">
        <v>8771</v>
      </c>
      <c r="M306" s="268">
        <v>44712</v>
      </c>
      <c r="N306" s="269">
        <v>4000</v>
      </c>
      <c r="O306" s="270"/>
      <c r="P306" s="271" t="s">
        <v>772</v>
      </c>
      <c r="T306" s="742">
        <v>46023</v>
      </c>
      <c r="U306" s="743" t="s">
        <v>7048</v>
      </c>
      <c r="V306" s="848" t="s">
        <v>7711</v>
      </c>
      <c r="W306" s="849" t="s">
        <v>8042</v>
      </c>
      <c r="X306" s="849" t="s">
        <v>435</v>
      </c>
      <c r="Y306" s="850">
        <v>413000</v>
      </c>
      <c r="Z306" s="851">
        <v>5000</v>
      </c>
      <c r="AA306" s="1015">
        <v>336000</v>
      </c>
      <c r="AB306" s="851"/>
      <c r="AC306" s="851">
        <v>2000</v>
      </c>
      <c r="AD306" s="851"/>
      <c r="AE306" s="1015">
        <v>70000</v>
      </c>
      <c r="AF306" s="851"/>
      <c r="AG306" s="851"/>
      <c r="AH306" s="851" t="s">
        <v>8043</v>
      </c>
      <c r="AI306" t="s">
        <v>573</v>
      </c>
      <c r="AJ306" s="313">
        <v>45061</v>
      </c>
      <c r="AK306" s="312">
        <v>4543000</v>
      </c>
      <c r="AL306" s="312">
        <v>-4540000</v>
      </c>
      <c r="AN306" s="147"/>
      <c r="BP306" s="260"/>
      <c r="BQ306" s="260"/>
      <c r="BR306" s="260"/>
      <c r="BS306" s="260"/>
      <c r="BT306" s="438"/>
      <c r="BU306" s="515">
        <v>45695</v>
      </c>
      <c r="BV306" s="516">
        <v>384000</v>
      </c>
      <c r="BW306" s="438"/>
      <c r="BX306" s="542">
        <v>45734</v>
      </c>
      <c r="BY306" s="546">
        <v>42000</v>
      </c>
      <c r="BZ306" s="438"/>
      <c r="CA306" s="440"/>
      <c r="CB306" s="438"/>
      <c r="CC306" s="438"/>
      <c r="CD306" s="440"/>
      <c r="CE306" s="438"/>
      <c r="CF306" s="439"/>
      <c r="CG306" s="440"/>
      <c r="CH306" s="438"/>
      <c r="CI306" s="439"/>
      <c r="CJ306" s="540">
        <v>46006</v>
      </c>
      <c r="CK306" s="541">
        <v>392000</v>
      </c>
      <c r="CL306" s="439"/>
      <c r="CM306" s="147">
        <v>45677</v>
      </c>
      <c r="CN306" s="260">
        <v>725000</v>
      </c>
      <c r="CP306" s="147">
        <v>45848</v>
      </c>
      <c r="CQ306" s="260">
        <v>170000</v>
      </c>
      <c r="DB306" s="933">
        <v>46119</v>
      </c>
      <c r="DC306" s="510">
        <v>2000</v>
      </c>
      <c r="DH306" s="511"/>
      <c r="DI306" s="510"/>
    </row>
    <row r="307" spans="1:113" ht="15.75" x14ac:dyDescent="0.25">
      <c r="A307" s="357"/>
      <c r="E307" s="147">
        <v>46133</v>
      </c>
      <c r="F307" s="260">
        <v>10000</v>
      </c>
      <c r="G307" s="272"/>
      <c r="H307" s="269"/>
      <c r="M307" s="268">
        <v>44708</v>
      </c>
      <c r="N307" s="269">
        <v>10000</v>
      </c>
      <c r="O307" s="270"/>
      <c r="P307" s="271" t="s">
        <v>773</v>
      </c>
      <c r="T307" s="742">
        <v>46023</v>
      </c>
      <c r="U307" s="743" t="s">
        <v>587</v>
      </c>
      <c r="V307" s="848">
        <v>39279054</v>
      </c>
      <c r="W307" s="849" t="s">
        <v>4948</v>
      </c>
      <c r="X307" s="849" t="s">
        <v>221</v>
      </c>
      <c r="Y307" s="850">
        <v>644000</v>
      </c>
      <c r="Z307" s="851"/>
      <c r="AA307" s="1015">
        <v>89000</v>
      </c>
      <c r="AB307" s="851">
        <v>453000</v>
      </c>
      <c r="AC307" s="851"/>
      <c r="AD307" s="852"/>
      <c r="AE307" s="1015">
        <v>62000</v>
      </c>
      <c r="AF307" s="851"/>
      <c r="AG307" s="851"/>
      <c r="AH307" s="851" t="s">
        <v>7850</v>
      </c>
      <c r="AI307" t="s">
        <v>573</v>
      </c>
      <c r="AJ307" s="313">
        <v>45059</v>
      </c>
      <c r="AK307" s="312">
        <v>4538000</v>
      </c>
      <c r="AL307" s="312">
        <v>-4535000</v>
      </c>
      <c r="AN307" s="147"/>
      <c r="BP307" s="260"/>
      <c r="BQ307" s="260"/>
      <c r="BR307" s="260"/>
      <c r="BS307" s="260"/>
      <c r="BT307" s="438"/>
      <c r="BU307" s="515">
        <v>45694</v>
      </c>
      <c r="BV307" s="516">
        <v>317000</v>
      </c>
      <c r="BW307" s="438"/>
      <c r="BX307" s="542">
        <v>45728</v>
      </c>
      <c r="BY307" s="546">
        <v>1000000</v>
      </c>
      <c r="BZ307" s="438"/>
      <c r="CA307" s="440"/>
      <c r="CB307" s="438"/>
      <c r="CC307" s="438"/>
      <c r="CD307" s="440"/>
      <c r="CE307" s="438"/>
      <c r="CF307" s="439"/>
      <c r="CG307" s="440"/>
      <c r="CH307" s="438"/>
      <c r="CI307" s="439"/>
      <c r="CJ307" s="540">
        <v>46006</v>
      </c>
      <c r="CK307" s="541">
        <v>532000</v>
      </c>
      <c r="CL307" s="439"/>
      <c r="CM307" s="147">
        <v>45673</v>
      </c>
      <c r="CN307" s="260">
        <v>405000</v>
      </c>
      <c r="CP307" s="147">
        <v>45848</v>
      </c>
      <c r="CQ307" s="260">
        <v>193000</v>
      </c>
      <c r="DB307" s="933">
        <v>46119</v>
      </c>
      <c r="DC307" s="510">
        <v>6000</v>
      </c>
      <c r="DH307" s="511"/>
      <c r="DI307" s="510"/>
    </row>
    <row r="308" spans="1:113" ht="15.75" x14ac:dyDescent="0.25">
      <c r="A308" s="357"/>
      <c r="E308" s="147">
        <v>46133</v>
      </c>
      <c r="F308" s="260">
        <v>2000</v>
      </c>
      <c r="G308" s="272"/>
      <c r="H308" s="269"/>
      <c r="M308" s="268">
        <v>44708</v>
      </c>
      <c r="N308" s="269">
        <v>8000</v>
      </c>
      <c r="O308" s="270"/>
      <c r="P308" s="271" t="s">
        <v>644</v>
      </c>
      <c r="T308" s="742">
        <v>46023</v>
      </c>
      <c r="U308" s="743" t="s">
        <v>587</v>
      </c>
      <c r="V308" s="848">
        <v>6363159</v>
      </c>
      <c r="W308" s="849" t="s">
        <v>7288</v>
      </c>
      <c r="X308" s="849" t="s">
        <v>6139</v>
      </c>
      <c r="Y308" s="850">
        <v>500000</v>
      </c>
      <c r="Z308" s="851">
        <v>46035</v>
      </c>
      <c r="AA308" s="1016">
        <v>11</v>
      </c>
      <c r="AB308" s="851">
        <v>46050</v>
      </c>
      <c r="AC308" s="851"/>
      <c r="AD308" s="852"/>
      <c r="AE308" s="1015">
        <v>250000</v>
      </c>
      <c r="AF308" s="851"/>
      <c r="AG308" s="851"/>
      <c r="AH308" s="851" t="s">
        <v>8039</v>
      </c>
      <c r="AI308" t="s">
        <v>573</v>
      </c>
      <c r="AJ308" s="313">
        <v>45058</v>
      </c>
      <c r="AK308" s="312">
        <v>4496000</v>
      </c>
      <c r="AL308" s="312">
        <v>-4493000</v>
      </c>
      <c r="AN308" s="147"/>
      <c r="BP308" s="260"/>
      <c r="BQ308" s="260"/>
      <c r="BR308" s="260"/>
      <c r="BS308" s="260"/>
      <c r="BT308" s="438"/>
      <c r="BU308" s="515">
        <v>45688</v>
      </c>
      <c r="BV308" s="516">
        <v>669000</v>
      </c>
      <c r="BW308" s="438"/>
      <c r="BX308" s="542">
        <v>45728</v>
      </c>
      <c r="BY308" s="546">
        <v>1000000</v>
      </c>
      <c r="BZ308" s="438"/>
      <c r="CA308" s="440"/>
      <c r="CB308" s="438"/>
      <c r="CC308" s="438"/>
      <c r="CD308" s="440"/>
      <c r="CE308" s="438"/>
      <c r="CF308" s="439"/>
      <c r="CG308" s="440"/>
      <c r="CH308" s="438"/>
      <c r="CI308" s="439"/>
      <c r="CJ308" s="540">
        <v>46006</v>
      </c>
      <c r="CK308" s="541">
        <v>365000</v>
      </c>
      <c r="CL308" s="439"/>
      <c r="CM308" s="147">
        <v>45673</v>
      </c>
      <c r="CN308" s="260">
        <v>45000</v>
      </c>
      <c r="CP308" s="147">
        <v>45846</v>
      </c>
      <c r="CQ308" s="260">
        <v>40000</v>
      </c>
      <c r="DB308" s="933">
        <v>46118</v>
      </c>
      <c r="DC308" s="510">
        <v>5000</v>
      </c>
      <c r="DH308" s="511"/>
      <c r="DI308" s="510"/>
    </row>
    <row r="309" spans="1:113" ht="15.75" x14ac:dyDescent="0.25">
      <c r="A309" s="357"/>
      <c r="E309" s="147">
        <v>46133</v>
      </c>
      <c r="F309" s="260">
        <v>4000</v>
      </c>
      <c r="G309" s="272"/>
      <c r="H309" s="269"/>
      <c r="M309" s="268">
        <v>44707</v>
      </c>
      <c r="N309" s="269">
        <v>4000</v>
      </c>
      <c r="O309" s="270"/>
      <c r="P309" s="271" t="s">
        <v>644</v>
      </c>
      <c r="T309" s="742">
        <v>46023</v>
      </c>
      <c r="U309" s="743" t="s">
        <v>587</v>
      </c>
      <c r="V309" s="848" t="s">
        <v>7858</v>
      </c>
      <c r="W309" s="849" t="s">
        <v>592</v>
      </c>
      <c r="X309" s="849" t="s">
        <v>435</v>
      </c>
      <c r="Y309" s="850">
        <v>571000</v>
      </c>
      <c r="Z309" s="851"/>
      <c r="AA309" s="1015">
        <v>448000</v>
      </c>
      <c r="AB309" s="851"/>
      <c r="AC309" s="851">
        <v>33000</v>
      </c>
      <c r="AD309" s="851"/>
      <c r="AE309" s="1015">
        <v>45000</v>
      </c>
      <c r="AF309" s="851"/>
      <c r="AG309" s="851"/>
      <c r="AH309" s="851" t="s">
        <v>8136</v>
      </c>
      <c r="AI309" t="s">
        <v>573</v>
      </c>
      <c r="AJ309" s="313">
        <v>45048</v>
      </c>
      <c r="AK309" s="312">
        <v>3954000</v>
      </c>
      <c r="AL309" s="312">
        <v>-3954000</v>
      </c>
      <c r="AN309" s="147"/>
      <c r="BP309" s="260"/>
      <c r="BQ309" s="260"/>
      <c r="BR309" s="260"/>
      <c r="BS309" s="260"/>
      <c r="BT309" s="438"/>
      <c r="BU309" s="515">
        <v>45685</v>
      </c>
      <c r="BV309" s="516">
        <v>250000</v>
      </c>
      <c r="BW309" s="438"/>
      <c r="BX309" s="542">
        <v>45726</v>
      </c>
      <c r="BY309" s="546">
        <v>12000</v>
      </c>
      <c r="BZ309" s="438"/>
      <c r="CA309" s="440"/>
      <c r="CB309" s="438"/>
      <c r="CC309" s="438"/>
      <c r="CD309" s="440"/>
      <c r="CE309" s="438"/>
      <c r="CF309" s="439"/>
      <c r="CG309" s="440"/>
      <c r="CH309" s="438"/>
      <c r="CI309" s="439"/>
      <c r="CJ309" s="540">
        <v>46006</v>
      </c>
      <c r="CK309" s="541">
        <v>110000</v>
      </c>
      <c r="CL309" s="439"/>
      <c r="CM309" s="147">
        <v>45673</v>
      </c>
      <c r="CN309" s="260">
        <v>300000</v>
      </c>
      <c r="CP309" s="147">
        <v>45846</v>
      </c>
      <c r="CQ309" s="260">
        <v>427000</v>
      </c>
      <c r="DB309" s="933">
        <v>46118</v>
      </c>
      <c r="DC309" s="510">
        <v>84000</v>
      </c>
      <c r="DH309" s="511"/>
      <c r="DI309" s="510"/>
    </row>
    <row r="310" spans="1:113" ht="15.75" x14ac:dyDescent="0.25">
      <c r="A310" s="357"/>
      <c r="E310" s="147">
        <v>46132</v>
      </c>
      <c r="F310" s="260">
        <v>7000</v>
      </c>
      <c r="G310" s="272"/>
      <c r="H310" s="269"/>
      <c r="M310" s="268">
        <v>44707</v>
      </c>
      <c r="N310" s="269">
        <v>75000</v>
      </c>
      <c r="O310" s="270"/>
      <c r="P310" s="271" t="s">
        <v>774</v>
      </c>
      <c r="T310" s="918">
        <v>45992</v>
      </c>
      <c r="U310" s="629" t="s">
        <v>7430</v>
      </c>
      <c r="V310" s="628">
        <v>39311349</v>
      </c>
      <c r="W310" s="629" t="s">
        <v>7288</v>
      </c>
      <c r="X310" s="629" t="s">
        <v>221</v>
      </c>
      <c r="Y310" s="744">
        <v>0</v>
      </c>
      <c r="Z310" s="640">
        <v>45989</v>
      </c>
      <c r="AA310" s="920">
        <v>16</v>
      </c>
      <c r="AB310" s="640">
        <f>WORKDAY.INTL(Tabla23[[#This Row],[PAZ Y SALVO - ENVIO]],Tabla23[[#This Row],[RECIBO TRANSITO]],1,Tabla30[FECHA])</f>
        <v>0</v>
      </c>
      <c r="AC310" s="640"/>
      <c r="AD310" s="796"/>
      <c r="AE310" s="785">
        <v>0</v>
      </c>
      <c r="AF310" s="640"/>
      <c r="AG310" s="640"/>
      <c r="AH310" s="640" t="s">
        <v>7431</v>
      </c>
      <c r="AI310" t="s">
        <v>573</v>
      </c>
      <c r="AJ310" s="313">
        <v>45048</v>
      </c>
      <c r="AK310" s="312">
        <v>3914000</v>
      </c>
      <c r="AL310" s="312">
        <v>-3914000</v>
      </c>
      <c r="AN310" s="147"/>
      <c r="BP310" s="260"/>
      <c r="BQ310" s="260"/>
      <c r="BR310" s="260"/>
      <c r="BS310" s="260"/>
      <c r="BT310" s="438"/>
      <c r="BU310" s="515">
        <v>45678</v>
      </c>
      <c r="BV310" s="516">
        <v>0</v>
      </c>
      <c r="BW310" s="438"/>
      <c r="BX310" s="542">
        <v>45726</v>
      </c>
      <c r="BY310" s="546">
        <v>20000</v>
      </c>
      <c r="BZ310" s="438"/>
      <c r="CA310" s="440"/>
      <c r="CB310" s="438"/>
      <c r="CC310" s="438"/>
      <c r="CD310" s="440"/>
      <c r="CE310" s="438"/>
      <c r="CF310" s="439"/>
      <c r="CG310" s="440"/>
      <c r="CH310" s="438"/>
      <c r="CI310" s="439"/>
      <c r="CJ310" s="540">
        <v>46006</v>
      </c>
      <c r="CK310" s="541">
        <v>45000</v>
      </c>
      <c r="CL310" s="439"/>
      <c r="CM310" s="147">
        <v>45665</v>
      </c>
      <c r="CN310" s="260">
        <v>62000</v>
      </c>
      <c r="CP310" s="147">
        <v>45841</v>
      </c>
      <c r="CQ310" s="260">
        <v>306000</v>
      </c>
      <c r="DB310" s="933">
        <v>46118</v>
      </c>
      <c r="DC310" s="510">
        <v>2000</v>
      </c>
      <c r="DH310" s="511"/>
      <c r="DI310" s="510"/>
    </row>
    <row r="311" spans="1:113" ht="15.75" x14ac:dyDescent="0.25">
      <c r="A311" s="357"/>
      <c r="E311" s="997">
        <v>46132</v>
      </c>
      <c r="F311" s="998">
        <v>28000</v>
      </c>
      <c r="G311" s="471" t="s">
        <v>3355</v>
      </c>
      <c r="H311" s="469" t="s">
        <v>8711</v>
      </c>
      <c r="M311" s="268">
        <v>44707</v>
      </c>
      <c r="N311" s="269">
        <v>4000</v>
      </c>
      <c r="O311" s="270"/>
      <c r="P311" s="271" t="s">
        <v>644</v>
      </c>
      <c r="T311" s="918">
        <v>45992</v>
      </c>
      <c r="U311" s="743" t="s">
        <v>1728</v>
      </c>
      <c r="V311" s="628" t="s">
        <v>7191</v>
      </c>
      <c r="W311" s="629" t="s">
        <v>592</v>
      </c>
      <c r="X311" s="629" t="s">
        <v>436</v>
      </c>
      <c r="Y311" s="744">
        <v>1035000</v>
      </c>
      <c r="Z311" s="640"/>
      <c r="AA311" s="785">
        <v>945000</v>
      </c>
      <c r="AB311" s="640"/>
      <c r="AC311" s="640"/>
      <c r="AD311" s="640"/>
      <c r="AE311" s="785">
        <v>90000</v>
      </c>
      <c r="AF311" s="640"/>
      <c r="AG311" s="640"/>
      <c r="AH311" s="640" t="s">
        <v>7732</v>
      </c>
      <c r="AI311" t="s">
        <v>573</v>
      </c>
      <c r="AJ311" s="321">
        <v>45047</v>
      </c>
      <c r="AK311" s="322">
        <v>3908000</v>
      </c>
      <c r="AL311" s="322">
        <v>-3908000</v>
      </c>
      <c r="AN311" s="147"/>
      <c r="BP311" s="260"/>
      <c r="BQ311" s="260"/>
      <c r="BR311" s="260"/>
      <c r="BS311" s="260"/>
      <c r="BT311" s="438"/>
      <c r="BU311" s="515"/>
      <c r="BV311" s="516"/>
      <c r="BW311" s="438"/>
      <c r="BX311" s="542">
        <v>45723</v>
      </c>
      <c r="BY311" s="546">
        <v>77000</v>
      </c>
      <c r="BZ311" s="438"/>
      <c r="CA311" s="440"/>
      <c r="CB311" s="438"/>
      <c r="CC311" s="438"/>
      <c r="CD311" s="440"/>
      <c r="CE311" s="438"/>
      <c r="CF311" s="439"/>
      <c r="CG311" s="440"/>
      <c r="CH311" s="438"/>
      <c r="CI311" s="439"/>
      <c r="CJ311" s="540">
        <v>46006</v>
      </c>
      <c r="CK311" s="541">
        <v>2700000</v>
      </c>
      <c r="CL311" s="439"/>
      <c r="CP311" s="147">
        <v>45841</v>
      </c>
      <c r="CQ311" s="260">
        <v>140000</v>
      </c>
      <c r="DB311" s="933">
        <v>46118</v>
      </c>
      <c r="DC311" s="510">
        <v>5000</v>
      </c>
      <c r="DH311" s="511"/>
      <c r="DI311" s="510"/>
    </row>
    <row r="312" spans="1:113" ht="15.75" x14ac:dyDescent="0.25">
      <c r="A312" s="357"/>
      <c r="E312" s="468">
        <v>46132</v>
      </c>
      <c r="F312" s="469">
        <v>6000</v>
      </c>
      <c r="G312" s="471" t="s">
        <v>3355</v>
      </c>
      <c r="H312" s="469" t="s">
        <v>2680</v>
      </c>
      <c r="M312" s="268">
        <v>44707</v>
      </c>
      <c r="N312" s="269">
        <v>4000</v>
      </c>
      <c r="O312" s="270"/>
      <c r="P312" s="271" t="s">
        <v>644</v>
      </c>
      <c r="T312" s="918">
        <v>45992</v>
      </c>
      <c r="U312" s="743" t="s">
        <v>1728</v>
      </c>
      <c r="V312" s="628" t="s">
        <v>7567</v>
      </c>
      <c r="W312" s="629" t="s">
        <v>592</v>
      </c>
      <c r="X312" s="629" t="s">
        <v>436</v>
      </c>
      <c r="Y312" s="744">
        <v>516000</v>
      </c>
      <c r="Z312" s="640">
        <v>5000</v>
      </c>
      <c r="AA312" s="785">
        <v>423000</v>
      </c>
      <c r="AB312" s="640"/>
      <c r="AC312" s="640"/>
      <c r="AD312" s="640"/>
      <c r="AE312" s="785">
        <v>88000</v>
      </c>
      <c r="AF312" s="640"/>
      <c r="AG312" s="640"/>
      <c r="AH312" s="640"/>
      <c r="AI312" t="s">
        <v>573</v>
      </c>
      <c r="AJ312" s="313">
        <v>45047</v>
      </c>
      <c r="AK312" s="312">
        <v>5605000</v>
      </c>
      <c r="AL312" s="312">
        <v>-5605000</v>
      </c>
      <c r="AN312" s="147"/>
      <c r="BP312" s="260"/>
      <c r="BQ312" s="260"/>
      <c r="BR312" s="260"/>
      <c r="BS312" s="260"/>
      <c r="BT312" s="438"/>
      <c r="BU312" s="515"/>
      <c r="BV312" s="516"/>
      <c r="BW312" s="438"/>
      <c r="BX312" s="542">
        <v>45723</v>
      </c>
      <c r="BY312" s="546">
        <v>39000</v>
      </c>
      <c r="BZ312" s="438"/>
      <c r="CA312" s="440"/>
      <c r="CB312" s="438"/>
      <c r="CC312" s="438"/>
      <c r="CD312" s="440"/>
      <c r="CE312" s="438"/>
      <c r="CF312" s="439"/>
      <c r="CG312" s="440"/>
      <c r="CH312" s="438"/>
      <c r="CI312" s="439"/>
      <c r="CJ312" s="540">
        <v>46005</v>
      </c>
      <c r="CK312" s="541">
        <v>250000</v>
      </c>
      <c r="CL312" s="439"/>
      <c r="CP312" s="147">
        <v>45839</v>
      </c>
      <c r="CQ312" s="260">
        <v>15000</v>
      </c>
      <c r="DB312" s="933">
        <v>46117</v>
      </c>
      <c r="DC312" s="510">
        <v>109000</v>
      </c>
      <c r="DH312" s="511"/>
      <c r="DI312" s="510"/>
    </row>
    <row r="313" spans="1:113" ht="15.75" x14ac:dyDescent="0.25">
      <c r="A313" s="357"/>
      <c r="E313" s="468">
        <v>46132</v>
      </c>
      <c r="F313" s="469">
        <v>2000</v>
      </c>
      <c r="G313" s="471"/>
      <c r="H313" s="469" t="s">
        <v>8709</v>
      </c>
      <c r="M313" s="268">
        <v>44707</v>
      </c>
      <c r="N313" s="269">
        <v>70000</v>
      </c>
      <c r="O313" s="270"/>
      <c r="P313" s="271" t="s">
        <v>775</v>
      </c>
      <c r="T313" s="918">
        <v>45992</v>
      </c>
      <c r="U313" s="743" t="s">
        <v>1728</v>
      </c>
      <c r="V313" s="628" t="s">
        <v>7567</v>
      </c>
      <c r="W313" s="629" t="s">
        <v>592</v>
      </c>
      <c r="X313" s="629" t="s">
        <v>436</v>
      </c>
      <c r="Y313" s="744">
        <v>516000</v>
      </c>
      <c r="Z313" s="640">
        <v>18000</v>
      </c>
      <c r="AA313" s="785">
        <v>423000</v>
      </c>
      <c r="AB313" s="640"/>
      <c r="AC313" s="640"/>
      <c r="AD313" s="640"/>
      <c r="AE313" s="785">
        <v>75000</v>
      </c>
      <c r="AF313" s="640"/>
      <c r="AG313" s="640"/>
      <c r="AH313" s="640"/>
      <c r="AI313" t="s">
        <v>573</v>
      </c>
      <c r="AJ313" s="313">
        <v>45042</v>
      </c>
      <c r="AK313" s="312">
        <v>5322000</v>
      </c>
      <c r="AL313" s="312">
        <v>-5322000</v>
      </c>
      <c r="AN313" s="147"/>
      <c r="BP313" s="260"/>
      <c r="BQ313" s="260"/>
      <c r="BR313" s="260"/>
      <c r="BS313" s="260"/>
      <c r="BT313" s="438"/>
      <c r="BU313" s="537"/>
      <c r="BV313" s="538"/>
      <c r="BW313" s="438"/>
      <c r="BX313" s="542">
        <v>45723</v>
      </c>
      <c r="BY313" s="546">
        <v>41000</v>
      </c>
      <c r="BZ313" s="438"/>
      <c r="CA313" s="440"/>
      <c r="CB313" s="438"/>
      <c r="CC313" s="438"/>
      <c r="CD313" s="440"/>
      <c r="CE313" s="438"/>
      <c r="CF313" s="439"/>
      <c r="CG313" s="440"/>
      <c r="CH313" s="438"/>
      <c r="CI313" s="439"/>
      <c r="CJ313" s="540">
        <v>46003</v>
      </c>
      <c r="CK313" s="541">
        <v>47000</v>
      </c>
      <c r="CL313" s="439"/>
      <c r="CP313" s="147">
        <v>45839</v>
      </c>
      <c r="CQ313" s="260">
        <v>180000</v>
      </c>
      <c r="DB313" s="933">
        <v>46117</v>
      </c>
      <c r="DC313" s="510">
        <v>20000</v>
      </c>
      <c r="DH313" s="511"/>
      <c r="DI313" s="510"/>
    </row>
    <row r="314" spans="1:113" ht="15.75" x14ac:dyDescent="0.25">
      <c r="A314" s="357"/>
      <c r="E314" s="468">
        <v>46132</v>
      </c>
      <c r="F314" s="469">
        <v>4000</v>
      </c>
      <c r="G314" s="471" t="s">
        <v>5485</v>
      </c>
      <c r="H314" s="469" t="s">
        <v>5639</v>
      </c>
      <c r="M314" s="268">
        <v>44707</v>
      </c>
      <c r="N314" s="269">
        <v>70000</v>
      </c>
      <c r="O314" s="270"/>
      <c r="P314" s="271" t="s">
        <v>776</v>
      </c>
      <c r="T314" s="918">
        <v>45992</v>
      </c>
      <c r="U314" s="743" t="s">
        <v>1728</v>
      </c>
      <c r="V314" s="628" t="s">
        <v>7475</v>
      </c>
      <c r="W314" s="629" t="s">
        <v>5395</v>
      </c>
      <c r="X314" s="629" t="s">
        <v>436</v>
      </c>
      <c r="Y314" s="744">
        <v>614000</v>
      </c>
      <c r="Z314" s="640">
        <v>23000</v>
      </c>
      <c r="AA314" s="785">
        <v>523000</v>
      </c>
      <c r="AB314" s="640"/>
      <c r="AC314" s="640"/>
      <c r="AD314" s="640"/>
      <c r="AE314" s="785">
        <v>68000</v>
      </c>
      <c r="AF314" s="640"/>
      <c r="AG314" s="640"/>
      <c r="AH314" s="640"/>
      <c r="AI314" t="s">
        <v>573</v>
      </c>
      <c r="AJ314" s="313">
        <v>45039</v>
      </c>
      <c r="AK314" s="312">
        <v>5181000</v>
      </c>
      <c r="AL314" s="312">
        <v>-5181000</v>
      </c>
      <c r="AN314" s="147"/>
      <c r="BP314" s="260"/>
      <c r="BQ314" s="260"/>
      <c r="BR314" s="260"/>
      <c r="BS314" s="260"/>
      <c r="BT314" s="438"/>
      <c r="BU314" s="438"/>
      <c r="BV314" s="438"/>
      <c r="BW314" s="438"/>
      <c r="BX314" s="542">
        <v>45723</v>
      </c>
      <c r="BY314" s="546">
        <v>42000</v>
      </c>
      <c r="BZ314" s="438"/>
      <c r="CA314" s="440"/>
      <c r="CB314" s="438"/>
      <c r="CC314" s="438"/>
      <c r="CD314" s="440"/>
      <c r="CE314" s="438"/>
      <c r="CF314" s="439"/>
      <c r="CG314" s="440"/>
      <c r="CH314" s="438"/>
      <c r="CI314" s="439"/>
      <c r="CJ314" s="540">
        <v>46003</v>
      </c>
      <c r="CK314" s="541">
        <v>110000</v>
      </c>
      <c r="CL314" s="439"/>
      <c r="CP314" s="147">
        <v>45839</v>
      </c>
      <c r="CQ314" s="260">
        <v>55000</v>
      </c>
      <c r="DB314" s="933">
        <v>46116</v>
      </c>
      <c r="DC314" s="510">
        <v>5000</v>
      </c>
      <c r="DH314" s="511"/>
      <c r="DI314" s="510"/>
    </row>
    <row r="315" spans="1:113" ht="15.75" x14ac:dyDescent="0.25">
      <c r="A315" s="357"/>
      <c r="E315" s="468">
        <v>46132</v>
      </c>
      <c r="F315" s="469">
        <v>7000</v>
      </c>
      <c r="G315" s="471"/>
      <c r="H315" s="469" t="s">
        <v>3866</v>
      </c>
      <c r="M315" s="268">
        <v>44707</v>
      </c>
      <c r="N315" s="269">
        <v>70000</v>
      </c>
      <c r="O315" s="270"/>
      <c r="P315" s="271" t="s">
        <v>777</v>
      </c>
      <c r="T315" s="918">
        <v>45992</v>
      </c>
      <c r="U315" s="743" t="s">
        <v>2523</v>
      </c>
      <c r="V315" s="628" t="s">
        <v>5611</v>
      </c>
      <c r="W315" s="629" t="s">
        <v>592</v>
      </c>
      <c r="X315" s="629" t="s">
        <v>217</v>
      </c>
      <c r="Y315" s="744">
        <v>622000</v>
      </c>
      <c r="Z315" s="640"/>
      <c r="AA315" s="785">
        <v>520000</v>
      </c>
      <c r="AB315" s="640"/>
      <c r="AC315" s="640">
        <v>11000</v>
      </c>
      <c r="AD315" s="640"/>
      <c r="AE315" s="785">
        <v>91000</v>
      </c>
      <c r="AF315" s="640"/>
      <c r="AG315" s="640"/>
      <c r="AH315" s="640" t="s">
        <v>7694</v>
      </c>
      <c r="AI315" t="s">
        <v>573</v>
      </c>
      <c r="AJ315" s="313">
        <v>45037</v>
      </c>
      <c r="AK315" s="312">
        <v>4817000</v>
      </c>
      <c r="AL315" s="312">
        <v>-4817000</v>
      </c>
      <c r="AN315" s="147"/>
      <c r="BP315" s="260"/>
      <c r="BQ315" s="260"/>
      <c r="BR315" s="260"/>
      <c r="BS315" s="260"/>
      <c r="BT315" s="438"/>
      <c r="BU315" s="438"/>
      <c r="BV315" s="438"/>
      <c r="BW315" s="438"/>
      <c r="BX315" s="542">
        <v>45723</v>
      </c>
      <c r="BY315" s="546">
        <v>363000</v>
      </c>
      <c r="BZ315" s="438"/>
      <c r="CA315" s="440"/>
      <c r="CB315" s="438"/>
      <c r="CC315" s="438"/>
      <c r="CD315" s="440"/>
      <c r="CE315" s="438"/>
      <c r="CF315" s="439"/>
      <c r="CG315" s="440"/>
      <c r="CH315" s="438"/>
      <c r="CI315" s="439"/>
      <c r="CJ315" s="540">
        <v>46002</v>
      </c>
      <c r="CK315" s="541">
        <v>470000</v>
      </c>
      <c r="CL315" s="439"/>
      <c r="CP315" s="147">
        <v>45839</v>
      </c>
      <c r="CQ315" s="260">
        <v>97000</v>
      </c>
      <c r="DB315" s="933">
        <v>46116</v>
      </c>
      <c r="DC315" s="510">
        <v>5000</v>
      </c>
      <c r="DH315" s="511"/>
      <c r="DI315" s="510"/>
    </row>
    <row r="316" spans="1:113" ht="15.75" x14ac:dyDescent="0.25">
      <c r="A316" s="357"/>
      <c r="E316" s="468">
        <v>46131</v>
      </c>
      <c r="F316" s="469">
        <v>4000</v>
      </c>
      <c r="G316" s="471" t="s">
        <v>5485</v>
      </c>
      <c r="H316" s="469" t="s">
        <v>7450</v>
      </c>
      <c r="M316" s="268">
        <v>44707</v>
      </c>
      <c r="N316" s="269">
        <v>4000</v>
      </c>
      <c r="O316" s="270"/>
      <c r="P316" s="271" t="s">
        <v>644</v>
      </c>
      <c r="T316" s="918">
        <v>45992</v>
      </c>
      <c r="U316" s="743" t="s">
        <v>2451</v>
      </c>
      <c r="V316" s="628" t="s">
        <v>7695</v>
      </c>
      <c r="W316" s="629" t="s">
        <v>592</v>
      </c>
      <c r="X316" s="629" t="s">
        <v>435</v>
      </c>
      <c r="Y316" s="744">
        <v>1387000</v>
      </c>
      <c r="Z316" s="640">
        <v>23000</v>
      </c>
      <c r="AA316" s="785">
        <v>1293000</v>
      </c>
      <c r="AB316" s="640"/>
      <c r="AC316" s="640"/>
      <c r="AD316" s="640"/>
      <c r="AE316" s="785">
        <v>71000</v>
      </c>
      <c r="AF316" s="640"/>
      <c r="AG316" s="640"/>
      <c r="AH316" s="640"/>
      <c r="AI316" t="s">
        <v>573</v>
      </c>
      <c r="AJ316" s="313">
        <v>45037</v>
      </c>
      <c r="AK316" s="312">
        <v>4807000</v>
      </c>
      <c r="AL316" s="312">
        <v>-4807000</v>
      </c>
      <c r="AN316" s="147"/>
      <c r="BP316" s="260"/>
      <c r="BQ316" s="260"/>
      <c r="BR316" s="260"/>
      <c r="BS316" s="260"/>
      <c r="BT316" s="438"/>
      <c r="BU316" s="438"/>
      <c r="BV316" s="438"/>
      <c r="BW316" s="438"/>
      <c r="BX316" s="542">
        <v>45723</v>
      </c>
      <c r="BY316" s="546">
        <v>238000</v>
      </c>
      <c r="BZ316" s="438"/>
      <c r="CA316" s="440"/>
      <c r="CB316" s="438"/>
      <c r="CC316" s="438"/>
      <c r="CD316" s="440"/>
      <c r="CE316" s="438"/>
      <c r="CF316" s="439"/>
      <c r="CG316" s="440"/>
      <c r="CH316" s="438"/>
      <c r="CI316" s="439"/>
      <c r="CJ316" s="540">
        <v>46002</v>
      </c>
      <c r="CK316" s="541">
        <v>329000</v>
      </c>
      <c r="CL316" s="439"/>
      <c r="CP316" s="147">
        <v>45838</v>
      </c>
      <c r="CQ316" s="260">
        <v>67000</v>
      </c>
      <c r="DB316" s="933">
        <v>46116</v>
      </c>
      <c r="DC316" s="510">
        <v>48000</v>
      </c>
      <c r="DH316" s="511"/>
      <c r="DI316" s="510"/>
    </row>
    <row r="317" spans="1:113" ht="15.75" x14ac:dyDescent="0.25">
      <c r="A317" s="357"/>
      <c r="E317" s="468">
        <v>46130</v>
      </c>
      <c r="F317" s="469">
        <v>5000</v>
      </c>
      <c r="G317" s="471"/>
      <c r="H317" s="469" t="s">
        <v>3728</v>
      </c>
      <c r="M317" s="268">
        <v>44705</v>
      </c>
      <c r="N317" s="269">
        <v>70000</v>
      </c>
      <c r="O317" s="270"/>
      <c r="P317" s="271" t="s">
        <v>778</v>
      </c>
      <c r="T317" s="918">
        <v>45992</v>
      </c>
      <c r="U317" s="743" t="s">
        <v>2451</v>
      </c>
      <c r="V317" s="628" t="s">
        <v>6686</v>
      </c>
      <c r="W317" s="629" t="s">
        <v>6999</v>
      </c>
      <c r="X317" s="629" t="s">
        <v>435</v>
      </c>
      <c r="Y317" s="744">
        <v>788000</v>
      </c>
      <c r="Z317" s="640">
        <v>23000</v>
      </c>
      <c r="AA317" s="785"/>
      <c r="AB317" s="640">
        <v>677000</v>
      </c>
      <c r="AC317" s="640">
        <v>18000</v>
      </c>
      <c r="AD317" s="640"/>
      <c r="AE317" s="785">
        <v>70000</v>
      </c>
      <c r="AF317" s="640"/>
      <c r="AG317" s="640"/>
      <c r="AH317" s="640" t="s">
        <v>7277</v>
      </c>
      <c r="AI317" t="s">
        <v>573</v>
      </c>
      <c r="AJ317" s="313">
        <v>45034</v>
      </c>
      <c r="AK317" s="312">
        <v>4787000</v>
      </c>
      <c r="AL317" s="312">
        <v>-4787000</v>
      </c>
      <c r="AN317" s="147"/>
      <c r="BP317" s="260"/>
      <c r="BQ317" s="260"/>
      <c r="BR317" s="260"/>
      <c r="BS317" s="260"/>
      <c r="BT317" s="438"/>
      <c r="BU317" s="438"/>
      <c r="BV317" s="438"/>
      <c r="BW317" s="438"/>
      <c r="BX317" s="542">
        <v>45723</v>
      </c>
      <c r="BY317" s="546">
        <v>500000</v>
      </c>
      <c r="BZ317" s="438"/>
      <c r="CA317" s="440"/>
      <c r="CB317" s="438"/>
      <c r="CC317" s="438"/>
      <c r="CD317" s="440"/>
      <c r="CE317" s="438"/>
      <c r="CF317" s="439"/>
      <c r="CG317" s="440"/>
      <c r="CH317" s="438"/>
      <c r="CI317" s="439"/>
      <c r="CJ317" s="540">
        <v>46002</v>
      </c>
      <c r="CK317" s="541">
        <v>990000</v>
      </c>
      <c r="CL317" s="439"/>
      <c r="CP317" s="147">
        <v>45835</v>
      </c>
      <c r="CQ317" s="260">
        <v>314000</v>
      </c>
      <c r="DB317" s="933">
        <v>46115</v>
      </c>
      <c r="DC317" s="510">
        <v>30000</v>
      </c>
      <c r="DH317" s="511"/>
      <c r="DI317" s="510"/>
    </row>
    <row r="318" spans="1:113" ht="15.75" x14ac:dyDescent="0.25">
      <c r="A318" s="357"/>
      <c r="E318" s="468">
        <v>46130</v>
      </c>
      <c r="F318" s="469">
        <v>3000</v>
      </c>
      <c r="G318" s="471" t="s">
        <v>3355</v>
      </c>
      <c r="H318" s="469" t="s">
        <v>8669</v>
      </c>
      <c r="M318" s="268">
        <v>44705</v>
      </c>
      <c r="N318" s="269">
        <v>79000</v>
      </c>
      <c r="O318" s="270"/>
      <c r="P318" s="271" t="s">
        <v>779</v>
      </c>
      <c r="T318" s="918">
        <v>45992</v>
      </c>
      <c r="U318" s="743" t="s">
        <v>2451</v>
      </c>
      <c r="V318" s="628" t="s">
        <v>6593</v>
      </c>
      <c r="W318" s="629" t="s">
        <v>592</v>
      </c>
      <c r="X318" s="629" t="s">
        <v>221</v>
      </c>
      <c r="Y318" s="744">
        <v>310000</v>
      </c>
      <c r="Z318" s="640">
        <v>5000</v>
      </c>
      <c r="AA318" s="785"/>
      <c r="AB318" s="640"/>
      <c r="AC318" s="640">
        <v>305000</v>
      </c>
      <c r="AD318" s="640"/>
      <c r="AE318" s="785">
        <v>0</v>
      </c>
      <c r="AF318" s="640"/>
      <c r="AG318" s="640"/>
      <c r="AH318" s="640" t="s">
        <v>7743</v>
      </c>
      <c r="AI318" t="s">
        <v>573</v>
      </c>
      <c r="AJ318" s="313">
        <v>45034</v>
      </c>
      <c r="AK318" s="312">
        <v>4787000</v>
      </c>
      <c r="AL318" s="312">
        <v>-4787000</v>
      </c>
      <c r="AN318" s="147"/>
      <c r="BP318" s="260"/>
      <c r="BQ318" s="260"/>
      <c r="BR318" s="260"/>
      <c r="BS318" s="260"/>
      <c r="BT318" s="438"/>
      <c r="BU318" s="438"/>
      <c r="BV318" s="438"/>
      <c r="BW318" s="438"/>
      <c r="BX318" s="542">
        <v>45723</v>
      </c>
      <c r="BY318" s="546">
        <v>212000</v>
      </c>
      <c r="BZ318" s="438"/>
      <c r="CA318" s="440"/>
      <c r="CB318" s="438"/>
      <c r="CC318" s="438"/>
      <c r="CD318" s="440"/>
      <c r="CE318" s="438"/>
      <c r="CF318" s="439"/>
      <c r="CG318" s="440"/>
      <c r="CH318" s="438"/>
      <c r="CI318" s="439"/>
      <c r="CJ318" s="540">
        <v>46002</v>
      </c>
      <c r="CK318" s="541">
        <v>423000</v>
      </c>
      <c r="CL318" s="439"/>
      <c r="CP318" s="147">
        <v>45831</v>
      </c>
      <c r="CQ318" s="260">
        <v>191000</v>
      </c>
      <c r="DB318" s="933">
        <v>46115</v>
      </c>
      <c r="DC318" s="510">
        <v>30000</v>
      </c>
      <c r="DH318" s="511"/>
      <c r="DI318" s="510"/>
    </row>
    <row r="319" spans="1:113" ht="15.75" x14ac:dyDescent="0.25">
      <c r="A319" s="357"/>
      <c r="E319" s="468">
        <v>46130</v>
      </c>
      <c r="F319" s="469">
        <v>67000</v>
      </c>
      <c r="G319" s="471" t="s">
        <v>3353</v>
      </c>
      <c r="H319" s="469" t="s">
        <v>8670</v>
      </c>
      <c r="M319" s="268">
        <v>44698</v>
      </c>
      <c r="N319" s="269">
        <v>4000</v>
      </c>
      <c r="O319" s="270"/>
      <c r="P319" s="271" t="s">
        <v>644</v>
      </c>
      <c r="T319" s="918">
        <v>45992</v>
      </c>
      <c r="U319" s="743" t="s">
        <v>7059</v>
      </c>
      <c r="V319" s="628" t="s">
        <v>7033</v>
      </c>
      <c r="W319" s="629" t="s">
        <v>592</v>
      </c>
      <c r="X319" s="629" t="s">
        <v>436</v>
      </c>
      <c r="Y319" s="744">
        <v>316000</v>
      </c>
      <c r="Z319" s="640"/>
      <c r="AA319" s="785">
        <v>165000</v>
      </c>
      <c r="AB319" s="640"/>
      <c r="AC319" s="640"/>
      <c r="AD319" s="640"/>
      <c r="AE319" s="785">
        <v>151000</v>
      </c>
      <c r="AF319" s="640"/>
      <c r="AG319" s="640"/>
      <c r="AH319" s="640"/>
      <c r="AI319" t="s">
        <v>573</v>
      </c>
      <c r="AJ319" s="313">
        <v>45033</v>
      </c>
      <c r="AK319" s="312">
        <v>4755000</v>
      </c>
      <c r="AL319" s="312">
        <v>-4755000</v>
      </c>
      <c r="AN319" s="147"/>
      <c r="BP319" s="260"/>
      <c r="BQ319" s="260"/>
      <c r="BR319" s="260"/>
      <c r="BS319" s="260"/>
      <c r="BT319" s="438"/>
      <c r="BU319" s="438"/>
      <c r="BV319" s="438"/>
      <c r="BW319" s="438"/>
      <c r="BX319" s="542">
        <v>45721</v>
      </c>
      <c r="BY319" s="546">
        <v>1000000</v>
      </c>
      <c r="BZ319" s="438"/>
      <c r="CA319" s="440"/>
      <c r="CB319" s="438"/>
      <c r="CC319" s="438"/>
      <c r="CD319" s="440"/>
      <c r="CE319" s="438"/>
      <c r="CF319" s="439"/>
      <c r="CG319" s="440"/>
      <c r="CH319" s="438"/>
      <c r="CI319" s="439"/>
      <c r="CJ319" s="540">
        <v>46000</v>
      </c>
      <c r="CK319" s="541">
        <v>241000</v>
      </c>
      <c r="CL319" s="439"/>
      <c r="CP319" s="147">
        <v>45828</v>
      </c>
      <c r="CQ319" s="260">
        <v>15000</v>
      </c>
      <c r="DB319" s="933">
        <v>46114</v>
      </c>
      <c r="DC319" s="510">
        <v>10000</v>
      </c>
      <c r="DH319" s="511"/>
      <c r="DI319" s="510"/>
    </row>
    <row r="320" spans="1:113" ht="15.75" x14ac:dyDescent="0.25">
      <c r="A320" s="357"/>
      <c r="E320" s="468">
        <v>46130</v>
      </c>
      <c r="F320" s="469">
        <v>48000</v>
      </c>
      <c r="G320" s="471" t="s">
        <v>3353</v>
      </c>
      <c r="H320" s="469" t="s">
        <v>8778</v>
      </c>
      <c r="M320" s="268">
        <v>44698</v>
      </c>
      <c r="N320" s="269">
        <v>30000</v>
      </c>
      <c r="O320" s="270"/>
      <c r="P320" s="271" t="s">
        <v>780</v>
      </c>
      <c r="T320" s="918">
        <v>45992</v>
      </c>
      <c r="U320" s="743" t="s">
        <v>1710</v>
      </c>
      <c r="V320" s="628" t="s">
        <v>7795</v>
      </c>
      <c r="W320" s="629"/>
      <c r="X320" s="629"/>
      <c r="Y320" s="744">
        <v>115000</v>
      </c>
      <c r="Z320" s="640"/>
      <c r="AA320" s="785">
        <v>73000</v>
      </c>
      <c r="AB320" s="640"/>
      <c r="AC320" s="640"/>
      <c r="AD320" s="640"/>
      <c r="AE320" s="785">
        <v>42000</v>
      </c>
      <c r="AF320" s="640"/>
      <c r="AG320" s="640"/>
      <c r="AH320" s="640"/>
      <c r="AI320" t="s">
        <v>573</v>
      </c>
      <c r="AJ320" s="313">
        <v>45032</v>
      </c>
      <c r="AK320" s="312">
        <v>4695000</v>
      </c>
      <c r="AL320" s="312">
        <v>-4695000</v>
      </c>
      <c r="AN320" s="147"/>
      <c r="BP320" s="260"/>
      <c r="BQ320" s="260"/>
      <c r="BR320" s="260"/>
      <c r="BS320" s="260"/>
      <c r="BT320" s="438"/>
      <c r="BU320" s="438"/>
      <c r="BV320" s="438"/>
      <c r="BW320" s="438"/>
      <c r="BX320" s="542">
        <v>45721</v>
      </c>
      <c r="BY320" s="546">
        <v>72000</v>
      </c>
      <c r="BZ320" s="438"/>
      <c r="CA320" s="440"/>
      <c r="CB320" s="438"/>
      <c r="CC320" s="438"/>
      <c r="CD320" s="440"/>
      <c r="CE320" s="438"/>
      <c r="CF320" s="439"/>
      <c r="CG320" s="440"/>
      <c r="CH320" s="438"/>
      <c r="CI320" s="439"/>
      <c r="CJ320" s="540">
        <v>45999</v>
      </c>
      <c r="CK320" s="541">
        <v>5000</v>
      </c>
      <c r="CL320" s="439"/>
      <c r="CP320" s="147">
        <v>45826</v>
      </c>
      <c r="CQ320" s="260">
        <v>30000</v>
      </c>
      <c r="DB320" s="933">
        <v>46113</v>
      </c>
      <c r="DC320" s="510">
        <v>18000</v>
      </c>
      <c r="DH320" s="511"/>
      <c r="DI320" s="510"/>
    </row>
    <row r="321" spans="1:113" ht="15.75" x14ac:dyDescent="0.25">
      <c r="A321" s="357"/>
      <c r="E321" s="468">
        <v>46129</v>
      </c>
      <c r="F321" s="469">
        <v>6000</v>
      </c>
      <c r="G321" s="471"/>
      <c r="H321" s="469" t="s">
        <v>8663</v>
      </c>
      <c r="M321" s="268">
        <v>44695</v>
      </c>
      <c r="N321" s="269">
        <v>5000</v>
      </c>
      <c r="O321" s="270"/>
      <c r="P321" s="271" t="s">
        <v>781</v>
      </c>
      <c r="T321" s="918">
        <v>45992</v>
      </c>
      <c r="U321" s="743" t="s">
        <v>1710</v>
      </c>
      <c r="V321" s="628" t="s">
        <v>7665</v>
      </c>
      <c r="W321" s="629" t="s">
        <v>1473</v>
      </c>
      <c r="X321" s="629" t="s">
        <v>221</v>
      </c>
      <c r="Y321" s="744">
        <v>138000</v>
      </c>
      <c r="Z321" s="640"/>
      <c r="AA321" s="785">
        <v>3000</v>
      </c>
      <c r="AB321" s="640">
        <v>15000</v>
      </c>
      <c r="AC321" s="640">
        <v>45000</v>
      </c>
      <c r="AD321" s="640"/>
      <c r="AE321" s="785">
        <v>75000</v>
      </c>
      <c r="AF321" s="640"/>
      <c r="AG321" s="640"/>
      <c r="AH321" s="640" t="s">
        <v>7691</v>
      </c>
      <c r="AI321" t="s">
        <v>573</v>
      </c>
      <c r="AJ321" s="313">
        <v>45031</v>
      </c>
      <c r="AK321" s="312">
        <v>4635000</v>
      </c>
      <c r="AL321" s="312">
        <v>-4635000</v>
      </c>
      <c r="AN321" s="147"/>
      <c r="BP321" s="260"/>
      <c r="BQ321" s="260"/>
      <c r="BR321" s="260"/>
      <c r="BS321" s="260"/>
      <c r="BT321" s="438"/>
      <c r="BU321" s="438"/>
      <c r="BV321" s="438"/>
      <c r="BW321" s="438"/>
      <c r="BX321" s="542">
        <v>45720</v>
      </c>
      <c r="BY321" s="546">
        <v>20000</v>
      </c>
      <c r="BZ321" s="438"/>
      <c r="CA321" s="440"/>
      <c r="CB321" s="438"/>
      <c r="CC321" s="438"/>
      <c r="CD321" s="440"/>
      <c r="CE321" s="438"/>
      <c r="CF321" s="439"/>
      <c r="CG321" s="440"/>
      <c r="CH321" s="438"/>
      <c r="CI321" s="439"/>
      <c r="CJ321" s="540">
        <v>45997</v>
      </c>
      <c r="CK321" s="541">
        <v>45000</v>
      </c>
      <c r="CL321" s="439"/>
      <c r="CP321" s="147">
        <v>45825</v>
      </c>
      <c r="CQ321" s="260">
        <v>8000</v>
      </c>
      <c r="DB321" s="933">
        <v>46113</v>
      </c>
      <c r="DC321" s="510">
        <v>120000</v>
      </c>
      <c r="DH321" s="511"/>
      <c r="DI321" s="510"/>
    </row>
    <row r="322" spans="1:113" ht="15.75" x14ac:dyDescent="0.25">
      <c r="A322" s="357"/>
      <c r="E322" s="468">
        <v>46129</v>
      </c>
      <c r="F322" s="469">
        <v>5000</v>
      </c>
      <c r="G322" s="471" t="s">
        <v>3355</v>
      </c>
      <c r="H322" s="469" t="s">
        <v>2680</v>
      </c>
      <c r="M322" s="268">
        <v>44694</v>
      </c>
      <c r="N322" s="269">
        <v>70000</v>
      </c>
      <c r="O322" s="270"/>
      <c r="P322" s="271" t="s">
        <v>782</v>
      </c>
      <c r="T322" s="918">
        <v>45992</v>
      </c>
      <c r="U322" s="743" t="s">
        <v>6566</v>
      </c>
      <c r="V322" s="628" t="s">
        <v>7210</v>
      </c>
      <c r="W322" s="629" t="s">
        <v>7211</v>
      </c>
      <c r="X322" s="629" t="s">
        <v>435</v>
      </c>
      <c r="Y322" s="744">
        <v>800000</v>
      </c>
      <c r="Z322" s="640"/>
      <c r="AA322" s="920">
        <v>657000</v>
      </c>
      <c r="AB322" s="640"/>
      <c r="AC322" s="640"/>
      <c r="AD322" s="796"/>
      <c r="AE322" s="785">
        <v>143000</v>
      </c>
      <c r="AF322" s="640"/>
      <c r="AG322" s="640"/>
      <c r="AH322" s="640" t="s">
        <v>7467</v>
      </c>
      <c r="AI322" t="s">
        <v>573</v>
      </c>
      <c r="AJ322" s="313">
        <v>45031</v>
      </c>
      <c r="AK322" s="312">
        <v>4635000</v>
      </c>
      <c r="AL322" s="312">
        <v>-4635000</v>
      </c>
      <c r="AN322" s="147"/>
      <c r="BP322" s="260"/>
      <c r="BQ322" s="260"/>
      <c r="BR322" s="260"/>
      <c r="BS322" s="260"/>
      <c r="BT322" s="438"/>
      <c r="BU322" s="438"/>
      <c r="BV322" s="438"/>
      <c r="BW322" s="438"/>
      <c r="BX322" s="542">
        <v>45720</v>
      </c>
      <c r="BY322" s="546">
        <v>0</v>
      </c>
      <c r="BZ322" s="438"/>
      <c r="CA322" s="440"/>
      <c r="CB322" s="438"/>
      <c r="CC322" s="438"/>
      <c r="CD322" s="440"/>
      <c r="CE322" s="438"/>
      <c r="CF322" s="439"/>
      <c r="CG322" s="440"/>
      <c r="CH322" s="438"/>
      <c r="CI322" s="439"/>
      <c r="CJ322" s="540">
        <v>45997</v>
      </c>
      <c r="CK322" s="541">
        <v>60000</v>
      </c>
      <c r="CL322" s="439"/>
      <c r="CP322" s="147">
        <v>45823</v>
      </c>
      <c r="CQ322" s="260">
        <v>897000</v>
      </c>
      <c r="DB322" s="933">
        <v>46113</v>
      </c>
      <c r="DC322" s="510">
        <v>1200000</v>
      </c>
      <c r="DH322" s="511"/>
      <c r="DI322" s="510"/>
    </row>
    <row r="323" spans="1:113" ht="15.75" x14ac:dyDescent="0.25">
      <c r="A323" s="357"/>
      <c r="E323" s="468">
        <v>46129</v>
      </c>
      <c r="F323" s="469">
        <v>2000</v>
      </c>
      <c r="G323" s="471" t="s">
        <v>5485</v>
      </c>
      <c r="H323" s="469" t="s">
        <v>5639</v>
      </c>
      <c r="M323" s="268">
        <v>44694</v>
      </c>
      <c r="N323" s="269">
        <v>30000</v>
      </c>
      <c r="O323" s="270"/>
      <c r="P323" s="271" t="s">
        <v>783</v>
      </c>
      <c r="T323" s="918">
        <v>45992</v>
      </c>
      <c r="U323" s="743" t="s">
        <v>6566</v>
      </c>
      <c r="V323" s="628" t="s">
        <v>7459</v>
      </c>
      <c r="W323" s="629" t="s">
        <v>5089</v>
      </c>
      <c r="X323" s="629" t="s">
        <v>435</v>
      </c>
      <c r="Y323" s="744">
        <v>250000</v>
      </c>
      <c r="Z323" s="640">
        <v>18000</v>
      </c>
      <c r="AA323" s="785">
        <v>162000</v>
      </c>
      <c r="AB323" s="640"/>
      <c r="AC323" s="640"/>
      <c r="AD323" s="640"/>
      <c r="AE323" s="785">
        <v>70000</v>
      </c>
      <c r="AF323" s="640"/>
      <c r="AG323" s="640"/>
      <c r="AH323" s="640"/>
      <c r="AI323" t="s">
        <v>573</v>
      </c>
      <c r="AJ323" s="313">
        <v>45030</v>
      </c>
      <c r="AK323" s="312">
        <v>4465000</v>
      </c>
      <c r="AL323" s="312">
        <v>-4465000</v>
      </c>
      <c r="AN323" s="147"/>
      <c r="BP323" s="260"/>
      <c r="BQ323" s="260"/>
      <c r="BR323" s="260"/>
      <c r="BS323" s="260"/>
      <c r="BT323" s="438"/>
      <c r="BU323" s="438"/>
      <c r="BV323" s="438"/>
      <c r="BW323" s="438"/>
      <c r="BX323" s="542">
        <v>45716</v>
      </c>
      <c r="BY323" s="546">
        <v>363000</v>
      </c>
      <c r="BZ323" s="438"/>
      <c r="CA323" s="440"/>
      <c r="CB323" s="438"/>
      <c r="CC323" s="438"/>
      <c r="CD323" s="440"/>
      <c r="CE323" s="438"/>
      <c r="CF323" s="439"/>
      <c r="CG323" s="440"/>
      <c r="CH323" s="438"/>
      <c r="CI323" s="439"/>
      <c r="CJ323" s="540">
        <v>45996</v>
      </c>
      <c r="CK323" s="541">
        <v>227000</v>
      </c>
      <c r="CL323" s="439"/>
      <c r="CP323" s="147">
        <v>45823</v>
      </c>
      <c r="CQ323" s="260">
        <v>4000</v>
      </c>
      <c r="DB323" s="933">
        <v>46112</v>
      </c>
      <c r="DC323" s="510">
        <v>15000</v>
      </c>
      <c r="DH323" s="511"/>
      <c r="DI323" s="510"/>
    </row>
    <row r="324" spans="1:113" ht="15.75" x14ac:dyDescent="0.25">
      <c r="A324" s="357"/>
      <c r="E324" s="468">
        <v>46128</v>
      </c>
      <c r="F324" s="469">
        <v>5000</v>
      </c>
      <c r="G324" s="471" t="s">
        <v>3355</v>
      </c>
      <c r="H324" s="469" t="s">
        <v>2680</v>
      </c>
      <c r="M324" s="268">
        <v>44694</v>
      </c>
      <c r="N324" s="269">
        <v>4000</v>
      </c>
      <c r="O324" s="270"/>
      <c r="P324" s="271" t="s">
        <v>644</v>
      </c>
      <c r="T324" s="918">
        <v>45992</v>
      </c>
      <c r="U324" s="743" t="s">
        <v>6566</v>
      </c>
      <c r="V324" s="628" t="s">
        <v>7463</v>
      </c>
      <c r="W324" s="629" t="s">
        <v>5089</v>
      </c>
      <c r="X324" s="629" t="s">
        <v>435</v>
      </c>
      <c r="Y324" s="744">
        <v>1540000</v>
      </c>
      <c r="Z324" s="640"/>
      <c r="AA324" s="785">
        <v>1477000</v>
      </c>
      <c r="AB324" s="640"/>
      <c r="AC324" s="640"/>
      <c r="AD324" s="640"/>
      <c r="AE324" s="785">
        <v>63000</v>
      </c>
      <c r="AF324" s="640"/>
      <c r="AG324" s="640"/>
      <c r="AH324" s="640" t="s">
        <v>7461</v>
      </c>
      <c r="AI324" t="s">
        <v>573</v>
      </c>
      <c r="AJ324" s="313">
        <v>45030</v>
      </c>
      <c r="AK324" s="312">
        <v>4465000</v>
      </c>
      <c r="AL324" s="312">
        <v>-4463000</v>
      </c>
      <c r="AN324" s="147"/>
      <c r="BP324" s="260"/>
      <c r="BQ324" s="260"/>
      <c r="BR324" s="260"/>
      <c r="BS324" s="260"/>
      <c r="BT324" s="438"/>
      <c r="BU324" s="438"/>
      <c r="BV324" s="438"/>
      <c r="BW324" s="438"/>
      <c r="BX324" s="542">
        <v>45716</v>
      </c>
      <c r="BY324" s="546">
        <v>238000</v>
      </c>
      <c r="BZ324" s="438"/>
      <c r="CA324" s="440"/>
      <c r="CB324" s="438"/>
      <c r="CC324" s="438"/>
      <c r="CD324" s="440"/>
      <c r="CE324" s="438"/>
      <c r="CF324" s="439"/>
      <c r="CG324" s="440"/>
      <c r="CH324" s="438"/>
      <c r="CI324" s="439"/>
      <c r="CJ324" s="540">
        <v>45996</v>
      </c>
      <c r="CK324" s="541">
        <v>165000</v>
      </c>
      <c r="CL324" s="439"/>
      <c r="CP324" s="147">
        <v>45822</v>
      </c>
      <c r="CQ324" s="260">
        <v>80000</v>
      </c>
      <c r="DB324" s="933">
        <v>46111</v>
      </c>
      <c r="DC324" s="510">
        <v>376000</v>
      </c>
      <c r="DH324" s="511"/>
      <c r="DI324" s="510"/>
    </row>
    <row r="325" spans="1:113" ht="15.75" x14ac:dyDescent="0.25">
      <c r="A325" s="357"/>
      <c r="E325" s="468">
        <v>46128</v>
      </c>
      <c r="F325" s="469">
        <v>35000</v>
      </c>
      <c r="G325" s="471" t="s">
        <v>942</v>
      </c>
      <c r="H325" s="469" t="s">
        <v>21</v>
      </c>
      <c r="M325" s="268">
        <v>44694</v>
      </c>
      <c r="N325" s="269">
        <v>70000</v>
      </c>
      <c r="O325" s="270"/>
      <c r="P325" s="271" t="s">
        <v>784</v>
      </c>
      <c r="T325" s="918">
        <v>45992</v>
      </c>
      <c r="U325" s="743" t="s">
        <v>6566</v>
      </c>
      <c r="V325" s="628" t="s">
        <v>7462</v>
      </c>
      <c r="W325" s="629" t="s">
        <v>5089</v>
      </c>
      <c r="X325" s="629" t="s">
        <v>435</v>
      </c>
      <c r="Y325" s="744">
        <v>1540000</v>
      </c>
      <c r="Z325" s="640"/>
      <c r="AA325" s="785">
        <v>1477000</v>
      </c>
      <c r="AB325" s="640"/>
      <c r="AC325" s="640"/>
      <c r="AD325" s="640"/>
      <c r="AE325" s="785">
        <v>63000</v>
      </c>
      <c r="AF325" s="640"/>
      <c r="AG325" s="640"/>
      <c r="AH325" s="640"/>
      <c r="AI325" t="s">
        <v>573</v>
      </c>
      <c r="AJ325" s="313">
        <v>45030</v>
      </c>
      <c r="AK325" s="312">
        <v>4463000</v>
      </c>
      <c r="AL325" s="312">
        <v>-4463000</v>
      </c>
      <c r="AN325" s="147"/>
      <c r="BP325" s="260"/>
      <c r="BQ325" s="260"/>
      <c r="BR325" s="260"/>
      <c r="BS325" s="260"/>
      <c r="BT325" s="438"/>
      <c r="BU325" s="438"/>
      <c r="BV325" s="438"/>
      <c r="BW325" s="438"/>
      <c r="BX325" s="542">
        <v>45716</v>
      </c>
      <c r="BY325" s="546">
        <v>500000</v>
      </c>
      <c r="BZ325" s="438"/>
      <c r="CA325" s="440"/>
      <c r="CB325" s="438"/>
      <c r="CC325" s="438"/>
      <c r="CD325" s="440"/>
      <c r="CE325" s="438"/>
      <c r="CF325" s="439"/>
      <c r="CG325" s="440"/>
      <c r="CH325" s="438"/>
      <c r="CI325" s="439"/>
      <c r="CJ325" s="540">
        <v>45995</v>
      </c>
      <c r="CK325" s="541">
        <v>265000</v>
      </c>
      <c r="CL325" s="439"/>
      <c r="CP325" s="147">
        <v>45822</v>
      </c>
      <c r="CQ325" s="260">
        <v>19000</v>
      </c>
      <c r="DB325" s="933">
        <v>46111</v>
      </c>
      <c r="DC325" s="510">
        <v>126000</v>
      </c>
      <c r="DH325" s="511"/>
      <c r="DI325" s="510"/>
    </row>
    <row r="326" spans="1:113" ht="15.75" x14ac:dyDescent="0.25">
      <c r="A326" s="357"/>
      <c r="E326" s="468">
        <v>46128</v>
      </c>
      <c r="F326" s="469">
        <v>20000</v>
      </c>
      <c r="G326" s="471" t="s">
        <v>1312</v>
      </c>
      <c r="H326" s="469" t="s">
        <v>1826</v>
      </c>
      <c r="M326" s="268">
        <v>44693</v>
      </c>
      <c r="N326" s="269">
        <v>4000</v>
      </c>
      <c r="O326" s="270"/>
      <c r="P326" s="271" t="s">
        <v>644</v>
      </c>
      <c r="T326" s="918">
        <v>45992</v>
      </c>
      <c r="U326" s="743" t="s">
        <v>6566</v>
      </c>
      <c r="V326" s="628" t="s">
        <v>7357</v>
      </c>
      <c r="W326" s="629" t="s">
        <v>5089</v>
      </c>
      <c r="X326" s="629" t="s">
        <v>435</v>
      </c>
      <c r="Y326" s="744">
        <v>265000</v>
      </c>
      <c r="Z326" s="640"/>
      <c r="AA326" s="785">
        <v>194000</v>
      </c>
      <c r="AB326" s="640"/>
      <c r="AC326" s="640"/>
      <c r="AD326" s="640"/>
      <c r="AE326" s="785">
        <v>71000</v>
      </c>
      <c r="AF326" s="640"/>
      <c r="AG326" s="640"/>
      <c r="AH326" s="640"/>
      <c r="AI326" t="s">
        <v>573</v>
      </c>
      <c r="AJ326" s="313">
        <v>45029</v>
      </c>
      <c r="AK326" s="312">
        <v>4443000</v>
      </c>
      <c r="AL326" s="312">
        <v>-4443000</v>
      </c>
      <c r="AN326" s="147"/>
      <c r="BP326" s="260"/>
      <c r="BQ326" s="260"/>
      <c r="BR326" s="260"/>
      <c r="BS326" s="260"/>
      <c r="BT326" s="438"/>
      <c r="BU326" s="438"/>
      <c r="BV326" s="438"/>
      <c r="BW326" s="438"/>
      <c r="BX326" s="542">
        <v>45716</v>
      </c>
      <c r="BY326" s="546">
        <v>5000</v>
      </c>
      <c r="BZ326" s="438"/>
      <c r="CA326" s="440"/>
      <c r="CB326" s="438"/>
      <c r="CC326" s="438"/>
      <c r="CD326" s="440"/>
      <c r="CE326" s="438"/>
      <c r="CF326" s="439"/>
      <c r="CG326" s="440"/>
      <c r="CH326" s="438"/>
      <c r="CI326" s="439"/>
      <c r="CJ326" s="540">
        <v>45994</v>
      </c>
      <c r="CK326" s="541">
        <v>523000</v>
      </c>
      <c r="CL326" s="439"/>
      <c r="CP326" s="147">
        <v>45822</v>
      </c>
      <c r="CQ326" s="260">
        <v>20000</v>
      </c>
      <c r="DB326" s="933">
        <v>46111</v>
      </c>
      <c r="DC326" s="510">
        <v>6000</v>
      </c>
      <c r="DH326" s="511"/>
      <c r="DI326" s="510"/>
    </row>
    <row r="327" spans="1:113" ht="16.5" thickBot="1" x14ac:dyDescent="0.3">
      <c r="A327" s="357"/>
      <c r="E327" s="468">
        <v>46128</v>
      </c>
      <c r="F327" s="469">
        <v>6000</v>
      </c>
      <c r="G327" s="471" t="s">
        <v>1312</v>
      </c>
      <c r="H327" s="469" t="s">
        <v>1486</v>
      </c>
      <c r="M327" s="268">
        <v>44693</v>
      </c>
      <c r="N327" s="269">
        <v>70000</v>
      </c>
      <c r="O327" s="270"/>
      <c r="P327" s="271" t="s">
        <v>785</v>
      </c>
      <c r="T327" s="918">
        <v>45992</v>
      </c>
      <c r="U327" s="743" t="s">
        <v>1554</v>
      </c>
      <c r="V327" s="628" t="s">
        <v>7448</v>
      </c>
      <c r="W327" s="629" t="s">
        <v>592</v>
      </c>
      <c r="X327" s="629" t="s">
        <v>221</v>
      </c>
      <c r="Y327" s="744">
        <v>291000</v>
      </c>
      <c r="Z327" s="640">
        <v>23000</v>
      </c>
      <c r="AA327" s="785">
        <v>197000</v>
      </c>
      <c r="AB327" s="640"/>
      <c r="AC327" s="640"/>
      <c r="AD327" s="640"/>
      <c r="AE327" s="785">
        <v>71000</v>
      </c>
      <c r="AF327" s="640"/>
      <c r="AG327" s="640"/>
      <c r="AH327" s="640"/>
      <c r="AI327" t="s">
        <v>573</v>
      </c>
      <c r="AJ327" s="313">
        <v>45022</v>
      </c>
      <c r="AK327" s="312">
        <v>4094000</v>
      </c>
      <c r="AL327" s="312">
        <v>-4094000</v>
      </c>
      <c r="AN327" s="147"/>
      <c r="BP327" s="260"/>
      <c r="BQ327" s="260"/>
      <c r="BR327" s="260"/>
      <c r="BS327" s="260"/>
      <c r="BT327" s="438"/>
      <c r="BU327" s="438"/>
      <c r="BV327" s="438"/>
      <c r="BW327" s="438"/>
      <c r="BX327" s="542">
        <v>45716</v>
      </c>
      <c r="BY327" s="546">
        <v>142000</v>
      </c>
      <c r="BZ327" s="438"/>
      <c r="CA327" s="440"/>
      <c r="CB327" s="438"/>
      <c r="CC327" s="438"/>
      <c r="CD327" s="440"/>
      <c r="CE327" s="438"/>
      <c r="CF327" s="439"/>
      <c r="CG327" s="440"/>
      <c r="CH327" s="438"/>
      <c r="CI327" s="439"/>
      <c r="CJ327" s="540">
        <v>45993</v>
      </c>
      <c r="CK327" s="541">
        <v>32000</v>
      </c>
      <c r="CL327" s="439"/>
      <c r="CP327" s="147">
        <v>45820</v>
      </c>
      <c r="CQ327" s="260">
        <v>30000</v>
      </c>
      <c r="DB327" s="933">
        <v>46111</v>
      </c>
      <c r="DC327" s="510">
        <v>10000</v>
      </c>
      <c r="DH327" s="511"/>
      <c r="DI327" s="510"/>
    </row>
    <row r="328" spans="1:113" ht="15.75" x14ac:dyDescent="0.25">
      <c r="A328" s="357"/>
      <c r="E328" s="468">
        <v>46128</v>
      </c>
      <c r="F328" s="469">
        <v>268000</v>
      </c>
      <c r="G328" s="471" t="s">
        <v>1312</v>
      </c>
      <c r="H328" s="469" t="s">
        <v>3375</v>
      </c>
      <c r="M328" s="268">
        <v>44692</v>
      </c>
      <c r="N328" s="269">
        <v>4000</v>
      </c>
      <c r="O328" s="270"/>
      <c r="P328" s="271" t="s">
        <v>644</v>
      </c>
      <c r="T328" s="918">
        <v>45992</v>
      </c>
      <c r="U328" s="1084" t="s">
        <v>3578</v>
      </c>
      <c r="V328" s="1020" t="s">
        <v>7573</v>
      </c>
      <c r="W328" s="787" t="s">
        <v>592</v>
      </c>
      <c r="X328" s="787" t="s">
        <v>436</v>
      </c>
      <c r="Y328" s="1021">
        <v>412000</v>
      </c>
      <c r="Z328" s="917">
        <v>23000</v>
      </c>
      <c r="AA328" s="788">
        <v>319000</v>
      </c>
      <c r="AB328" s="640"/>
      <c r="AC328" s="640"/>
      <c r="AD328" s="917"/>
      <c r="AE328" s="788">
        <v>70000</v>
      </c>
      <c r="AF328" s="640"/>
      <c r="AG328" s="640"/>
      <c r="AH328" s="640" t="s">
        <v>7791</v>
      </c>
      <c r="AI328" t="s">
        <v>573</v>
      </c>
      <c r="AJ328" s="313">
        <v>45021</v>
      </c>
      <c r="AK328" s="312">
        <v>4054000</v>
      </c>
      <c r="AL328" s="312">
        <v>-4054000</v>
      </c>
      <c r="AN328" s="147"/>
      <c r="BP328" s="260"/>
      <c r="BQ328" s="260"/>
      <c r="BR328" s="260"/>
      <c r="BS328" s="260"/>
      <c r="BT328" s="438"/>
      <c r="BU328" s="438"/>
      <c r="BV328" s="438"/>
      <c r="BW328" s="438"/>
      <c r="BX328" s="542">
        <v>45716</v>
      </c>
      <c r="BY328" s="546"/>
      <c r="BZ328" s="438"/>
      <c r="CA328" s="440"/>
      <c r="CB328" s="438"/>
      <c r="CC328" s="438"/>
      <c r="CD328" s="440"/>
      <c r="CE328" s="438"/>
      <c r="CF328" s="439"/>
      <c r="CG328" s="440"/>
      <c r="CH328" s="438"/>
      <c r="CI328" s="439"/>
      <c r="CJ328" s="540">
        <v>45993</v>
      </c>
      <c r="CK328" s="541">
        <v>5000</v>
      </c>
      <c r="CL328" s="439"/>
      <c r="CP328" s="147">
        <v>45820</v>
      </c>
      <c r="CQ328" s="260">
        <v>50000</v>
      </c>
      <c r="DB328" s="933">
        <v>46111</v>
      </c>
      <c r="DC328" s="510">
        <v>35000</v>
      </c>
      <c r="DH328" s="511"/>
      <c r="DI328" s="510"/>
    </row>
    <row r="329" spans="1:113" ht="15.75" x14ac:dyDescent="0.25">
      <c r="A329" s="357"/>
      <c r="E329" s="468">
        <v>46127</v>
      </c>
      <c r="F329" s="469">
        <v>260000</v>
      </c>
      <c r="G329" s="471"/>
      <c r="H329" s="469" t="s">
        <v>8638</v>
      </c>
      <c r="M329" s="268">
        <v>44692</v>
      </c>
      <c r="N329" s="269">
        <v>70000</v>
      </c>
      <c r="O329" s="270"/>
      <c r="P329" s="271" t="s">
        <v>786</v>
      </c>
      <c r="T329" s="918">
        <v>45992</v>
      </c>
      <c r="U329" s="743" t="s">
        <v>1961</v>
      </c>
      <c r="V329" s="628">
        <v>1128384010</v>
      </c>
      <c r="W329" s="629" t="s">
        <v>7288</v>
      </c>
      <c r="X329" s="629" t="s">
        <v>221</v>
      </c>
      <c r="Y329" s="744">
        <v>100000</v>
      </c>
      <c r="Z329" s="640">
        <v>45983</v>
      </c>
      <c r="AA329" s="920">
        <v>16</v>
      </c>
      <c r="AB329" s="640">
        <f>WORKDAY.INTL(Tabla23[[#This Row],[PAZ Y SALVO - ENVIO]],Tabla23[[#This Row],[RECIBO TRANSITO]],1,Tabla30[FECHA])</f>
        <v>0</v>
      </c>
      <c r="AC329" s="640"/>
      <c r="AD329" s="640"/>
      <c r="AE329" s="785">
        <v>100000</v>
      </c>
      <c r="AF329" s="640"/>
      <c r="AG329" s="640"/>
      <c r="AH329" s="640" t="s">
        <v>7296</v>
      </c>
      <c r="AI329" t="s">
        <v>573</v>
      </c>
      <c r="AJ329" s="313">
        <v>45021</v>
      </c>
      <c r="AK329" s="312">
        <v>4003000</v>
      </c>
      <c r="AL329" s="312">
        <v>-4003000</v>
      </c>
      <c r="AN329" s="147"/>
      <c r="BP329" s="260"/>
      <c r="BQ329" s="260"/>
      <c r="BR329" s="260"/>
      <c r="BS329" s="260"/>
      <c r="BT329" s="438"/>
      <c r="BU329" s="438"/>
      <c r="BV329" s="438"/>
      <c r="BW329" s="438"/>
      <c r="BX329" s="542">
        <v>45702</v>
      </c>
      <c r="BY329" s="546">
        <v>212000</v>
      </c>
      <c r="BZ329" s="438"/>
      <c r="CA329" s="440"/>
      <c r="CB329" s="438"/>
      <c r="CC329" s="438"/>
      <c r="CD329" s="440"/>
      <c r="CE329" s="438"/>
      <c r="CF329" s="439"/>
      <c r="CG329" s="440"/>
      <c r="CH329" s="438"/>
      <c r="CI329" s="439"/>
      <c r="CJ329" s="540">
        <v>45993</v>
      </c>
      <c r="CK329" s="541">
        <v>520000</v>
      </c>
      <c r="CL329" s="439"/>
      <c r="CP329" s="147">
        <v>45817</v>
      </c>
      <c r="CQ329" s="260">
        <v>389000</v>
      </c>
      <c r="DB329" s="933">
        <v>46109</v>
      </c>
      <c r="DC329" s="510">
        <v>10000</v>
      </c>
      <c r="DH329" s="511"/>
      <c r="DI329" s="510"/>
    </row>
    <row r="330" spans="1:113" ht="15.75" x14ac:dyDescent="0.25">
      <c r="A330" s="357"/>
      <c r="E330" s="468">
        <v>46126</v>
      </c>
      <c r="F330" s="469">
        <v>4000</v>
      </c>
      <c r="G330" s="471" t="s">
        <v>1396</v>
      </c>
      <c r="H330" s="469" t="s">
        <v>7248</v>
      </c>
      <c r="M330" s="268">
        <v>44692</v>
      </c>
      <c r="N330" s="269">
        <v>4000</v>
      </c>
      <c r="O330" s="270"/>
      <c r="P330" s="271" t="s">
        <v>644</v>
      </c>
      <c r="T330" s="918">
        <v>45992</v>
      </c>
      <c r="U330" s="743" t="s">
        <v>6832</v>
      </c>
      <c r="V330" s="628">
        <v>12281529</v>
      </c>
      <c r="W330" s="629" t="s">
        <v>5595</v>
      </c>
      <c r="X330" s="629" t="s">
        <v>7631</v>
      </c>
      <c r="Y330" s="744">
        <v>303000</v>
      </c>
      <c r="Z330" s="640"/>
      <c r="AA330" s="785">
        <v>45000</v>
      </c>
      <c r="AB330" s="640">
        <v>227000</v>
      </c>
      <c r="AC330" s="640"/>
      <c r="AD330" s="640"/>
      <c r="AE330" s="785">
        <v>31000</v>
      </c>
      <c r="AF330" s="640"/>
      <c r="AG330" s="640"/>
      <c r="AH330" s="640" t="s">
        <v>7690</v>
      </c>
      <c r="AI330" t="s">
        <v>573</v>
      </c>
      <c r="AJ330" s="313">
        <v>45021</v>
      </c>
      <c r="AK330" s="312">
        <v>3983000</v>
      </c>
      <c r="AL330" s="312">
        <v>-3983000</v>
      </c>
      <c r="AN330" s="147"/>
      <c r="BP330" s="260"/>
      <c r="BQ330" s="260"/>
      <c r="BR330" s="260"/>
      <c r="BS330" s="260"/>
      <c r="BT330" s="438"/>
      <c r="BU330" s="438"/>
      <c r="BV330" s="438"/>
      <c r="BW330" s="438"/>
      <c r="BX330" s="542">
        <v>45702</v>
      </c>
      <c r="BY330" s="546"/>
      <c r="BZ330" s="438"/>
      <c r="CA330" s="440"/>
      <c r="CB330" s="438"/>
      <c r="CC330" s="438"/>
      <c r="CD330" s="440"/>
      <c r="CE330" s="438"/>
      <c r="CF330" s="439"/>
      <c r="CG330" s="440"/>
      <c r="CH330" s="438"/>
      <c r="CI330" s="439"/>
      <c r="CJ330" s="540">
        <v>45992</v>
      </c>
      <c r="CK330" s="541">
        <v>270000</v>
      </c>
      <c r="CL330" s="439"/>
      <c r="CP330" s="147">
        <v>45817</v>
      </c>
      <c r="CQ330" s="260">
        <v>378000</v>
      </c>
      <c r="DB330" s="933">
        <v>46109</v>
      </c>
      <c r="DC330" s="510">
        <v>160000</v>
      </c>
      <c r="DH330" s="511"/>
      <c r="DI330" s="510"/>
    </row>
    <row r="331" spans="1:113" ht="15.75" x14ac:dyDescent="0.25">
      <c r="A331" s="357"/>
      <c r="E331" s="468">
        <v>46126</v>
      </c>
      <c r="F331" s="469">
        <v>60000</v>
      </c>
      <c r="G331" s="471" t="s">
        <v>1396</v>
      </c>
      <c r="H331" s="469" t="s">
        <v>8613</v>
      </c>
      <c r="M331" s="268">
        <v>44692</v>
      </c>
      <c r="N331" s="269">
        <v>70000</v>
      </c>
      <c r="O331" s="270"/>
      <c r="P331" s="271" t="s">
        <v>787</v>
      </c>
      <c r="T331" s="918">
        <v>45992</v>
      </c>
      <c r="U331" s="743" t="s">
        <v>6832</v>
      </c>
      <c r="V331" s="628">
        <v>1130623543</v>
      </c>
      <c r="W331" s="629" t="s">
        <v>3244</v>
      </c>
      <c r="X331" s="629" t="s">
        <v>7631</v>
      </c>
      <c r="Y331" s="744">
        <v>303000</v>
      </c>
      <c r="Z331" s="640"/>
      <c r="AA331" s="785">
        <v>45000</v>
      </c>
      <c r="AB331" s="640">
        <v>226000</v>
      </c>
      <c r="AC331" s="640"/>
      <c r="AD331" s="640"/>
      <c r="AE331" s="785">
        <v>32000</v>
      </c>
      <c r="AF331" s="640"/>
      <c r="AG331" s="640"/>
      <c r="AH331" s="640" t="s">
        <v>7638</v>
      </c>
      <c r="AI331" t="s">
        <v>573</v>
      </c>
      <c r="AJ331" s="314">
        <v>45017</v>
      </c>
      <c r="AK331" s="312">
        <v>3919000</v>
      </c>
      <c r="AL331" s="312">
        <v>-3919000</v>
      </c>
      <c r="AN331" s="147"/>
      <c r="BP331" s="260"/>
      <c r="BQ331" s="260"/>
      <c r="BR331" s="260"/>
      <c r="BS331" s="260"/>
      <c r="BT331" s="438"/>
      <c r="BU331" s="438"/>
      <c r="BV331" s="438"/>
      <c r="BW331" s="438"/>
      <c r="BX331" s="542">
        <v>45696</v>
      </c>
      <c r="BY331" s="546">
        <v>72000</v>
      </c>
      <c r="BZ331" s="438"/>
      <c r="CA331" s="440"/>
      <c r="CB331" s="438"/>
      <c r="CC331" s="438"/>
      <c r="CD331" s="440"/>
      <c r="CE331" s="438"/>
      <c r="CF331" s="439"/>
      <c r="CG331" s="440"/>
      <c r="CH331" s="438"/>
      <c r="CI331" s="439"/>
      <c r="CJ331" s="540">
        <v>45992</v>
      </c>
      <c r="CK331" s="541">
        <v>246000</v>
      </c>
      <c r="CL331" s="439"/>
      <c r="CP331" s="147">
        <v>45817</v>
      </c>
      <c r="CQ331" s="260">
        <v>76000</v>
      </c>
      <c r="DB331" s="933">
        <v>46109</v>
      </c>
      <c r="DC331" s="510">
        <v>63000</v>
      </c>
      <c r="DH331" s="511"/>
      <c r="DI331" s="510"/>
    </row>
    <row r="332" spans="1:113" ht="15.75" x14ac:dyDescent="0.25">
      <c r="A332" s="357"/>
      <c r="E332" s="468">
        <v>46126</v>
      </c>
      <c r="F332" s="469">
        <v>10000</v>
      </c>
      <c r="G332" s="471" t="s">
        <v>3355</v>
      </c>
      <c r="H332" s="469" t="s">
        <v>2680</v>
      </c>
      <c r="M332" s="268">
        <v>44692</v>
      </c>
      <c r="N332" s="269">
        <v>61000</v>
      </c>
      <c r="O332" s="270"/>
      <c r="P332" s="271" t="s">
        <v>770</v>
      </c>
      <c r="T332" s="918">
        <v>45992</v>
      </c>
      <c r="U332" s="629" t="s">
        <v>6832</v>
      </c>
      <c r="V332" s="628" t="s">
        <v>7290</v>
      </c>
      <c r="W332" s="629"/>
      <c r="X332" s="629"/>
      <c r="Y332" s="744">
        <v>47000</v>
      </c>
      <c r="Z332" s="640"/>
      <c r="AA332" s="785"/>
      <c r="AB332" s="640"/>
      <c r="AC332" s="640">
        <v>47000</v>
      </c>
      <c r="AD332" s="640"/>
      <c r="AE332" s="785">
        <v>0</v>
      </c>
      <c r="AF332" s="640"/>
      <c r="AG332" s="640"/>
      <c r="AH332" s="640" t="s">
        <v>7354</v>
      </c>
      <c r="AI332" t="s">
        <v>573</v>
      </c>
      <c r="AJ332" s="315">
        <v>45017</v>
      </c>
      <c r="AK332" s="316">
        <v>5499000</v>
      </c>
      <c r="AL332" s="316">
        <v>-5499000</v>
      </c>
      <c r="AN332" s="147"/>
      <c r="BP332" s="260"/>
      <c r="BQ332" s="260"/>
      <c r="BR332" s="260"/>
      <c r="BS332" s="260"/>
      <c r="BT332" s="438"/>
      <c r="BU332" s="438"/>
      <c r="BV332" s="438"/>
      <c r="BW332" s="438"/>
      <c r="BX332" s="542">
        <v>45696</v>
      </c>
      <c r="BY332" s="546"/>
      <c r="BZ332" s="438"/>
      <c r="CA332" s="440"/>
      <c r="CB332" s="438"/>
      <c r="CC332" s="438"/>
      <c r="CD332" s="440"/>
      <c r="CE332" s="438"/>
      <c r="CF332" s="439"/>
      <c r="CG332" s="440"/>
      <c r="CH332" s="438"/>
      <c r="CI332" s="439"/>
      <c r="CJ332" s="540">
        <v>45992</v>
      </c>
      <c r="CK332" s="541">
        <v>6000</v>
      </c>
      <c r="CL332" s="439"/>
      <c r="CP332" s="147">
        <v>45817</v>
      </c>
      <c r="CQ332" s="260">
        <v>324000</v>
      </c>
      <c r="DB332" s="933">
        <v>46108</v>
      </c>
      <c r="DC332" s="510">
        <v>6000</v>
      </c>
      <c r="DH332" s="511"/>
      <c r="DI332" s="510"/>
    </row>
    <row r="333" spans="1:113" ht="15.75" x14ac:dyDescent="0.25">
      <c r="A333" s="357"/>
      <c r="E333" s="468">
        <v>46126</v>
      </c>
      <c r="F333" s="469">
        <v>20000</v>
      </c>
      <c r="G333" s="471" t="s">
        <v>1312</v>
      </c>
      <c r="H333" s="469" t="s">
        <v>3375</v>
      </c>
      <c r="M333" s="268">
        <v>44692</v>
      </c>
      <c r="N333" s="269">
        <v>30000</v>
      </c>
      <c r="O333" s="270"/>
      <c r="P333" s="271" t="s">
        <v>788</v>
      </c>
      <c r="T333" s="918">
        <v>45992</v>
      </c>
      <c r="U333" s="743" t="s">
        <v>6832</v>
      </c>
      <c r="V333" s="628" t="s">
        <v>7446</v>
      </c>
      <c r="W333" s="629" t="s">
        <v>592</v>
      </c>
      <c r="X333" s="629" t="s">
        <v>435</v>
      </c>
      <c r="Y333" s="744">
        <v>359000</v>
      </c>
      <c r="Z333" s="640">
        <v>23000</v>
      </c>
      <c r="AA333" s="785">
        <v>265000</v>
      </c>
      <c r="AB333" s="640"/>
      <c r="AC333" s="640"/>
      <c r="AD333" s="640"/>
      <c r="AE333" s="785">
        <v>71000</v>
      </c>
      <c r="AF333" s="640"/>
      <c r="AG333" s="640"/>
      <c r="AH333" s="640"/>
      <c r="AI333" t="s">
        <v>573</v>
      </c>
      <c r="AN333" s="147"/>
      <c r="BP333" s="260"/>
      <c r="BQ333" s="260"/>
      <c r="BR333" s="260"/>
      <c r="BS333" s="260"/>
      <c r="BT333" s="438"/>
      <c r="BU333" s="438"/>
      <c r="BV333" s="438"/>
      <c r="BW333" s="438"/>
      <c r="BX333" s="542">
        <v>45688</v>
      </c>
      <c r="BY333" s="546">
        <v>0</v>
      </c>
      <c r="BZ333" s="438"/>
      <c r="CA333" s="440"/>
      <c r="CB333" s="438"/>
      <c r="CC333" s="438"/>
      <c r="CD333" s="440"/>
      <c r="CE333" s="438"/>
      <c r="CF333" s="439"/>
      <c r="CG333" s="440"/>
      <c r="CH333" s="438"/>
      <c r="CI333" s="439"/>
      <c r="CJ333" s="540">
        <v>45992</v>
      </c>
      <c r="CK333" s="541">
        <v>298000</v>
      </c>
      <c r="CL333" s="439"/>
      <c r="CP333" s="147">
        <v>45817</v>
      </c>
      <c r="CQ333" s="260">
        <v>1057000</v>
      </c>
      <c r="DB333" s="933">
        <v>46108</v>
      </c>
      <c r="DC333" s="510">
        <v>20000</v>
      </c>
      <c r="DH333" s="511"/>
      <c r="DI333" s="510"/>
    </row>
    <row r="334" spans="1:113" ht="15.75" x14ac:dyDescent="0.25">
      <c r="A334" s="357"/>
      <c r="E334" s="468">
        <v>46125</v>
      </c>
      <c r="F334" s="469">
        <v>20000</v>
      </c>
      <c r="G334" s="471" t="s">
        <v>1396</v>
      </c>
      <c r="H334" s="469" t="s">
        <v>8645</v>
      </c>
      <c r="M334" s="268">
        <v>44692</v>
      </c>
      <c r="N334" s="269">
        <v>142000</v>
      </c>
      <c r="O334" s="270"/>
      <c r="P334" s="271" t="s">
        <v>789</v>
      </c>
      <c r="T334" s="918">
        <v>45992</v>
      </c>
      <c r="U334" s="743" t="s">
        <v>7052</v>
      </c>
      <c r="V334" s="628" t="s">
        <v>7637</v>
      </c>
      <c r="W334" s="629" t="s">
        <v>592</v>
      </c>
      <c r="X334" s="629" t="s">
        <v>221</v>
      </c>
      <c r="Y334" s="744">
        <v>719000</v>
      </c>
      <c r="Z334" s="640">
        <v>23000</v>
      </c>
      <c r="AA334" s="785">
        <v>502000</v>
      </c>
      <c r="AB334" s="640"/>
      <c r="AC334" s="640"/>
      <c r="AD334" s="640"/>
      <c r="AE334" s="785">
        <v>194000</v>
      </c>
      <c r="AF334" s="640"/>
      <c r="AG334" s="640"/>
      <c r="AH334" s="640"/>
      <c r="AI334" t="s">
        <v>573</v>
      </c>
      <c r="AN334" s="147"/>
      <c r="BP334" s="260"/>
      <c r="BQ334" s="260"/>
      <c r="BR334" s="260"/>
      <c r="BS334" s="260"/>
      <c r="BT334" s="438"/>
      <c r="BU334" s="438"/>
      <c r="BV334" s="438"/>
      <c r="BW334" s="438"/>
      <c r="BX334" s="542">
        <v>45688</v>
      </c>
      <c r="BY334" s="543"/>
      <c r="BZ334" s="438"/>
      <c r="CA334" s="440"/>
      <c r="CB334" s="438"/>
      <c r="CC334" s="438"/>
      <c r="CD334" s="440"/>
      <c r="CE334" s="438"/>
      <c r="CF334" s="439"/>
      <c r="CG334" s="440"/>
      <c r="CH334" s="438"/>
      <c r="CI334" s="439"/>
      <c r="CJ334" s="540">
        <v>45992</v>
      </c>
      <c r="CK334" s="541">
        <v>162000</v>
      </c>
      <c r="CL334" s="439"/>
      <c r="CP334" s="147">
        <v>45817</v>
      </c>
      <c r="CQ334" s="260">
        <v>15000</v>
      </c>
      <c r="DB334" s="933">
        <v>46108</v>
      </c>
      <c r="DC334" s="510">
        <v>5000</v>
      </c>
      <c r="DH334" s="511"/>
      <c r="DI334" s="510"/>
    </row>
    <row r="335" spans="1:113" ht="15.75" x14ac:dyDescent="0.25">
      <c r="A335" s="357"/>
      <c r="E335" s="468">
        <v>46125</v>
      </c>
      <c r="F335" s="469">
        <v>10000</v>
      </c>
      <c r="G335" s="471" t="s">
        <v>3355</v>
      </c>
      <c r="H335" s="469" t="s">
        <v>8608</v>
      </c>
      <c r="M335" s="268">
        <v>44692</v>
      </c>
      <c r="N335" s="269">
        <v>327000</v>
      </c>
      <c r="O335" s="270"/>
      <c r="P335" s="269" t="s">
        <v>680</v>
      </c>
      <c r="T335" s="918">
        <v>45992</v>
      </c>
      <c r="U335" s="743" t="s">
        <v>7052</v>
      </c>
      <c r="V335" s="628" t="s">
        <v>7058</v>
      </c>
      <c r="W335" s="629" t="s">
        <v>592</v>
      </c>
      <c r="X335" s="629" t="s">
        <v>436</v>
      </c>
      <c r="Y335" s="744">
        <v>413000</v>
      </c>
      <c r="Z335" s="640">
        <v>18000</v>
      </c>
      <c r="AA335" s="785">
        <v>319000</v>
      </c>
      <c r="AB335" s="640"/>
      <c r="AC335" s="640"/>
      <c r="AD335" s="640"/>
      <c r="AE335" s="785">
        <v>76000</v>
      </c>
      <c r="AF335" s="640"/>
      <c r="AG335" s="640"/>
      <c r="AH335" s="640"/>
      <c r="AI335" t="s">
        <v>573</v>
      </c>
      <c r="AN335" s="147"/>
      <c r="BP335" s="260"/>
      <c r="BQ335" s="260"/>
      <c r="BR335" s="260"/>
      <c r="BS335" s="260"/>
      <c r="BT335" s="438"/>
      <c r="BU335" s="438"/>
      <c r="BV335" s="438"/>
      <c r="BW335" s="438"/>
      <c r="BX335" s="542">
        <v>45674</v>
      </c>
      <c r="BY335" s="543">
        <v>5000</v>
      </c>
      <c r="BZ335" s="438"/>
      <c r="CA335" s="440"/>
      <c r="CB335" s="438"/>
      <c r="CC335" s="438"/>
      <c r="CD335" s="440"/>
      <c r="CE335" s="438"/>
      <c r="CF335" s="439"/>
      <c r="CG335" s="440"/>
      <c r="CH335" s="438"/>
      <c r="CI335" s="439"/>
      <c r="CJ335" s="540">
        <v>45992</v>
      </c>
      <c r="CK335" s="541">
        <v>1477000</v>
      </c>
      <c r="CL335" s="439"/>
      <c r="CP335" s="147">
        <v>45817</v>
      </c>
      <c r="CQ335" s="260">
        <v>1000000</v>
      </c>
      <c r="DB335" s="933">
        <v>46108</v>
      </c>
      <c r="DC335" s="510">
        <v>15000</v>
      </c>
      <c r="DH335" s="511"/>
      <c r="DI335" s="510"/>
    </row>
    <row r="336" spans="1:113" ht="15.75" x14ac:dyDescent="0.25">
      <c r="A336" s="357"/>
      <c r="E336" s="468">
        <v>46125</v>
      </c>
      <c r="F336" s="469">
        <v>2000</v>
      </c>
      <c r="G336" s="471"/>
      <c r="H336" s="469" t="s">
        <v>8533</v>
      </c>
      <c r="M336" s="268">
        <v>44687</v>
      </c>
      <c r="N336" s="269">
        <v>100000</v>
      </c>
      <c r="O336" s="270"/>
      <c r="P336" s="271" t="s">
        <v>790</v>
      </c>
      <c r="T336" s="918">
        <v>45992</v>
      </c>
      <c r="U336" s="743" t="s">
        <v>7052</v>
      </c>
      <c r="V336" s="628">
        <v>7687273</v>
      </c>
      <c r="W336" s="629" t="s">
        <v>7635</v>
      </c>
      <c r="X336" s="629" t="s">
        <v>221</v>
      </c>
      <c r="Y336" s="744">
        <v>1820000</v>
      </c>
      <c r="Z336" s="640"/>
      <c r="AA336" s="785">
        <v>1782000</v>
      </c>
      <c r="AB336" s="795"/>
      <c r="AC336" s="640"/>
      <c r="AD336" s="796"/>
      <c r="AE336" s="785">
        <v>38000</v>
      </c>
      <c r="AF336" s="640"/>
      <c r="AG336" s="640"/>
      <c r="AH336" s="640" t="s">
        <v>7640</v>
      </c>
      <c r="AI336" t="s">
        <v>573</v>
      </c>
      <c r="AN336" s="147"/>
      <c r="BP336" s="260"/>
      <c r="BQ336" s="260"/>
      <c r="BR336" s="260"/>
      <c r="BS336" s="260"/>
      <c r="BT336" s="438"/>
      <c r="BU336" s="438"/>
      <c r="BV336" s="438"/>
      <c r="BW336" s="438"/>
      <c r="BX336" s="542">
        <v>45674</v>
      </c>
      <c r="BY336" s="543"/>
      <c r="BZ336" s="438"/>
      <c r="CA336" s="440"/>
      <c r="CB336" s="438"/>
      <c r="CC336" s="438"/>
      <c r="CD336" s="440"/>
      <c r="CE336" s="438"/>
      <c r="CF336" s="439"/>
      <c r="CG336" s="440"/>
      <c r="CH336" s="438"/>
      <c r="CI336" s="439"/>
      <c r="CJ336" s="540">
        <v>45992</v>
      </c>
      <c r="CK336" s="541">
        <v>1477000</v>
      </c>
      <c r="CL336" s="439"/>
      <c r="CP336" s="147">
        <v>45817</v>
      </c>
      <c r="CQ336" s="260">
        <v>1000000</v>
      </c>
      <c r="DB336" s="933">
        <v>46107</v>
      </c>
      <c r="DC336" s="510">
        <v>3000</v>
      </c>
      <c r="DH336" s="511"/>
      <c r="DI336" s="510"/>
    </row>
    <row r="337" spans="1:113" ht="15.75" x14ac:dyDescent="0.25">
      <c r="A337" s="357"/>
      <c r="E337" s="468">
        <v>46125</v>
      </c>
      <c r="F337" s="469">
        <v>4000</v>
      </c>
      <c r="G337" s="471" t="s">
        <v>5485</v>
      </c>
      <c r="H337" s="469" t="s">
        <v>5639</v>
      </c>
      <c r="M337" s="268">
        <v>44680</v>
      </c>
      <c r="N337" s="269">
        <v>4000</v>
      </c>
      <c r="O337" s="270"/>
      <c r="P337" s="271" t="s">
        <v>644</v>
      </c>
      <c r="T337" s="918">
        <v>45992</v>
      </c>
      <c r="U337" s="743" t="s">
        <v>6599</v>
      </c>
      <c r="V337" s="628" t="s">
        <v>7516</v>
      </c>
      <c r="W337" s="629" t="s">
        <v>592</v>
      </c>
      <c r="X337" s="629" t="s">
        <v>435</v>
      </c>
      <c r="Y337" s="744">
        <v>400000</v>
      </c>
      <c r="Z337" s="640">
        <v>23000</v>
      </c>
      <c r="AA337" s="785">
        <v>298000</v>
      </c>
      <c r="AB337" s="640"/>
      <c r="AC337" s="640"/>
      <c r="AD337" s="640"/>
      <c r="AE337" s="785">
        <v>79000</v>
      </c>
      <c r="AF337" s="640"/>
      <c r="AG337" s="640"/>
      <c r="AH337" s="640"/>
      <c r="AI337" t="s">
        <v>573</v>
      </c>
      <c r="AN337" s="147"/>
      <c r="BP337" s="260"/>
      <c r="BQ337" s="260"/>
      <c r="BR337" s="260"/>
      <c r="BS337" s="260"/>
      <c r="BT337" s="438"/>
      <c r="BU337" s="438"/>
      <c r="BV337" s="438"/>
      <c r="BW337" s="438"/>
      <c r="BX337" s="542">
        <v>45660</v>
      </c>
      <c r="BY337" s="543">
        <v>142000</v>
      </c>
      <c r="BZ337" s="438"/>
      <c r="CA337" s="440"/>
      <c r="CB337" s="438"/>
      <c r="CC337" s="438"/>
      <c r="CD337" s="440"/>
      <c r="CE337" s="438"/>
      <c r="CF337" s="439"/>
      <c r="CG337" s="440"/>
      <c r="CH337" s="438"/>
      <c r="CI337" s="439"/>
      <c r="CJ337" s="540">
        <v>45991</v>
      </c>
      <c r="CK337" s="541">
        <v>1800000</v>
      </c>
      <c r="CL337" s="439"/>
      <c r="CP337" s="147">
        <v>45817</v>
      </c>
      <c r="CQ337" s="260">
        <v>87000</v>
      </c>
      <c r="DB337" s="933">
        <v>46107</v>
      </c>
      <c r="DC337" s="510">
        <v>5000</v>
      </c>
      <c r="DH337" s="511"/>
      <c r="DI337" s="510"/>
    </row>
    <row r="338" spans="1:113" ht="15.75" x14ac:dyDescent="0.25">
      <c r="A338" s="357"/>
      <c r="E338" s="468">
        <v>46124</v>
      </c>
      <c r="F338" s="469">
        <v>14000</v>
      </c>
      <c r="G338" s="471"/>
      <c r="H338" s="469" t="s">
        <v>8607</v>
      </c>
      <c r="M338" s="268">
        <v>44680</v>
      </c>
      <c r="N338" s="269">
        <v>70000</v>
      </c>
      <c r="O338" s="270"/>
      <c r="P338" s="271" t="s">
        <v>791</v>
      </c>
      <c r="T338" s="918">
        <v>45992</v>
      </c>
      <c r="U338" s="743" t="s">
        <v>587</v>
      </c>
      <c r="V338" s="628"/>
      <c r="W338" s="629"/>
      <c r="X338" s="629"/>
      <c r="Y338" s="744">
        <v>100000</v>
      </c>
      <c r="Z338" s="640"/>
      <c r="AA338" s="785"/>
      <c r="AB338" s="640"/>
      <c r="AC338" s="640">
        <v>100000</v>
      </c>
      <c r="AD338" s="640"/>
      <c r="AE338" s="785">
        <v>0</v>
      </c>
      <c r="AF338" s="640"/>
      <c r="AG338" s="640"/>
      <c r="AH338" s="640" t="s">
        <v>7800</v>
      </c>
      <c r="AI338" t="s">
        <v>573</v>
      </c>
      <c r="AN338" s="147"/>
      <c r="BP338" s="260"/>
      <c r="BQ338" s="260"/>
      <c r="BR338" s="260"/>
      <c r="BS338" s="260"/>
      <c r="BT338" s="438"/>
      <c r="BU338" s="438"/>
      <c r="BV338" s="438"/>
      <c r="BW338" s="438"/>
      <c r="BX338" s="542">
        <v>45660</v>
      </c>
      <c r="BY338" s="543"/>
      <c r="BZ338" s="438"/>
      <c r="CA338" s="440"/>
      <c r="CB338" s="438"/>
      <c r="CC338" s="438"/>
      <c r="CD338" s="440"/>
      <c r="CE338" s="438"/>
      <c r="CF338" s="439"/>
      <c r="CG338" s="440"/>
      <c r="CH338" s="438"/>
      <c r="CI338" s="439"/>
      <c r="CJ338" s="540">
        <v>45990</v>
      </c>
      <c r="CK338" s="541">
        <v>400000</v>
      </c>
      <c r="CL338" s="439"/>
      <c r="CP338" s="147">
        <v>45814</v>
      </c>
      <c r="CQ338" s="260">
        <v>87000</v>
      </c>
      <c r="DB338" s="933">
        <v>46106</v>
      </c>
      <c r="DC338" s="510">
        <v>5000</v>
      </c>
      <c r="DH338" s="511"/>
      <c r="DI338" s="510"/>
    </row>
    <row r="339" spans="1:113" ht="15.75" x14ac:dyDescent="0.25">
      <c r="A339" s="357"/>
      <c r="E339" s="468">
        <v>46123</v>
      </c>
      <c r="F339" s="469">
        <v>70000</v>
      </c>
      <c r="G339" s="471" t="s">
        <v>1396</v>
      </c>
      <c r="H339" s="469" t="s">
        <v>8614</v>
      </c>
      <c r="M339" s="268">
        <v>44680</v>
      </c>
      <c r="N339" s="269">
        <v>310000</v>
      </c>
      <c r="O339" s="270"/>
      <c r="P339" s="271" t="s">
        <v>792</v>
      </c>
      <c r="T339" s="918">
        <v>45992</v>
      </c>
      <c r="U339" s="743" t="s">
        <v>587</v>
      </c>
      <c r="V339" s="628">
        <v>43912521</v>
      </c>
      <c r="W339" s="629" t="s">
        <v>6953</v>
      </c>
      <c r="X339" s="629" t="s">
        <v>6954</v>
      </c>
      <c r="Y339" s="744">
        <v>100000</v>
      </c>
      <c r="Z339" s="640">
        <v>46007</v>
      </c>
      <c r="AA339" s="920">
        <v>11</v>
      </c>
      <c r="AB339" s="640">
        <f>WORKDAY.INTL(Tabla23[[#This Row],[PAZ Y SALVO - ENVIO]],Tabla23[[#This Row],[RECIBO TRANSITO]],1,Tabla30[FECHA])</f>
        <v>0</v>
      </c>
      <c r="AC339" s="640"/>
      <c r="AD339" s="640"/>
      <c r="AE339" s="785">
        <v>50000</v>
      </c>
      <c r="AF339" s="640"/>
      <c r="AG339" s="640"/>
      <c r="AH339" s="640" t="s">
        <v>7528</v>
      </c>
      <c r="AI339" t="s">
        <v>573</v>
      </c>
      <c r="AN339" s="147"/>
      <c r="BP339" s="260"/>
      <c r="BQ339" s="260"/>
      <c r="BR339" s="260"/>
      <c r="BS339" s="260"/>
      <c r="BT339" s="438"/>
      <c r="BU339" s="438"/>
      <c r="BV339" s="438"/>
      <c r="BW339" s="438"/>
      <c r="BX339" s="517"/>
      <c r="BY339" s="541"/>
      <c r="BZ339" s="438"/>
      <c r="CA339" s="440"/>
      <c r="CB339" s="438"/>
      <c r="CC339" s="438"/>
      <c r="CD339" s="440"/>
      <c r="CE339" s="438"/>
      <c r="CF339" s="439"/>
      <c r="CG339" s="440"/>
      <c r="CH339" s="438"/>
      <c r="CI339" s="439"/>
      <c r="CJ339" s="540">
        <v>45989</v>
      </c>
      <c r="CK339" s="541">
        <v>293000</v>
      </c>
      <c r="CL339" s="439"/>
      <c r="CP339" s="147">
        <v>45814</v>
      </c>
      <c r="CQ339" s="260">
        <v>87000</v>
      </c>
      <c r="DB339" s="933">
        <v>46106</v>
      </c>
      <c r="DC339" s="510">
        <v>667000</v>
      </c>
      <c r="DH339" s="511"/>
      <c r="DI339" s="510"/>
    </row>
    <row r="340" spans="1:113" ht="15.75" x14ac:dyDescent="0.25">
      <c r="A340" s="357"/>
      <c r="E340" s="468">
        <v>46123</v>
      </c>
      <c r="F340" s="469">
        <v>110000</v>
      </c>
      <c r="G340" s="471" t="s">
        <v>1396</v>
      </c>
      <c r="H340" s="469" t="s">
        <v>8598</v>
      </c>
      <c r="M340" s="268">
        <v>44680</v>
      </c>
      <c r="N340" s="269">
        <v>4000</v>
      </c>
      <c r="O340" s="270"/>
      <c r="P340" s="271" t="s">
        <v>644</v>
      </c>
      <c r="T340" s="918">
        <v>45992</v>
      </c>
      <c r="U340" s="743" t="s">
        <v>587</v>
      </c>
      <c r="V340" s="628" t="s">
        <v>7465</v>
      </c>
      <c r="W340" s="629" t="s">
        <v>592</v>
      </c>
      <c r="X340" s="629" t="s">
        <v>435</v>
      </c>
      <c r="Y340" s="744">
        <v>389000</v>
      </c>
      <c r="Z340" s="640">
        <v>5000</v>
      </c>
      <c r="AA340" s="785">
        <v>246000</v>
      </c>
      <c r="AB340" s="640"/>
      <c r="AC340" s="640">
        <v>48000</v>
      </c>
      <c r="AD340" s="640"/>
      <c r="AE340" s="785">
        <v>45000</v>
      </c>
      <c r="AF340" s="640"/>
      <c r="AG340" s="640"/>
      <c r="AH340" s="640" t="s">
        <v>7799</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0">
        <v>45989</v>
      </c>
      <c r="CK340" s="541">
        <v>5000</v>
      </c>
      <c r="CL340" s="439"/>
      <c r="CP340" s="147">
        <v>45814</v>
      </c>
      <c r="CQ340" s="260">
        <v>87000</v>
      </c>
      <c r="DB340" s="933">
        <v>46105</v>
      </c>
      <c r="DC340" s="510">
        <v>20000</v>
      </c>
      <c r="DH340" s="511"/>
      <c r="DI340" s="510"/>
    </row>
    <row r="341" spans="1:113" ht="15.75" x14ac:dyDescent="0.25">
      <c r="A341" s="357"/>
      <c r="E341" s="468">
        <v>46123</v>
      </c>
      <c r="F341" s="469">
        <v>5000</v>
      </c>
      <c r="G341" s="471"/>
      <c r="H341" s="469" t="s">
        <v>3728</v>
      </c>
      <c r="M341" s="268">
        <v>44680</v>
      </c>
      <c r="N341" s="269">
        <v>4000</v>
      </c>
      <c r="O341" s="270"/>
      <c r="P341" s="271" t="s">
        <v>644</v>
      </c>
      <c r="T341" s="918">
        <v>45992</v>
      </c>
      <c r="U341" s="743" t="s">
        <v>587</v>
      </c>
      <c r="V341" s="628" t="s">
        <v>7186</v>
      </c>
      <c r="W341" s="629" t="s">
        <v>4818</v>
      </c>
      <c r="X341" s="629" t="s">
        <v>245</v>
      </c>
      <c r="Y341" s="744">
        <v>410000</v>
      </c>
      <c r="Z341" s="640">
        <v>5000</v>
      </c>
      <c r="AA341" s="785">
        <v>195000</v>
      </c>
      <c r="AB341" s="640"/>
      <c r="AC341" s="640">
        <v>120000</v>
      </c>
      <c r="AD341" s="640"/>
      <c r="AE341" s="785">
        <v>45000</v>
      </c>
      <c r="AF341" s="640"/>
      <c r="AG341" s="640"/>
      <c r="AH341" s="640" t="s">
        <v>7799</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0">
        <v>45988</v>
      </c>
      <c r="CK341" s="541">
        <v>40000</v>
      </c>
      <c r="CL341" s="439"/>
      <c r="CP341" s="147">
        <v>45813</v>
      </c>
      <c r="CQ341" s="260">
        <v>87000</v>
      </c>
      <c r="DB341" s="933">
        <v>46105</v>
      </c>
      <c r="DC341" s="510">
        <v>8000</v>
      </c>
      <c r="DH341" s="511"/>
      <c r="DI341" s="510"/>
    </row>
    <row r="342" spans="1:113" ht="15.75" x14ac:dyDescent="0.25">
      <c r="A342" s="357"/>
      <c r="E342" s="468">
        <v>46123</v>
      </c>
      <c r="F342" s="469">
        <v>10000</v>
      </c>
      <c r="G342" s="471" t="s">
        <v>942</v>
      </c>
      <c r="H342" s="469" t="s">
        <v>8601</v>
      </c>
      <c r="M342" s="268">
        <v>44673</v>
      </c>
      <c r="N342" s="269">
        <v>70000</v>
      </c>
      <c r="O342" s="270"/>
      <c r="P342" s="271" t="s">
        <v>793</v>
      </c>
      <c r="T342" s="918">
        <v>45992</v>
      </c>
      <c r="U342" s="743" t="s">
        <v>5056</v>
      </c>
      <c r="V342" s="628" t="s">
        <v>7173</v>
      </c>
      <c r="W342" s="629" t="s">
        <v>592</v>
      </c>
      <c r="X342" s="629" t="s">
        <v>245</v>
      </c>
      <c r="Y342" s="744">
        <v>576000</v>
      </c>
      <c r="Z342" s="640">
        <v>11000</v>
      </c>
      <c r="AA342" s="785">
        <v>374000</v>
      </c>
      <c r="AB342" s="640"/>
      <c r="AC342" s="640">
        <v>110000</v>
      </c>
      <c r="AD342" s="640"/>
      <c r="AE342" s="785">
        <v>81000</v>
      </c>
      <c r="AF342" s="640"/>
      <c r="AG342" s="640"/>
      <c r="AH342" s="640" t="s">
        <v>7593</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0">
        <v>45987</v>
      </c>
      <c r="CK342" s="541">
        <v>331000</v>
      </c>
      <c r="CL342" s="439"/>
      <c r="CP342" s="147">
        <v>45813</v>
      </c>
      <c r="CQ342" s="260">
        <v>87000</v>
      </c>
      <c r="DB342" s="933">
        <v>46105</v>
      </c>
      <c r="DC342" s="510">
        <v>8000</v>
      </c>
      <c r="DH342" s="511"/>
      <c r="DI342" s="510"/>
    </row>
    <row r="343" spans="1:113" ht="15.75" x14ac:dyDescent="0.25">
      <c r="A343" s="357"/>
      <c r="E343" s="468">
        <v>46123</v>
      </c>
      <c r="F343" s="469">
        <v>4000</v>
      </c>
      <c r="G343" s="471" t="s">
        <v>1396</v>
      </c>
      <c r="H343" s="469" t="s">
        <v>8600</v>
      </c>
      <c r="M343" s="268">
        <v>44672</v>
      </c>
      <c r="N343" s="269">
        <v>3000</v>
      </c>
      <c r="O343" s="270"/>
      <c r="P343" s="271" t="s">
        <v>794</v>
      </c>
      <c r="T343" s="918">
        <v>45992</v>
      </c>
      <c r="U343" s="743" t="s">
        <v>5056</v>
      </c>
      <c r="V343" s="628" t="s">
        <v>7473</v>
      </c>
      <c r="W343" s="629" t="s">
        <v>5089</v>
      </c>
      <c r="X343" s="629" t="s">
        <v>435</v>
      </c>
      <c r="Y343" s="744">
        <v>280000</v>
      </c>
      <c r="Z343" s="640">
        <v>5000</v>
      </c>
      <c r="AA343" s="785">
        <v>210000</v>
      </c>
      <c r="AB343" s="640"/>
      <c r="AC343" s="640"/>
      <c r="AD343" s="640"/>
      <c r="AE343" s="785">
        <v>65000</v>
      </c>
      <c r="AF343" s="640"/>
      <c r="AG343" s="640"/>
      <c r="AH343" s="640"/>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0">
        <v>45986</v>
      </c>
      <c r="CK343" s="541">
        <v>15000</v>
      </c>
      <c r="CL343" s="439"/>
      <c r="CP343" s="147">
        <v>45813</v>
      </c>
      <c r="CQ343" s="260">
        <v>105000</v>
      </c>
      <c r="DB343" s="933">
        <v>46104</v>
      </c>
      <c r="DC343" s="510">
        <v>30000</v>
      </c>
      <c r="DH343" s="511"/>
      <c r="DI343" s="510"/>
    </row>
    <row r="344" spans="1:113" ht="15.75" x14ac:dyDescent="0.25">
      <c r="A344" s="357"/>
      <c r="E344" s="468">
        <v>46123</v>
      </c>
      <c r="F344" s="469">
        <v>90000</v>
      </c>
      <c r="G344" s="471" t="s">
        <v>1396</v>
      </c>
      <c r="H344" s="469" t="s">
        <v>8599</v>
      </c>
      <c r="M344" s="268">
        <v>44672</v>
      </c>
      <c r="N344" s="269">
        <v>4000</v>
      </c>
      <c r="O344" s="270"/>
      <c r="P344" s="271" t="s">
        <v>644</v>
      </c>
      <c r="T344" s="918">
        <v>45992</v>
      </c>
      <c r="U344" s="743" t="s">
        <v>4477</v>
      </c>
      <c r="V344" s="628" t="s">
        <v>7569</v>
      </c>
      <c r="W344" s="629" t="s">
        <v>593</v>
      </c>
      <c r="X344" s="629" t="s">
        <v>436</v>
      </c>
      <c r="Y344" s="744">
        <v>422000</v>
      </c>
      <c r="Z344" s="640">
        <v>18000</v>
      </c>
      <c r="AA344" s="785">
        <v>329000</v>
      </c>
      <c r="AB344" s="640"/>
      <c r="AC344" s="640"/>
      <c r="AD344" s="640"/>
      <c r="AE344" s="785">
        <v>75000</v>
      </c>
      <c r="AF344" s="640"/>
      <c r="AG344" s="640"/>
      <c r="AH344" s="640"/>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0">
        <v>45986</v>
      </c>
      <c r="CK344" s="541">
        <v>613000</v>
      </c>
      <c r="CL344" s="439"/>
      <c r="CP344" s="147">
        <v>45811</v>
      </c>
      <c r="CQ344" s="260">
        <v>1000000</v>
      </c>
      <c r="DB344" s="933">
        <v>46103</v>
      </c>
      <c r="DC344" s="510">
        <v>68000</v>
      </c>
      <c r="DH344" s="511"/>
      <c r="DI344" s="510"/>
    </row>
    <row r="345" spans="1:113" ht="15.75" x14ac:dyDescent="0.25">
      <c r="A345" s="357"/>
      <c r="E345" s="468">
        <v>46122</v>
      </c>
      <c r="F345" s="469">
        <v>5000</v>
      </c>
      <c r="G345" s="471" t="s">
        <v>3355</v>
      </c>
      <c r="H345" s="469" t="s">
        <v>2680</v>
      </c>
      <c r="M345" s="268">
        <v>44672</v>
      </c>
      <c r="N345" s="269">
        <v>4000</v>
      </c>
      <c r="O345" s="270"/>
      <c r="P345" s="271" t="s">
        <v>644</v>
      </c>
      <c r="T345" s="918">
        <v>45992</v>
      </c>
      <c r="U345" s="743" t="s">
        <v>5346</v>
      </c>
      <c r="V345" s="628" t="s">
        <v>7642</v>
      </c>
      <c r="W345" s="629" t="s">
        <v>592</v>
      </c>
      <c r="X345" s="629" t="s">
        <v>221</v>
      </c>
      <c r="Y345" s="744">
        <v>240000</v>
      </c>
      <c r="Z345" s="640">
        <v>23000</v>
      </c>
      <c r="AA345" s="785">
        <v>155000</v>
      </c>
      <c r="AB345" s="640"/>
      <c r="AC345" s="640"/>
      <c r="AD345" s="640"/>
      <c r="AE345" s="785">
        <v>62000</v>
      </c>
      <c r="AF345" s="640"/>
      <c r="AG345" s="640"/>
      <c r="AH345" s="640"/>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0">
        <v>45986</v>
      </c>
      <c r="CK345" s="541">
        <v>4000</v>
      </c>
      <c r="CL345" s="439"/>
      <c r="CP345" s="147">
        <v>45809</v>
      </c>
      <c r="CQ345" s="260">
        <v>1000000</v>
      </c>
      <c r="DB345" s="933">
        <v>46103</v>
      </c>
      <c r="DC345" s="510">
        <v>22000</v>
      </c>
      <c r="DH345" s="511"/>
      <c r="DI345" s="510"/>
    </row>
    <row r="346" spans="1:113" ht="15.75" x14ac:dyDescent="0.25">
      <c r="A346" s="357"/>
      <c r="E346" s="468">
        <v>46122</v>
      </c>
      <c r="F346" s="469">
        <v>7000</v>
      </c>
      <c r="G346" s="471" t="s">
        <v>5485</v>
      </c>
      <c r="H346" s="469" t="s">
        <v>5610</v>
      </c>
      <c r="M346" s="268">
        <v>44672</v>
      </c>
      <c r="N346" s="269">
        <v>70000</v>
      </c>
      <c r="O346" s="270"/>
      <c r="P346" s="271" t="s">
        <v>795</v>
      </c>
      <c r="T346" s="918">
        <v>45992</v>
      </c>
      <c r="U346" s="743" t="s">
        <v>6562</v>
      </c>
      <c r="V346" s="628" t="s">
        <v>7067</v>
      </c>
      <c r="W346" s="629" t="s">
        <v>592</v>
      </c>
      <c r="X346" s="629" t="s">
        <v>608</v>
      </c>
      <c r="Y346" s="744">
        <v>304000</v>
      </c>
      <c r="Z346" s="640">
        <v>5000</v>
      </c>
      <c r="AA346" s="785">
        <v>372000</v>
      </c>
      <c r="AB346" s="640"/>
      <c r="AC346" s="640"/>
      <c r="AD346" s="640"/>
      <c r="AE346" s="785">
        <v>-73000</v>
      </c>
      <c r="AF346" s="640"/>
      <c r="AG346" s="640"/>
      <c r="AH346" s="640" t="s">
        <v>7616</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0">
        <v>45986</v>
      </c>
      <c r="CK346" s="541">
        <v>19000</v>
      </c>
      <c r="CL346" s="439"/>
      <c r="CP346" s="147">
        <v>45807</v>
      </c>
      <c r="CQ346" s="260">
        <v>216000</v>
      </c>
      <c r="DB346" s="933">
        <v>46102</v>
      </c>
      <c r="DC346" s="510">
        <v>10000</v>
      </c>
      <c r="DH346" s="511"/>
      <c r="DI346" s="510"/>
    </row>
    <row r="347" spans="1:113" ht="15.75" x14ac:dyDescent="0.25">
      <c r="A347" s="357"/>
      <c r="E347" s="468">
        <v>46122</v>
      </c>
      <c r="F347" s="469">
        <v>4000</v>
      </c>
      <c r="G347" s="471" t="s">
        <v>3353</v>
      </c>
      <c r="H347" s="469" t="s">
        <v>921</v>
      </c>
      <c r="M347" s="268">
        <v>44672</v>
      </c>
      <c r="N347" s="269">
        <v>70000</v>
      </c>
      <c r="O347" s="270"/>
      <c r="P347" s="271" t="s">
        <v>796</v>
      </c>
      <c r="T347" s="918">
        <v>45992</v>
      </c>
      <c r="U347" s="629" t="s">
        <v>6562</v>
      </c>
      <c r="V347" s="628" t="s">
        <v>6624</v>
      </c>
      <c r="W347" s="629" t="s">
        <v>592</v>
      </c>
      <c r="X347" s="629" t="s">
        <v>436</v>
      </c>
      <c r="Y347" s="744">
        <v>14000</v>
      </c>
      <c r="Z347" s="640"/>
      <c r="AA347" s="785"/>
      <c r="AB347" s="640"/>
      <c r="AC347" s="640">
        <v>14000</v>
      </c>
      <c r="AD347" s="640"/>
      <c r="AE347" s="785">
        <v>0</v>
      </c>
      <c r="AF347" s="640"/>
      <c r="AG347" s="640"/>
      <c r="AH347" s="640" t="s">
        <v>6878</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0">
        <v>45986</v>
      </c>
      <c r="CK347" s="541">
        <v>93000</v>
      </c>
      <c r="CL347" s="439"/>
      <c r="CP347" s="147">
        <v>45806</v>
      </c>
      <c r="CQ347" s="260">
        <v>87000</v>
      </c>
      <c r="DB347" s="933">
        <v>46102</v>
      </c>
      <c r="DC347" s="510">
        <v>20000</v>
      </c>
      <c r="DH347" s="511"/>
      <c r="DI347" s="510"/>
    </row>
    <row r="348" spans="1:113" ht="15.75" x14ac:dyDescent="0.25">
      <c r="A348" s="357"/>
      <c r="E348" s="468">
        <v>46122</v>
      </c>
      <c r="F348" s="469">
        <v>12000</v>
      </c>
      <c r="G348" s="471"/>
      <c r="H348" s="469"/>
      <c r="M348" s="268">
        <v>44672</v>
      </c>
      <c r="N348" s="269">
        <v>4000</v>
      </c>
      <c r="O348" s="270"/>
      <c r="P348" s="271" t="s">
        <v>644</v>
      </c>
      <c r="T348" s="918">
        <v>45992</v>
      </c>
      <c r="U348" s="743" t="s">
        <v>7772</v>
      </c>
      <c r="V348" s="628">
        <v>12979354</v>
      </c>
      <c r="W348" s="629" t="s">
        <v>6068</v>
      </c>
      <c r="X348" s="629" t="s">
        <v>245</v>
      </c>
      <c r="Y348" s="744">
        <v>775000</v>
      </c>
      <c r="Z348" s="640"/>
      <c r="AA348" s="785">
        <v>700000</v>
      </c>
      <c r="AB348" s="640"/>
      <c r="AC348" s="640"/>
      <c r="AD348" s="640"/>
      <c r="AE348" s="785">
        <v>75000</v>
      </c>
      <c r="AF348" s="640"/>
      <c r="AG348" s="640"/>
      <c r="AH348" s="640"/>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0">
        <v>45986</v>
      </c>
      <c r="CK348" s="541">
        <v>56000</v>
      </c>
      <c r="CL348" s="439"/>
      <c r="CP348" s="147">
        <v>45806</v>
      </c>
      <c r="CQ348" s="260">
        <v>87000</v>
      </c>
      <c r="DB348" s="933">
        <v>46102</v>
      </c>
      <c r="DC348" s="510">
        <v>50000</v>
      </c>
      <c r="DH348" s="511"/>
      <c r="DI348" s="510"/>
    </row>
    <row r="349" spans="1:113" ht="15.75" x14ac:dyDescent="0.25">
      <c r="A349" s="357"/>
      <c r="E349" s="468">
        <v>46122</v>
      </c>
      <c r="F349" s="469">
        <v>30000</v>
      </c>
      <c r="G349" s="471"/>
      <c r="H349" s="469"/>
      <c r="M349" s="268">
        <v>44672</v>
      </c>
      <c r="N349" s="269">
        <v>4000</v>
      </c>
      <c r="O349" s="270"/>
      <c r="P349" s="271" t="s">
        <v>644</v>
      </c>
      <c r="T349" s="918">
        <v>45992</v>
      </c>
      <c r="U349" s="743" t="s">
        <v>1898</v>
      </c>
      <c r="V349" s="628" t="s">
        <v>7057</v>
      </c>
      <c r="W349" s="629" t="s">
        <v>592</v>
      </c>
      <c r="X349" s="629" t="s">
        <v>221</v>
      </c>
      <c r="Y349" s="744">
        <v>23000</v>
      </c>
      <c r="Z349" s="640"/>
      <c r="AA349" s="785"/>
      <c r="AB349" s="640"/>
      <c r="AC349" s="640">
        <v>23000</v>
      </c>
      <c r="AD349" s="640"/>
      <c r="AE349" s="785">
        <v>0</v>
      </c>
      <c r="AF349" s="640"/>
      <c r="AG349" s="640"/>
      <c r="AH349" s="640" t="s">
        <v>7752</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0">
        <v>45985</v>
      </c>
      <c r="CK349" s="541">
        <v>180000</v>
      </c>
      <c r="CL349" s="439"/>
      <c r="CP349" s="147">
        <v>45806</v>
      </c>
      <c r="CQ349" s="260">
        <v>87000</v>
      </c>
      <c r="DB349" s="933">
        <v>46102</v>
      </c>
      <c r="DC349" s="510">
        <v>20000</v>
      </c>
      <c r="DH349" s="511"/>
      <c r="DI349" s="510"/>
    </row>
    <row r="350" spans="1:113" ht="15.75" x14ac:dyDescent="0.25">
      <c r="A350" s="357"/>
      <c r="E350" s="468">
        <v>46121</v>
      </c>
      <c r="F350" s="469">
        <v>45000</v>
      </c>
      <c r="G350" s="471" t="s">
        <v>1312</v>
      </c>
      <c r="H350" s="469" t="s">
        <v>8591</v>
      </c>
      <c r="M350" s="268">
        <v>44668</v>
      </c>
      <c r="N350" s="269">
        <v>133000</v>
      </c>
      <c r="O350" s="270"/>
      <c r="P350" s="271" t="s">
        <v>797</v>
      </c>
      <c r="T350" s="918">
        <v>45992</v>
      </c>
      <c r="U350" s="1019" t="s">
        <v>1898</v>
      </c>
      <c r="V350" s="1017" t="s">
        <v>7240</v>
      </c>
      <c r="W350" s="629" t="s">
        <v>7241</v>
      </c>
      <c r="X350" s="629" t="s">
        <v>7242</v>
      </c>
      <c r="Y350" s="744">
        <v>73000</v>
      </c>
      <c r="Z350" s="640"/>
      <c r="AA350" s="920"/>
      <c r="AB350" s="640"/>
      <c r="AC350" s="640"/>
      <c r="AD350" s="640"/>
      <c r="AE350" s="785">
        <v>73000</v>
      </c>
      <c r="AF350" s="640"/>
      <c r="AG350" s="640"/>
      <c r="AH350" s="640" t="s">
        <v>7751</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0">
        <v>45985</v>
      </c>
      <c r="CK350" s="541">
        <v>322000</v>
      </c>
      <c r="CL350" s="439"/>
      <c r="CP350" s="147">
        <v>45806</v>
      </c>
      <c r="CQ350" s="260">
        <v>87000</v>
      </c>
      <c r="DB350" s="933">
        <v>46101</v>
      </c>
      <c r="DC350" s="510">
        <v>6000</v>
      </c>
      <c r="DH350" s="511"/>
      <c r="DI350" s="510"/>
    </row>
    <row r="351" spans="1:113" ht="15.75" x14ac:dyDescent="0.25">
      <c r="A351" s="357"/>
      <c r="E351" s="468">
        <v>46121</v>
      </c>
      <c r="F351" s="469">
        <v>2000</v>
      </c>
      <c r="G351" s="471" t="s">
        <v>5485</v>
      </c>
      <c r="H351" s="469" t="s">
        <v>7450</v>
      </c>
      <c r="M351" s="268">
        <v>44668</v>
      </c>
      <c r="N351" s="269">
        <v>221000</v>
      </c>
      <c r="O351" s="270"/>
      <c r="P351" s="269" t="s">
        <v>680</v>
      </c>
      <c r="T351" s="918">
        <v>45992</v>
      </c>
      <c r="U351" s="919" t="s">
        <v>1898</v>
      </c>
      <c r="V351" s="1017">
        <v>9084249</v>
      </c>
      <c r="W351" s="629" t="s">
        <v>4654</v>
      </c>
      <c r="X351" s="629" t="s">
        <v>4655</v>
      </c>
      <c r="Y351" s="744">
        <v>50000</v>
      </c>
      <c r="Z351" s="640"/>
      <c r="AA351" s="785"/>
      <c r="AB351" s="640"/>
      <c r="AC351" s="640">
        <v>50000</v>
      </c>
      <c r="AD351" s="640"/>
      <c r="AE351" s="785">
        <v>0</v>
      </c>
      <c r="AF351" s="640"/>
      <c r="AG351" s="640"/>
      <c r="AH351" s="640" t="s">
        <v>7720</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0">
        <v>45983</v>
      </c>
      <c r="CK351" s="541">
        <v>73000</v>
      </c>
      <c r="CL351" s="439"/>
      <c r="CP351" s="147">
        <v>45806</v>
      </c>
      <c r="CQ351" s="260">
        <v>87000</v>
      </c>
      <c r="DB351" s="933">
        <v>46101</v>
      </c>
      <c r="DC351" s="510">
        <v>10000</v>
      </c>
      <c r="DH351" s="511"/>
      <c r="DI351" s="510"/>
    </row>
    <row r="352" spans="1:113" ht="15.75" x14ac:dyDescent="0.25">
      <c r="A352" s="357"/>
      <c r="E352" s="468">
        <v>46121</v>
      </c>
      <c r="F352" s="469">
        <v>5000</v>
      </c>
      <c r="G352" s="471" t="s">
        <v>3355</v>
      </c>
      <c r="H352" s="469" t="s">
        <v>2680</v>
      </c>
      <c r="M352" s="268">
        <v>44659</v>
      </c>
      <c r="N352" s="269">
        <v>4000</v>
      </c>
      <c r="O352" s="270"/>
      <c r="P352" s="271" t="s">
        <v>644</v>
      </c>
      <c r="T352" s="918">
        <v>45992</v>
      </c>
      <c r="U352" s="629" t="s">
        <v>4334</v>
      </c>
      <c r="V352" s="628" t="s">
        <v>6190</v>
      </c>
      <c r="W352" s="629" t="s">
        <v>5089</v>
      </c>
      <c r="X352" s="629" t="s">
        <v>608</v>
      </c>
      <c r="Y352" s="744"/>
      <c r="Z352" s="640"/>
      <c r="AA352" s="785"/>
      <c r="AB352" s="640"/>
      <c r="AC352" s="640"/>
      <c r="AD352" s="640"/>
      <c r="AE352" s="785">
        <v>30000</v>
      </c>
      <c r="AF352" s="640"/>
      <c r="AG352" s="640"/>
      <c r="AH352" s="640" t="s">
        <v>7798</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0">
        <v>45981</v>
      </c>
      <c r="CK352" s="541">
        <v>269000</v>
      </c>
      <c r="CL352" s="439"/>
      <c r="CP352" s="147">
        <v>45806</v>
      </c>
      <c r="CQ352" s="260">
        <v>87000</v>
      </c>
      <c r="DB352" s="933">
        <v>46101</v>
      </c>
      <c r="DC352" s="510">
        <v>16000</v>
      </c>
      <c r="DH352" s="511"/>
      <c r="DI352" s="510"/>
    </row>
    <row r="353" spans="1:113" ht="15.75" x14ac:dyDescent="0.25">
      <c r="A353" s="357"/>
      <c r="E353" s="468">
        <v>46121</v>
      </c>
      <c r="F353" s="469">
        <v>35000</v>
      </c>
      <c r="G353" s="471" t="s">
        <v>942</v>
      </c>
      <c r="H353" s="469" t="s">
        <v>916</v>
      </c>
      <c r="M353" s="268">
        <v>44659</v>
      </c>
      <c r="N353" s="269">
        <v>70000</v>
      </c>
      <c r="O353" s="270"/>
      <c r="P353" s="271" t="s">
        <v>798</v>
      </c>
      <c r="T353" s="918">
        <v>45992</v>
      </c>
      <c r="U353" s="1019" t="s">
        <v>6856</v>
      </c>
      <c r="V353" s="1017" t="s">
        <v>7733</v>
      </c>
      <c r="W353" s="629" t="s">
        <v>611</v>
      </c>
      <c r="X353" s="629" t="s">
        <v>436</v>
      </c>
      <c r="Y353" s="744">
        <v>495000</v>
      </c>
      <c r="Z353" s="640">
        <v>23000</v>
      </c>
      <c r="AA353" s="785">
        <v>410000</v>
      </c>
      <c r="AB353" s="640"/>
      <c r="AC353" s="640"/>
      <c r="AD353" s="640"/>
      <c r="AE353" s="785">
        <v>62000</v>
      </c>
      <c r="AF353" s="640"/>
      <c r="AG353" s="640"/>
      <c r="AH353" s="640"/>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0">
        <v>45981</v>
      </c>
      <c r="CK353" s="541">
        <v>254000</v>
      </c>
      <c r="CL353" s="439"/>
      <c r="CP353" s="147">
        <v>45805</v>
      </c>
      <c r="CQ353" s="260">
        <v>526000</v>
      </c>
      <c r="DB353" s="933">
        <v>46101</v>
      </c>
      <c r="DC353" s="510">
        <v>34000</v>
      </c>
      <c r="DH353" s="511"/>
      <c r="DI353" s="510"/>
    </row>
    <row r="354" spans="1:113" ht="15.75" x14ac:dyDescent="0.25">
      <c r="A354" s="357"/>
      <c r="E354" s="468">
        <v>46121</v>
      </c>
      <c r="F354" s="469">
        <v>5000</v>
      </c>
      <c r="G354" s="471" t="s">
        <v>3355</v>
      </c>
      <c r="H354" s="469">
        <v>5000</v>
      </c>
      <c r="M354" s="268">
        <v>44659</v>
      </c>
      <c r="N354" s="269">
        <v>63000</v>
      </c>
      <c r="O354" s="270"/>
      <c r="P354" s="271" t="s">
        <v>799</v>
      </c>
      <c r="T354" s="918">
        <v>45992</v>
      </c>
      <c r="U354" s="743" t="s">
        <v>6856</v>
      </c>
      <c r="V354" s="628" t="s">
        <v>7615</v>
      </c>
      <c r="W354" s="629" t="s">
        <v>611</v>
      </c>
      <c r="X354" s="629" t="s">
        <v>436</v>
      </c>
      <c r="Y354" s="744">
        <v>687000</v>
      </c>
      <c r="Z354" s="640">
        <v>23000</v>
      </c>
      <c r="AA354" s="785">
        <v>574000</v>
      </c>
      <c r="AB354" s="640"/>
      <c r="AC354" s="640">
        <v>20000</v>
      </c>
      <c r="AD354" s="640"/>
      <c r="AE354" s="785">
        <v>70000</v>
      </c>
      <c r="AF354" s="640"/>
      <c r="AG354" s="640"/>
      <c r="AH354" s="640" t="s">
        <v>7721</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0">
        <v>45981</v>
      </c>
      <c r="CK354" s="541">
        <v>34000</v>
      </c>
      <c r="CL354" s="439"/>
      <c r="CP354" s="147">
        <v>45805</v>
      </c>
      <c r="CQ354" s="260">
        <v>246000</v>
      </c>
      <c r="DB354" s="933">
        <v>46101</v>
      </c>
      <c r="DC354" s="510">
        <v>1271000</v>
      </c>
      <c r="DH354" s="511"/>
      <c r="DI354" s="510"/>
    </row>
    <row r="355" spans="1:113" ht="15.75" x14ac:dyDescent="0.25">
      <c r="A355" s="357"/>
      <c r="E355" s="468">
        <v>46120</v>
      </c>
      <c r="F355" s="469">
        <v>5000</v>
      </c>
      <c r="G355" s="471" t="s">
        <v>3355</v>
      </c>
      <c r="H355" s="469" t="s">
        <v>2680</v>
      </c>
      <c r="M355" s="268">
        <v>44659</v>
      </c>
      <c r="N355" s="269">
        <v>4000</v>
      </c>
      <c r="O355" s="270"/>
      <c r="P355" s="271" t="s">
        <v>644</v>
      </c>
      <c r="T355" s="918">
        <v>45992</v>
      </c>
      <c r="U355" s="743" t="s">
        <v>6856</v>
      </c>
      <c r="V355" s="628" t="s">
        <v>7454</v>
      </c>
      <c r="W355" s="629" t="s">
        <v>5395</v>
      </c>
      <c r="X355" s="629" t="s">
        <v>221</v>
      </c>
      <c r="Y355" s="744">
        <v>481000</v>
      </c>
      <c r="Z355" s="640"/>
      <c r="AA355" s="785">
        <v>344000</v>
      </c>
      <c r="AB355" s="640"/>
      <c r="AC355" s="640"/>
      <c r="AD355" s="640"/>
      <c r="AE355" s="785">
        <v>137000</v>
      </c>
      <c r="AF355" s="640"/>
      <c r="AG355" s="640"/>
      <c r="AH355" s="640" t="s">
        <v>7456</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0">
        <v>45981</v>
      </c>
      <c r="CK355" s="541">
        <v>226000</v>
      </c>
      <c r="CL355" s="439"/>
      <c r="CP355" s="147">
        <v>45804</v>
      </c>
      <c r="CQ355" s="260">
        <v>87000</v>
      </c>
      <c r="DB355" s="933">
        <v>46100</v>
      </c>
      <c r="DC355" s="510">
        <v>6000</v>
      </c>
      <c r="DH355" s="511"/>
      <c r="DI355" s="510"/>
    </row>
    <row r="356" spans="1:113" ht="15.75" x14ac:dyDescent="0.25">
      <c r="A356" s="357"/>
      <c r="E356" s="468">
        <v>46120</v>
      </c>
      <c r="F356" s="469">
        <v>30000</v>
      </c>
      <c r="G356" s="471" t="s">
        <v>1396</v>
      </c>
      <c r="H356" s="469" t="s">
        <v>2878</v>
      </c>
      <c r="M356" s="268">
        <v>44659</v>
      </c>
      <c r="N356" s="269">
        <v>72000</v>
      </c>
      <c r="O356" s="270"/>
      <c r="P356" s="271" t="s">
        <v>800</v>
      </c>
      <c r="T356" s="918">
        <v>45992</v>
      </c>
      <c r="U356" s="743" t="s">
        <v>7530</v>
      </c>
      <c r="V356" s="628">
        <v>43253389</v>
      </c>
      <c r="W356" s="629" t="s">
        <v>5595</v>
      </c>
      <c r="X356" s="629" t="s">
        <v>221</v>
      </c>
      <c r="Y356" s="744">
        <v>320000</v>
      </c>
      <c r="Z356" s="640"/>
      <c r="AA356" s="640">
        <v>45000</v>
      </c>
      <c r="AB356" s="640">
        <v>227000</v>
      </c>
      <c r="AC356" s="640"/>
      <c r="AD356" s="640"/>
      <c r="AE356" s="640">
        <v>48000</v>
      </c>
      <c r="AF356" s="640"/>
      <c r="AG356" s="640"/>
      <c r="AH356" s="640" t="s">
        <v>7521</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0">
        <v>45981</v>
      </c>
      <c r="CK356" s="541">
        <v>435000</v>
      </c>
      <c r="CL356" s="439"/>
      <c r="CP356" s="147">
        <v>45804</v>
      </c>
      <c r="CQ356" s="260">
        <v>87000</v>
      </c>
      <c r="DB356" s="933">
        <v>46100</v>
      </c>
      <c r="DC356" s="510">
        <v>3000</v>
      </c>
      <c r="DH356" s="511"/>
      <c r="DI356" s="510"/>
    </row>
    <row r="357" spans="1:113" ht="15.75" x14ac:dyDescent="0.25">
      <c r="A357" s="357"/>
      <c r="E357" s="468">
        <v>46120</v>
      </c>
      <c r="F357" s="469">
        <v>20000</v>
      </c>
      <c r="G357" s="471" t="s">
        <v>1396</v>
      </c>
      <c r="H357" s="469" t="s">
        <v>8587</v>
      </c>
      <c r="M357" s="268">
        <v>44656</v>
      </c>
      <c r="N357" s="269">
        <v>4000</v>
      </c>
      <c r="O357" s="270"/>
      <c r="P357" s="271" t="s">
        <v>644</v>
      </c>
      <c r="T357" s="918">
        <v>45992</v>
      </c>
      <c r="U357" s="743" t="s">
        <v>613</v>
      </c>
      <c r="V357" s="628" t="s">
        <v>7632</v>
      </c>
      <c r="W357" s="629" t="s">
        <v>592</v>
      </c>
      <c r="X357" s="629" t="s">
        <v>436</v>
      </c>
      <c r="Y357" s="744">
        <v>370000</v>
      </c>
      <c r="Z357" s="640">
        <v>20000</v>
      </c>
      <c r="AA357" s="640">
        <v>281000</v>
      </c>
      <c r="AB357" s="640"/>
      <c r="AC357" s="640"/>
      <c r="AD357" s="640"/>
      <c r="AE357" s="640">
        <v>69000</v>
      </c>
      <c r="AF357" s="640"/>
      <c r="AG357" s="640"/>
      <c r="AH357" s="640"/>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0">
        <v>45981</v>
      </c>
      <c r="CK357" s="541">
        <v>5000</v>
      </c>
      <c r="CL357" s="439"/>
      <c r="CP357" s="147">
        <v>45803</v>
      </c>
      <c r="CQ357" s="260">
        <v>100000</v>
      </c>
      <c r="DB357" s="933">
        <v>46100</v>
      </c>
      <c r="DC357" s="510">
        <v>5000</v>
      </c>
      <c r="DH357" s="511"/>
      <c r="DI357" s="510"/>
    </row>
    <row r="358" spans="1:113" ht="15.75" x14ac:dyDescent="0.25">
      <c r="A358" s="357"/>
      <c r="E358" s="468">
        <v>46119</v>
      </c>
      <c r="F358" s="469">
        <v>2000</v>
      </c>
      <c r="G358" s="471" t="s">
        <v>5485</v>
      </c>
      <c r="H358" s="469" t="s">
        <v>7450</v>
      </c>
      <c r="M358" s="268">
        <v>44656</v>
      </c>
      <c r="N358" s="269">
        <v>4000</v>
      </c>
      <c r="O358" s="270"/>
      <c r="P358" s="271" t="s">
        <v>644</v>
      </c>
      <c r="T358" s="918">
        <v>45992</v>
      </c>
      <c r="U358" s="743" t="s">
        <v>6699</v>
      </c>
      <c r="V358" s="628" t="s">
        <v>7641</v>
      </c>
      <c r="W358" s="629" t="s">
        <v>4270</v>
      </c>
      <c r="X358" s="629" t="s">
        <v>221</v>
      </c>
      <c r="Y358" s="744">
        <v>213000</v>
      </c>
      <c r="Z358" s="640">
        <v>23000</v>
      </c>
      <c r="AA358" s="640">
        <v>120000</v>
      </c>
      <c r="AB358" s="640"/>
      <c r="AC358" s="640"/>
      <c r="AD358" s="640"/>
      <c r="AE358" s="640">
        <v>70000</v>
      </c>
      <c r="AF358" s="640"/>
      <c r="AG358" s="640"/>
      <c r="AH358" s="640"/>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0">
        <v>45981</v>
      </c>
      <c r="CK358" s="541">
        <v>5000</v>
      </c>
      <c r="CL358" s="439"/>
      <c r="CP358" s="147">
        <v>45803</v>
      </c>
      <c r="CQ358" s="260">
        <v>300000</v>
      </c>
      <c r="DB358" s="933">
        <v>46100</v>
      </c>
      <c r="DC358" s="510">
        <v>6000</v>
      </c>
      <c r="DH358" s="511"/>
      <c r="DI358" s="510"/>
    </row>
    <row r="359" spans="1:113" ht="15.75" x14ac:dyDescent="0.25">
      <c r="A359" s="357"/>
      <c r="E359" s="468">
        <v>46119</v>
      </c>
      <c r="F359" s="469">
        <v>6000</v>
      </c>
      <c r="G359" s="471" t="s">
        <v>3355</v>
      </c>
      <c r="H359" s="469" t="s">
        <v>2680</v>
      </c>
      <c r="M359" s="268">
        <v>44656</v>
      </c>
      <c r="N359" s="269">
        <v>152000</v>
      </c>
      <c r="O359" s="270"/>
      <c r="P359" s="271" t="s">
        <v>801</v>
      </c>
      <c r="T359" s="918">
        <v>45992</v>
      </c>
      <c r="U359" s="743" t="s">
        <v>6699</v>
      </c>
      <c r="V359" s="628" t="s">
        <v>7618</v>
      </c>
      <c r="W359" s="629" t="s">
        <v>2627</v>
      </c>
      <c r="X359" s="629" t="s">
        <v>436</v>
      </c>
      <c r="Y359" s="744">
        <v>422000</v>
      </c>
      <c r="Z359" s="640">
        <v>5000</v>
      </c>
      <c r="AA359" s="640">
        <v>196000</v>
      </c>
      <c r="AB359" s="640"/>
      <c r="AC359" s="640">
        <v>151000</v>
      </c>
      <c r="AD359" s="640"/>
      <c r="AE359" s="640">
        <v>70000</v>
      </c>
      <c r="AF359" s="640"/>
      <c r="AG359" s="640"/>
      <c r="AH359" s="640" t="s">
        <v>7714</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0">
        <v>45981</v>
      </c>
      <c r="CK359" s="541">
        <v>5000</v>
      </c>
      <c r="CL359" s="439"/>
      <c r="CP359" s="147">
        <v>45800</v>
      </c>
      <c r="CQ359" s="260">
        <v>253000</v>
      </c>
      <c r="DB359" s="933">
        <v>46100</v>
      </c>
      <c r="DC359" s="510">
        <v>112000</v>
      </c>
      <c r="DH359" s="511"/>
      <c r="DI359" s="510"/>
    </row>
    <row r="360" spans="1:113" ht="15.75" x14ac:dyDescent="0.25">
      <c r="A360" s="357"/>
      <c r="E360" s="468">
        <v>46119</v>
      </c>
      <c r="F360" s="469">
        <v>5000</v>
      </c>
      <c r="G360" s="471" t="s">
        <v>1396</v>
      </c>
      <c r="H360" s="469" t="s">
        <v>8588</v>
      </c>
      <c r="M360" s="268">
        <v>44656</v>
      </c>
      <c r="N360" s="269">
        <v>5000</v>
      </c>
      <c r="O360" s="270"/>
      <c r="P360" s="271" t="s">
        <v>644</v>
      </c>
      <c r="T360" s="918">
        <v>45992</v>
      </c>
      <c r="U360" s="743" t="s">
        <v>6699</v>
      </c>
      <c r="V360" s="628" t="s">
        <v>7617</v>
      </c>
      <c r="W360" s="629" t="s">
        <v>592</v>
      </c>
      <c r="X360" s="629" t="s">
        <v>435</v>
      </c>
      <c r="Y360" s="744">
        <v>625000</v>
      </c>
      <c r="Z360" s="640">
        <v>23000</v>
      </c>
      <c r="AA360" s="640">
        <v>532000</v>
      </c>
      <c r="AB360" s="640"/>
      <c r="AC360" s="640"/>
      <c r="AD360" s="640"/>
      <c r="AE360" s="640">
        <v>70000</v>
      </c>
      <c r="AF360" s="640"/>
      <c r="AG360" s="640"/>
      <c r="AH360" s="640" t="s">
        <v>7715</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0">
        <v>45980</v>
      </c>
      <c r="CK360" s="541">
        <v>340000</v>
      </c>
      <c r="CL360" s="439"/>
      <c r="CP360" s="147">
        <v>45800</v>
      </c>
      <c r="CQ360" s="260">
        <v>87000</v>
      </c>
      <c r="DB360" s="933">
        <v>46099</v>
      </c>
      <c r="DC360" s="510">
        <v>6000</v>
      </c>
      <c r="DH360" s="511"/>
      <c r="DI360" s="510"/>
    </row>
    <row r="361" spans="1:113" ht="15.75" x14ac:dyDescent="0.25">
      <c r="A361" s="357"/>
      <c r="E361" s="468">
        <v>46118</v>
      </c>
      <c r="F361" s="469">
        <v>5000</v>
      </c>
      <c r="G361" s="471" t="s">
        <v>3355</v>
      </c>
      <c r="H361" s="469" t="s">
        <v>2680</v>
      </c>
      <c r="M361" s="268">
        <v>44656</v>
      </c>
      <c r="N361" s="269">
        <v>70000</v>
      </c>
      <c r="O361" s="270"/>
      <c r="P361" s="271" t="s">
        <v>802</v>
      </c>
      <c r="T361" s="918">
        <v>45992</v>
      </c>
      <c r="U361" s="743" t="s">
        <v>6699</v>
      </c>
      <c r="V361" s="628" t="s">
        <v>7568</v>
      </c>
      <c r="W361" s="629" t="s">
        <v>5089</v>
      </c>
      <c r="X361" s="629" t="s">
        <v>435</v>
      </c>
      <c r="Y361" s="744">
        <v>441000</v>
      </c>
      <c r="Z361" s="640">
        <v>5000</v>
      </c>
      <c r="AA361" s="640">
        <v>365000</v>
      </c>
      <c r="AB361" s="640"/>
      <c r="AC361" s="640">
        <v>1000</v>
      </c>
      <c r="AD361" s="640"/>
      <c r="AE361" s="640">
        <v>70000</v>
      </c>
      <c r="AF361" s="640"/>
      <c r="AG361" s="640"/>
      <c r="AH361" s="640" t="s">
        <v>7716</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0">
        <v>45980</v>
      </c>
      <c r="CK361" s="541">
        <v>17000</v>
      </c>
      <c r="CL361" s="439"/>
      <c r="CP361" s="147">
        <v>45800</v>
      </c>
      <c r="CQ361" s="260">
        <v>87000</v>
      </c>
      <c r="DB361" s="933">
        <v>46099</v>
      </c>
      <c r="DC361" s="510">
        <v>4000</v>
      </c>
      <c r="DH361" s="511"/>
      <c r="DI361" s="510"/>
    </row>
    <row r="362" spans="1:113" ht="15.75" x14ac:dyDescent="0.25">
      <c r="A362" s="357"/>
      <c r="E362" s="468">
        <v>46118</v>
      </c>
      <c r="F362" s="469">
        <v>12000</v>
      </c>
      <c r="G362" s="471" t="s">
        <v>3353</v>
      </c>
      <c r="H362" s="469" t="s">
        <v>8534</v>
      </c>
      <c r="M362" s="268">
        <v>44652</v>
      </c>
      <c r="N362" s="269">
        <v>126000</v>
      </c>
      <c r="O362" s="270"/>
      <c r="P362" s="269" t="s">
        <v>680</v>
      </c>
      <c r="T362" s="918">
        <v>45992</v>
      </c>
      <c r="U362" s="743" t="s">
        <v>6699</v>
      </c>
      <c r="V362" s="628" t="s">
        <v>7558</v>
      </c>
      <c r="W362" s="629" t="s">
        <v>592</v>
      </c>
      <c r="X362" s="629" t="s">
        <v>435</v>
      </c>
      <c r="Y362" s="744">
        <v>485000</v>
      </c>
      <c r="Z362" s="640">
        <v>5000</v>
      </c>
      <c r="AA362" s="640">
        <v>392000</v>
      </c>
      <c r="AB362" s="640"/>
      <c r="AC362" s="640">
        <v>18000</v>
      </c>
      <c r="AD362" s="640"/>
      <c r="AE362" s="640">
        <v>70000</v>
      </c>
      <c r="AF362" s="640"/>
      <c r="AG362" s="640"/>
      <c r="AH362" s="640" t="s">
        <v>7717</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0">
        <v>45980</v>
      </c>
      <c r="CK362" s="541">
        <v>195000</v>
      </c>
      <c r="CL362" s="439"/>
      <c r="CP362" s="147">
        <v>45800</v>
      </c>
      <c r="CQ362" s="260">
        <v>87000</v>
      </c>
      <c r="DB362" s="933">
        <v>46099</v>
      </c>
      <c r="DC362" s="510">
        <v>18000</v>
      </c>
      <c r="DH362" s="511"/>
      <c r="DI362" s="510"/>
    </row>
    <row r="363" spans="1:113" ht="15.75" x14ac:dyDescent="0.25">
      <c r="A363" s="357"/>
      <c r="E363" s="468">
        <v>46118</v>
      </c>
      <c r="F363" s="469">
        <v>4000</v>
      </c>
      <c r="G363" s="471" t="s">
        <v>5485</v>
      </c>
      <c r="H363" s="469" t="s">
        <v>5639</v>
      </c>
      <c r="M363" s="268">
        <v>44651</v>
      </c>
      <c r="N363" s="269">
        <v>4000</v>
      </c>
      <c r="O363" s="270"/>
      <c r="P363" s="271" t="s">
        <v>644</v>
      </c>
      <c r="T363" s="918">
        <v>45992</v>
      </c>
      <c r="U363" s="743" t="s">
        <v>6699</v>
      </c>
      <c r="V363" s="628" t="s">
        <v>7557</v>
      </c>
      <c r="W363" s="629" t="s">
        <v>5089</v>
      </c>
      <c r="X363" s="629" t="s">
        <v>245</v>
      </c>
      <c r="Y363" s="744">
        <v>526000</v>
      </c>
      <c r="Z363" s="640">
        <v>5000</v>
      </c>
      <c r="AA363" s="640">
        <v>428000</v>
      </c>
      <c r="AB363" s="640"/>
      <c r="AC363" s="640">
        <v>23000</v>
      </c>
      <c r="AD363" s="640"/>
      <c r="AE363" s="640">
        <v>70000</v>
      </c>
      <c r="AF363" s="640"/>
      <c r="AG363" s="640"/>
      <c r="AH363" s="640" t="s">
        <v>7718</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0">
        <v>45980</v>
      </c>
      <c r="CK363" s="541">
        <v>7000</v>
      </c>
      <c r="CL363" s="439"/>
      <c r="CP363" s="147">
        <v>45797</v>
      </c>
      <c r="CQ363" s="260">
        <v>4000</v>
      </c>
      <c r="DB363" s="933">
        <v>46098</v>
      </c>
      <c r="DC363" s="510">
        <v>22000</v>
      </c>
      <c r="DH363" s="511"/>
      <c r="DI363" s="510"/>
    </row>
    <row r="364" spans="1:113" ht="15.75" x14ac:dyDescent="0.25">
      <c r="A364" s="357"/>
      <c r="E364" s="468">
        <v>46118</v>
      </c>
      <c r="F364" s="469">
        <v>5000</v>
      </c>
      <c r="G364" s="471"/>
      <c r="H364" s="469" t="s">
        <v>4932</v>
      </c>
      <c r="M364" s="268">
        <v>44651</v>
      </c>
      <c r="N364" s="269">
        <v>4000</v>
      </c>
      <c r="O364" s="270"/>
      <c r="P364" s="271" t="s">
        <v>644</v>
      </c>
      <c r="T364" s="918">
        <v>45992</v>
      </c>
      <c r="U364" s="743" t="s">
        <v>6699</v>
      </c>
      <c r="V364" s="628" t="s">
        <v>7515</v>
      </c>
      <c r="W364" s="629" t="s">
        <v>592</v>
      </c>
      <c r="X364" s="629" t="s">
        <v>245</v>
      </c>
      <c r="Y364" s="744">
        <v>225000</v>
      </c>
      <c r="Z364" s="640">
        <v>5000</v>
      </c>
      <c r="AA364" s="640">
        <v>244000</v>
      </c>
      <c r="AB364" s="640"/>
      <c r="AC364" s="640"/>
      <c r="AD364" s="640"/>
      <c r="AE364" s="640">
        <v>-24000</v>
      </c>
      <c r="AF364" s="640"/>
      <c r="AG364" s="640"/>
      <c r="AH364" s="640" t="s">
        <v>7696</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0">
        <v>45980</v>
      </c>
      <c r="CK364" s="541">
        <v>60000</v>
      </c>
      <c r="CL364" s="439"/>
      <c r="CP364" s="147">
        <v>45797</v>
      </c>
      <c r="CQ364" s="260">
        <v>86000</v>
      </c>
      <c r="DB364" s="933">
        <v>46098</v>
      </c>
      <c r="DC364" s="510">
        <v>6000</v>
      </c>
      <c r="DH364" s="511"/>
      <c r="DI364" s="510"/>
    </row>
    <row r="365" spans="1:113" ht="15.75" x14ac:dyDescent="0.25">
      <c r="A365" s="357"/>
      <c r="E365" s="468">
        <v>46118</v>
      </c>
      <c r="F365" s="469">
        <v>20000</v>
      </c>
      <c r="G365" s="471" t="s">
        <v>1312</v>
      </c>
      <c r="H365" s="469" t="s">
        <v>984</v>
      </c>
      <c r="M365" s="268">
        <v>44650</v>
      </c>
      <c r="N365" s="269">
        <v>70000</v>
      </c>
      <c r="O365" s="270"/>
      <c r="P365" s="271" t="s">
        <v>803</v>
      </c>
      <c r="T365" s="918">
        <v>45992</v>
      </c>
      <c r="U365" s="743" t="s">
        <v>6699</v>
      </c>
      <c r="V365" s="628" t="s">
        <v>7514</v>
      </c>
      <c r="W365" s="629" t="s">
        <v>5615</v>
      </c>
      <c r="X365" s="629" t="s">
        <v>221</v>
      </c>
      <c r="Y365" s="744">
        <v>138000</v>
      </c>
      <c r="Z365" s="640">
        <v>5000</v>
      </c>
      <c r="AA365" s="640">
        <v>3000</v>
      </c>
      <c r="AB365" s="640">
        <v>22000</v>
      </c>
      <c r="AC365" s="640">
        <v>18000</v>
      </c>
      <c r="AD365" s="640"/>
      <c r="AE365" s="640">
        <v>90000</v>
      </c>
      <c r="AF365" s="640"/>
      <c r="AG365" s="640"/>
      <c r="AH365" s="640" t="s">
        <v>7719</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0">
        <v>45977</v>
      </c>
      <c r="CK365" s="541">
        <v>16000</v>
      </c>
      <c r="CL365" s="439"/>
      <c r="CP365" s="147">
        <v>45797</v>
      </c>
      <c r="CQ365" s="260">
        <v>86000</v>
      </c>
      <c r="DB365" s="933">
        <v>46098</v>
      </c>
      <c r="DC365" s="510">
        <v>40000</v>
      </c>
      <c r="DH365" s="511"/>
      <c r="DI365" s="510"/>
    </row>
    <row r="366" spans="1:113" ht="15.75" x14ac:dyDescent="0.25">
      <c r="A366" s="357"/>
      <c r="E366" s="468">
        <v>46118</v>
      </c>
      <c r="F366" s="469">
        <v>36000</v>
      </c>
      <c r="G366" s="471" t="s">
        <v>3354</v>
      </c>
      <c r="H366" s="469" t="s">
        <v>8535</v>
      </c>
      <c r="M366" s="268">
        <v>44649</v>
      </c>
      <c r="N366" s="269">
        <v>78000</v>
      </c>
      <c r="O366" s="270"/>
      <c r="P366" s="271" t="s">
        <v>804</v>
      </c>
      <c r="T366" s="918">
        <v>45992</v>
      </c>
      <c r="U366" s="743" t="s">
        <v>5678</v>
      </c>
      <c r="V366" s="628" t="s">
        <v>5638</v>
      </c>
      <c r="W366" s="629" t="s">
        <v>592</v>
      </c>
      <c r="X366" s="629" t="s">
        <v>435</v>
      </c>
      <c r="Y366" s="744">
        <v>438000</v>
      </c>
      <c r="Z366" s="640">
        <v>5000</v>
      </c>
      <c r="AA366" s="640">
        <v>331000</v>
      </c>
      <c r="AB366" s="640"/>
      <c r="AC366" s="640"/>
      <c r="AD366" s="640"/>
      <c r="AE366" s="640">
        <v>102000</v>
      </c>
      <c r="AF366" s="640"/>
      <c r="AG366" s="640"/>
      <c r="AH366" s="640"/>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0">
        <v>45976</v>
      </c>
      <c r="CK366" s="541">
        <v>14000</v>
      </c>
      <c r="CL366" s="439"/>
      <c r="CP366" s="147">
        <v>45797</v>
      </c>
      <c r="CQ366" s="260">
        <v>86000</v>
      </c>
      <c r="DB366" s="933">
        <v>46098</v>
      </c>
      <c r="DC366" s="510">
        <v>110000</v>
      </c>
      <c r="DH366" s="511"/>
      <c r="DI366" s="510"/>
    </row>
    <row r="367" spans="1:113" ht="15.75" x14ac:dyDescent="0.25">
      <c r="A367" s="357"/>
      <c r="E367" s="468">
        <v>46118</v>
      </c>
      <c r="F367" s="469">
        <v>345000</v>
      </c>
      <c r="G367" s="471" t="s">
        <v>1312</v>
      </c>
      <c r="H367" s="469" t="s">
        <v>3375</v>
      </c>
      <c r="M367" s="268">
        <v>44646</v>
      </c>
      <c r="N367" s="269">
        <v>4000</v>
      </c>
      <c r="O367" s="270"/>
      <c r="P367" s="271" t="s">
        <v>644</v>
      </c>
      <c r="T367" s="918">
        <v>45992</v>
      </c>
      <c r="U367" s="743" t="s">
        <v>3992</v>
      </c>
      <c r="V367" s="628" t="s">
        <v>7633</v>
      </c>
      <c r="W367" s="629" t="s">
        <v>592</v>
      </c>
      <c r="X367" s="629" t="s">
        <v>436</v>
      </c>
      <c r="Y367" s="744">
        <v>981000</v>
      </c>
      <c r="Z367" s="640">
        <v>23000</v>
      </c>
      <c r="AA367" s="640">
        <v>804000</v>
      </c>
      <c r="AB367" s="640"/>
      <c r="AC367" s="640">
        <v>84000</v>
      </c>
      <c r="AD367" s="640"/>
      <c r="AE367" s="640">
        <v>70000</v>
      </c>
      <c r="AF367" s="640"/>
      <c r="AG367" s="640"/>
      <c r="AH367" s="640" t="s">
        <v>7697</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0">
        <v>45975</v>
      </c>
      <c r="CK367" s="541">
        <v>441000</v>
      </c>
      <c r="CL367" s="439"/>
      <c r="CP367" s="147">
        <v>45797</v>
      </c>
      <c r="CQ367" s="260">
        <v>70000</v>
      </c>
      <c r="DB367" s="933">
        <v>46098</v>
      </c>
      <c r="DC367" s="510">
        <v>129000</v>
      </c>
      <c r="DH367" s="511"/>
      <c r="DI367" s="510"/>
    </row>
    <row r="368" spans="1:113" ht="15.75" x14ac:dyDescent="0.25">
      <c r="A368" s="357"/>
      <c r="E368" s="468">
        <v>46118</v>
      </c>
      <c r="F368" s="469">
        <v>2000</v>
      </c>
      <c r="G368" s="471"/>
      <c r="H368" s="469" t="s">
        <v>8533</v>
      </c>
      <c r="M368" s="268">
        <v>44646</v>
      </c>
      <c r="N368" s="269">
        <v>80000</v>
      </c>
      <c r="O368" s="270"/>
      <c r="P368" s="271" t="s">
        <v>805</v>
      </c>
      <c r="T368" s="918">
        <v>45992</v>
      </c>
      <c r="U368" s="743" t="s">
        <v>7437</v>
      </c>
      <c r="V368" s="628" t="s">
        <v>6947</v>
      </c>
      <c r="W368" s="629" t="s">
        <v>592</v>
      </c>
      <c r="X368" s="629" t="s">
        <v>245</v>
      </c>
      <c r="Y368" s="744">
        <v>317000</v>
      </c>
      <c r="Z368" s="640">
        <v>16000</v>
      </c>
      <c r="AA368" s="640">
        <v>223000</v>
      </c>
      <c r="AB368" s="640"/>
      <c r="AC368" s="640"/>
      <c r="AD368" s="640"/>
      <c r="AE368" s="640">
        <v>78000</v>
      </c>
      <c r="AF368" s="640"/>
      <c r="AG368" s="640"/>
      <c r="AH368" s="640"/>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0">
        <v>45975</v>
      </c>
      <c r="CK368" s="541">
        <v>126000</v>
      </c>
      <c r="CL368" s="439"/>
      <c r="CP368" s="147">
        <v>45796</v>
      </c>
      <c r="CQ368" s="260">
        <v>87000</v>
      </c>
      <c r="DB368" s="933">
        <v>46097</v>
      </c>
      <c r="DC368" s="510">
        <v>4000</v>
      </c>
      <c r="DH368" s="511"/>
      <c r="DI368" s="510"/>
    </row>
    <row r="369" spans="1:113" ht="15.75" x14ac:dyDescent="0.25">
      <c r="A369" s="357"/>
      <c r="E369" s="468">
        <v>46118</v>
      </c>
      <c r="F369" s="469">
        <v>12000</v>
      </c>
      <c r="G369" s="471"/>
      <c r="H369" s="469" t="s">
        <v>5785</v>
      </c>
      <c r="M369" s="268">
        <v>44646</v>
      </c>
      <c r="N369" s="269">
        <v>128000</v>
      </c>
      <c r="O369" s="270"/>
      <c r="P369" s="269" t="s">
        <v>680</v>
      </c>
      <c r="T369" s="918">
        <v>45992</v>
      </c>
      <c r="U369" s="743" t="s">
        <v>7437</v>
      </c>
      <c r="V369" s="628" t="s">
        <v>6938</v>
      </c>
      <c r="W369" s="629" t="s">
        <v>592</v>
      </c>
      <c r="X369" s="629" t="s">
        <v>245</v>
      </c>
      <c r="Y369" s="744">
        <v>383000</v>
      </c>
      <c r="Z369" s="640">
        <v>5000</v>
      </c>
      <c r="AA369" s="640">
        <v>291000</v>
      </c>
      <c r="AB369" s="640"/>
      <c r="AC369" s="640"/>
      <c r="AD369" s="640"/>
      <c r="AE369" s="640">
        <v>87000</v>
      </c>
      <c r="AF369" s="640"/>
      <c r="AG369" s="640"/>
      <c r="AH369" s="640" t="s">
        <v>7438</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0">
        <v>45974</v>
      </c>
      <c r="CK369" s="541">
        <v>45000</v>
      </c>
      <c r="CL369" s="439"/>
      <c r="CP369" s="147">
        <v>45796</v>
      </c>
      <c r="CQ369" s="260">
        <v>87000</v>
      </c>
      <c r="DB369" s="933">
        <v>46096</v>
      </c>
      <c r="DC369" s="510">
        <v>60000</v>
      </c>
      <c r="DH369" s="511"/>
      <c r="DI369" s="510"/>
    </row>
    <row r="370" spans="1:113" ht="15.75" x14ac:dyDescent="0.25">
      <c r="A370" s="357"/>
      <c r="E370" s="468">
        <v>46117</v>
      </c>
      <c r="F370" s="469">
        <v>109000</v>
      </c>
      <c r="G370" s="471" t="s">
        <v>3352</v>
      </c>
      <c r="H370" s="469" t="s">
        <v>8532</v>
      </c>
      <c r="M370" s="268">
        <v>44646</v>
      </c>
      <c r="N370" s="269">
        <v>4000</v>
      </c>
      <c r="O370" s="270"/>
      <c r="P370" s="271" t="s">
        <v>644</v>
      </c>
      <c r="T370" s="918">
        <v>45992</v>
      </c>
      <c r="U370" s="743" t="s">
        <v>2400</v>
      </c>
      <c r="V370" s="628" t="s">
        <v>7580</v>
      </c>
      <c r="W370" s="629" t="s">
        <v>592</v>
      </c>
      <c r="X370" s="629" t="s">
        <v>245</v>
      </c>
      <c r="Y370" s="744">
        <v>970000</v>
      </c>
      <c r="Z370" s="640">
        <v>18000</v>
      </c>
      <c r="AA370" s="640">
        <v>882000</v>
      </c>
      <c r="AB370" s="640"/>
      <c r="AC370" s="640"/>
      <c r="AD370" s="640"/>
      <c r="AE370" s="640">
        <v>70000</v>
      </c>
      <c r="AF370" s="640"/>
      <c r="AG370" s="640"/>
      <c r="AH370" s="640"/>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0">
        <v>45974</v>
      </c>
      <c r="CK370" s="541">
        <v>242000</v>
      </c>
      <c r="CL370" s="439"/>
      <c r="CP370" s="147">
        <v>45796</v>
      </c>
      <c r="CQ370" s="260">
        <v>337000</v>
      </c>
      <c r="DB370" s="933">
        <v>46096</v>
      </c>
      <c r="DC370" s="510">
        <v>5000</v>
      </c>
      <c r="DH370" s="511"/>
      <c r="DI370" s="510"/>
    </row>
    <row r="371" spans="1:113" ht="15.75" x14ac:dyDescent="0.25">
      <c r="A371" s="357"/>
      <c r="E371" s="468">
        <v>46117</v>
      </c>
      <c r="F371" s="469">
        <v>20000</v>
      </c>
      <c r="G371" s="471" t="s">
        <v>1312</v>
      </c>
      <c r="H371" s="469" t="s">
        <v>8531</v>
      </c>
      <c r="M371" s="268">
        <v>44646</v>
      </c>
      <c r="N371" s="269">
        <v>12000</v>
      </c>
      <c r="O371" s="270"/>
      <c r="P371" s="271" t="s">
        <v>806</v>
      </c>
      <c r="T371" s="918">
        <v>45992</v>
      </c>
      <c r="U371" s="743" t="s">
        <v>4771</v>
      </c>
      <c r="V371" s="628" t="s">
        <v>7166</v>
      </c>
      <c r="W371" s="629" t="s">
        <v>592</v>
      </c>
      <c r="X371" s="629" t="s">
        <v>436</v>
      </c>
      <c r="Y371" s="744">
        <v>671000</v>
      </c>
      <c r="Z371" s="640">
        <v>23000</v>
      </c>
      <c r="AA371" s="640">
        <v>580000</v>
      </c>
      <c r="AB371" s="640"/>
      <c r="AC371" s="640"/>
      <c r="AD371" s="640"/>
      <c r="AE371" s="640">
        <v>68000</v>
      </c>
      <c r="AF371" s="640"/>
      <c r="AG371" s="640"/>
      <c r="AH371" s="640"/>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0">
        <v>45973</v>
      </c>
      <c r="CK371" s="541">
        <v>400000</v>
      </c>
      <c r="CL371" s="439"/>
      <c r="CP371" s="147">
        <v>45791</v>
      </c>
      <c r="CQ371" s="260">
        <v>19000</v>
      </c>
      <c r="DB371" s="933">
        <v>46095</v>
      </c>
      <c r="DC371" s="510">
        <v>100000</v>
      </c>
      <c r="DH371" s="511"/>
      <c r="DI371" s="510"/>
    </row>
    <row r="372" spans="1:113" ht="15.75" x14ac:dyDescent="0.25">
      <c r="A372" s="357"/>
      <c r="E372" s="468">
        <v>46116</v>
      </c>
      <c r="F372" s="469">
        <v>5000</v>
      </c>
      <c r="G372" s="471"/>
      <c r="H372" s="469" t="s">
        <v>3728</v>
      </c>
      <c r="M372" s="268">
        <v>44646</v>
      </c>
      <c r="N372" s="269">
        <v>70000</v>
      </c>
      <c r="O372" s="270"/>
      <c r="P372" s="271" t="s">
        <v>807</v>
      </c>
      <c r="T372" s="918">
        <v>45992</v>
      </c>
      <c r="U372" s="743" t="s">
        <v>6866</v>
      </c>
      <c r="V372" s="628" t="s">
        <v>7455</v>
      </c>
      <c r="W372" s="629" t="s">
        <v>5395</v>
      </c>
      <c r="X372" s="629" t="s">
        <v>436</v>
      </c>
      <c r="Y372" s="744">
        <v>596000</v>
      </c>
      <c r="Z372" s="640">
        <v>16000</v>
      </c>
      <c r="AA372" s="640">
        <v>470000</v>
      </c>
      <c r="AB372" s="640"/>
      <c r="AC372" s="640">
        <v>40000</v>
      </c>
      <c r="AD372" s="640"/>
      <c r="AE372" s="640">
        <v>70000</v>
      </c>
      <c r="AF372" s="640"/>
      <c r="AG372" s="640"/>
      <c r="AH372" s="640" t="s">
        <v>7691</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0">
        <v>45972</v>
      </c>
      <c r="CK372" s="541">
        <v>5000</v>
      </c>
      <c r="CL372" s="439"/>
      <c r="CP372" s="147">
        <v>45791</v>
      </c>
      <c r="CQ372" s="260">
        <v>10000</v>
      </c>
      <c r="DB372" s="933">
        <v>46094</v>
      </c>
      <c r="DC372" s="510">
        <v>24000</v>
      </c>
      <c r="DH372" s="511"/>
      <c r="DI372" s="510"/>
    </row>
    <row r="373" spans="1:113" ht="15.75" x14ac:dyDescent="0.25">
      <c r="A373" s="357"/>
      <c r="E373" s="468">
        <v>46116</v>
      </c>
      <c r="F373" s="469">
        <v>5000</v>
      </c>
      <c r="G373" s="471" t="s">
        <v>3355</v>
      </c>
      <c r="H373" s="469" t="s">
        <v>2680</v>
      </c>
      <c r="M373" s="268">
        <v>44646</v>
      </c>
      <c r="N373" s="269">
        <v>20000</v>
      </c>
      <c r="O373" s="270"/>
      <c r="P373" s="271" t="s">
        <v>808</v>
      </c>
      <c r="T373" s="918">
        <v>45992</v>
      </c>
      <c r="U373" s="743" t="s">
        <v>3818</v>
      </c>
      <c r="V373" s="628" t="s">
        <v>7792</v>
      </c>
      <c r="W373" s="629" t="s">
        <v>592</v>
      </c>
      <c r="X373" s="629" t="s">
        <v>435</v>
      </c>
      <c r="Y373" s="744">
        <v>649000</v>
      </c>
      <c r="Z373" s="640">
        <v>18000</v>
      </c>
      <c r="AA373" s="640">
        <v>558000</v>
      </c>
      <c r="AB373" s="640"/>
      <c r="AC373" s="640"/>
      <c r="AD373" s="640"/>
      <c r="AE373" s="640">
        <v>73000</v>
      </c>
      <c r="AF373" s="640"/>
      <c r="AG373" s="640"/>
      <c r="AH373" s="640" t="s">
        <v>7793</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0">
        <v>45972</v>
      </c>
      <c r="CK373" s="541">
        <v>5000</v>
      </c>
      <c r="CL373" s="439"/>
      <c r="CP373" s="147">
        <v>45791</v>
      </c>
      <c r="CQ373" s="260">
        <v>562000</v>
      </c>
      <c r="DB373" s="933">
        <v>46094</v>
      </c>
      <c r="DC373" s="510">
        <v>33000</v>
      </c>
      <c r="DH373" s="511"/>
      <c r="DI373" s="510"/>
    </row>
    <row r="374" spans="1:113" ht="15.75" x14ac:dyDescent="0.25">
      <c r="A374" s="357"/>
      <c r="E374" s="468">
        <v>46116</v>
      </c>
      <c r="F374" s="469">
        <v>4000</v>
      </c>
      <c r="G374" s="471" t="s">
        <v>1312</v>
      </c>
      <c r="H374" s="469" t="s">
        <v>7639</v>
      </c>
      <c r="M374" s="268">
        <v>44638</v>
      </c>
      <c r="N374" s="269">
        <v>73000</v>
      </c>
      <c r="O374" s="270"/>
      <c r="P374" s="271" t="s">
        <v>809</v>
      </c>
      <c r="T374" s="918">
        <v>45992</v>
      </c>
      <c r="U374" s="743" t="s">
        <v>7178</v>
      </c>
      <c r="V374" s="628" t="s">
        <v>7543</v>
      </c>
      <c r="W374" s="629" t="s">
        <v>3642</v>
      </c>
      <c r="X374" s="629" t="s">
        <v>436</v>
      </c>
      <c r="Y374" s="744">
        <v>1115000</v>
      </c>
      <c r="Z374" s="640">
        <v>5000</v>
      </c>
      <c r="AA374" s="640">
        <v>990000</v>
      </c>
      <c r="AB374" s="640"/>
      <c r="AC374" s="640"/>
      <c r="AD374" s="640"/>
      <c r="AE374" s="640">
        <v>120000</v>
      </c>
      <c r="AF374" s="640"/>
      <c r="AG374" s="640"/>
      <c r="AH374" s="640"/>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0">
        <v>45971</v>
      </c>
      <c r="CK374" s="541">
        <v>437000</v>
      </c>
      <c r="CL374" s="439"/>
      <c r="CP374" s="147">
        <v>45789</v>
      </c>
      <c r="CQ374" s="260">
        <v>324000</v>
      </c>
      <c r="DB374" s="933">
        <v>46094</v>
      </c>
      <c r="DC374" s="510">
        <v>128000</v>
      </c>
      <c r="DH374" s="511"/>
      <c r="DI374" s="510"/>
    </row>
    <row r="375" spans="1:113" ht="15.75" x14ac:dyDescent="0.25">
      <c r="A375" s="357"/>
      <c r="E375" s="468">
        <v>46116</v>
      </c>
      <c r="F375" s="469">
        <v>4000</v>
      </c>
      <c r="G375" s="471" t="s">
        <v>1312</v>
      </c>
      <c r="H375" s="469" t="s">
        <v>8529</v>
      </c>
      <c r="M375" s="268">
        <v>44638</v>
      </c>
      <c r="N375" s="269">
        <v>4000</v>
      </c>
      <c r="O375" s="270"/>
      <c r="P375" s="271" t="s">
        <v>644</v>
      </c>
      <c r="T375" s="918">
        <v>45992</v>
      </c>
      <c r="U375" s="743" t="s">
        <v>6710</v>
      </c>
      <c r="V375" s="628" t="s">
        <v>7788</v>
      </c>
      <c r="W375" s="629" t="s">
        <v>592</v>
      </c>
      <c r="X375" s="629" t="s">
        <v>435</v>
      </c>
      <c r="Y375" s="744">
        <v>410000</v>
      </c>
      <c r="Z375" s="640">
        <v>23000</v>
      </c>
      <c r="AA375" s="640">
        <v>316000</v>
      </c>
      <c r="AB375" s="640"/>
      <c r="AC375" s="640"/>
      <c r="AD375" s="640"/>
      <c r="AE375" s="640">
        <v>71000</v>
      </c>
      <c r="AF375" s="640"/>
      <c r="AG375" s="640"/>
      <c r="AH375" s="640"/>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0">
        <v>45971</v>
      </c>
      <c r="CK375" s="541">
        <v>4000</v>
      </c>
      <c r="CL375" s="439"/>
      <c r="CP375" s="147">
        <v>45789</v>
      </c>
      <c r="CQ375" s="260">
        <v>224000</v>
      </c>
      <c r="DB375" s="933">
        <v>46094</v>
      </c>
      <c r="DC375" s="510">
        <v>120000</v>
      </c>
      <c r="DH375" s="511"/>
      <c r="DI375" s="510"/>
    </row>
    <row r="376" spans="1:113" ht="15.75" x14ac:dyDescent="0.25">
      <c r="A376" s="357"/>
      <c r="E376" s="468">
        <v>46116</v>
      </c>
      <c r="F376" s="469">
        <v>36000</v>
      </c>
      <c r="G376" s="471" t="s">
        <v>1312</v>
      </c>
      <c r="H376" s="469" t="s">
        <v>1363</v>
      </c>
      <c r="M376" s="268">
        <v>44638</v>
      </c>
      <c r="N376" s="269">
        <v>28000</v>
      </c>
      <c r="O376" s="270"/>
      <c r="P376" s="271" t="s">
        <v>810</v>
      </c>
      <c r="T376" s="918">
        <v>45992</v>
      </c>
      <c r="U376" s="743" t="s">
        <v>6710</v>
      </c>
      <c r="V376" s="628" t="s">
        <v>7340</v>
      </c>
      <c r="W376" s="629" t="s">
        <v>592</v>
      </c>
      <c r="X376" s="629" t="s">
        <v>435</v>
      </c>
      <c r="Y376" s="744">
        <v>372000</v>
      </c>
      <c r="Z376" s="640">
        <v>23000</v>
      </c>
      <c r="AA376" s="640">
        <v>270000</v>
      </c>
      <c r="AB376" s="640"/>
      <c r="AC376" s="640"/>
      <c r="AD376" s="640"/>
      <c r="AE376" s="640">
        <v>79000</v>
      </c>
      <c r="AF376" s="640"/>
      <c r="AG376" s="640"/>
      <c r="AH376" s="640"/>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0">
        <v>45969</v>
      </c>
      <c r="CK376" s="541">
        <v>45000</v>
      </c>
      <c r="CL376" s="439"/>
      <c r="CP376" s="147">
        <v>45789</v>
      </c>
      <c r="CQ376" s="260">
        <v>631000</v>
      </c>
      <c r="DB376" s="933">
        <v>46093</v>
      </c>
      <c r="DC376" s="510">
        <v>10000</v>
      </c>
      <c r="DH376" s="511"/>
      <c r="DI376" s="510"/>
    </row>
    <row r="377" spans="1:113" ht="15.75" x14ac:dyDescent="0.25">
      <c r="A377" s="357"/>
      <c r="E377" s="468">
        <v>46115</v>
      </c>
      <c r="F377" s="469">
        <v>47000</v>
      </c>
      <c r="G377" s="471" t="s">
        <v>1396</v>
      </c>
      <c r="H377" s="469" t="s">
        <v>8526</v>
      </c>
      <c r="M377" s="268">
        <v>44636</v>
      </c>
      <c r="N377" s="269">
        <v>95000</v>
      </c>
      <c r="O377" s="270"/>
      <c r="P377" s="271" t="s">
        <v>811</v>
      </c>
      <c r="T377" s="918">
        <v>45992</v>
      </c>
      <c r="U377" s="743" t="s">
        <v>6710</v>
      </c>
      <c r="V377" s="628" t="s">
        <v>7297</v>
      </c>
      <c r="W377" s="629" t="s">
        <v>592</v>
      </c>
      <c r="X377" s="629" t="s">
        <v>435</v>
      </c>
      <c r="Y377" s="744">
        <v>528000</v>
      </c>
      <c r="Z377" s="640">
        <v>23000</v>
      </c>
      <c r="AA377" s="640">
        <v>435000</v>
      </c>
      <c r="AB377" s="640"/>
      <c r="AC377" s="640"/>
      <c r="AD377" s="640"/>
      <c r="AE377" s="640">
        <v>70000</v>
      </c>
      <c r="AF377" s="640"/>
      <c r="AG377" s="640"/>
      <c r="AH377" s="640" t="s">
        <v>7466</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0">
        <v>45969</v>
      </c>
      <c r="CK377" s="541">
        <v>227000</v>
      </c>
      <c r="CL377" s="439"/>
      <c r="CP377" s="147">
        <v>45789</v>
      </c>
      <c r="CQ377" s="260">
        <v>372000</v>
      </c>
      <c r="DB377" s="511">
        <v>46093</v>
      </c>
      <c r="DC377" s="510">
        <v>180000</v>
      </c>
      <c r="DH377" s="511"/>
      <c r="DI377" s="510"/>
    </row>
    <row r="378" spans="1:113" ht="15.75" x14ac:dyDescent="0.25">
      <c r="A378" s="357"/>
      <c r="E378" s="468">
        <v>46114</v>
      </c>
      <c r="F378" s="469">
        <v>10000</v>
      </c>
      <c r="G378" s="471" t="s">
        <v>3355</v>
      </c>
      <c r="H378" s="469" t="s">
        <v>8524</v>
      </c>
      <c r="M378" s="268">
        <v>44636</v>
      </c>
      <c r="N378" s="269">
        <v>130000</v>
      </c>
      <c r="O378" s="270"/>
      <c r="P378" s="271" t="s">
        <v>812</v>
      </c>
      <c r="T378" s="918">
        <v>45992</v>
      </c>
      <c r="U378" s="629" t="s">
        <v>627</v>
      </c>
      <c r="V378" s="628" t="s">
        <v>4608</v>
      </c>
      <c r="W378" s="629" t="s">
        <v>592</v>
      </c>
      <c r="X378" s="629" t="s">
        <v>221</v>
      </c>
      <c r="Y378" s="744">
        <v>1384000</v>
      </c>
      <c r="Z378" s="640">
        <v>18000</v>
      </c>
      <c r="AA378" s="640"/>
      <c r="AB378" s="640">
        <v>132000</v>
      </c>
      <c r="AC378" s="640">
        <v>1073000</v>
      </c>
      <c r="AD378" s="640"/>
      <c r="AE378" s="640">
        <v>161000</v>
      </c>
      <c r="AF378" s="640"/>
      <c r="AG378" s="640"/>
      <c r="AH378" s="640" t="s">
        <v>7565</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0">
        <v>45968</v>
      </c>
      <c r="CK378" s="541">
        <v>45000</v>
      </c>
      <c r="CL378" s="439"/>
      <c r="CP378" s="147">
        <v>45789</v>
      </c>
      <c r="CQ378" s="260">
        <v>24000</v>
      </c>
      <c r="DB378" s="511">
        <v>46093</v>
      </c>
      <c r="DC378" s="510">
        <v>5000</v>
      </c>
      <c r="DH378" s="511"/>
      <c r="DI378" s="510"/>
    </row>
    <row r="379" spans="1:113" ht="15.75" x14ac:dyDescent="0.25">
      <c r="A379" s="357"/>
      <c r="E379" s="468">
        <v>46113</v>
      </c>
      <c r="F379" s="469">
        <v>30000</v>
      </c>
      <c r="G379" s="471"/>
      <c r="H379" s="469"/>
      <c r="M379" s="268">
        <v>44635</v>
      </c>
      <c r="N379" s="269">
        <v>130000</v>
      </c>
      <c r="O379" s="270"/>
      <c r="P379" s="269" t="s">
        <v>680</v>
      </c>
      <c r="T379" s="918">
        <v>45992</v>
      </c>
      <c r="U379" s="743" t="s">
        <v>6706</v>
      </c>
      <c r="V379" s="628" t="s">
        <v>7689</v>
      </c>
      <c r="W379" s="629" t="s">
        <v>592</v>
      </c>
      <c r="X379" s="629" t="s">
        <v>221</v>
      </c>
      <c r="Y379" s="744">
        <v>398000</v>
      </c>
      <c r="Z379" s="640">
        <v>23000</v>
      </c>
      <c r="AA379" s="640">
        <v>260000</v>
      </c>
      <c r="AB379" s="640"/>
      <c r="AC379" s="640"/>
      <c r="AD379" s="640"/>
      <c r="AE379" s="640">
        <v>115000</v>
      </c>
      <c r="AF379" s="640"/>
      <c r="AG379" s="640"/>
      <c r="AH379" s="640"/>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0">
        <v>45968</v>
      </c>
      <c r="CK379" s="541">
        <v>484000</v>
      </c>
      <c r="CL379" s="439"/>
      <c r="CP379" s="147">
        <v>45789</v>
      </c>
      <c r="CQ379" s="260">
        <v>647000</v>
      </c>
      <c r="DB379" s="511">
        <v>46093</v>
      </c>
      <c r="DC379" s="510">
        <v>6000</v>
      </c>
      <c r="DH379" s="511"/>
      <c r="DI379" s="510"/>
    </row>
    <row r="380" spans="1:113" ht="15.75" x14ac:dyDescent="0.25">
      <c r="A380" s="357"/>
      <c r="E380" s="468">
        <v>46112</v>
      </c>
      <c r="F380" s="469">
        <v>15000</v>
      </c>
      <c r="G380" s="471" t="s">
        <v>3355</v>
      </c>
      <c r="H380" s="469" t="s">
        <v>8024</v>
      </c>
      <c r="M380" s="268">
        <v>44632</v>
      </c>
      <c r="N380" s="269">
        <v>20000</v>
      </c>
      <c r="O380" s="270"/>
      <c r="P380" s="271" t="s">
        <v>813</v>
      </c>
      <c r="T380" s="742">
        <v>45991</v>
      </c>
      <c r="U380" s="743" t="s">
        <v>3987</v>
      </c>
      <c r="V380" s="628" t="s">
        <v>7341</v>
      </c>
      <c r="W380" s="629" t="s">
        <v>592</v>
      </c>
      <c r="X380" s="629" t="s">
        <v>221</v>
      </c>
      <c r="Y380" s="744">
        <v>289000</v>
      </c>
      <c r="Z380" s="640">
        <v>5000</v>
      </c>
      <c r="AA380" s="640">
        <v>154000</v>
      </c>
      <c r="AB380" s="640">
        <v>28000</v>
      </c>
      <c r="AC380" s="640">
        <v>32000</v>
      </c>
      <c r="AD380" s="640"/>
      <c r="AE380" s="640">
        <v>70000</v>
      </c>
      <c r="AF380" s="640"/>
      <c r="AG380" s="640"/>
      <c r="AH380" s="640" t="s">
        <v>7476</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0">
        <v>45967</v>
      </c>
      <c r="CK380" s="541">
        <v>723000</v>
      </c>
      <c r="CL380" s="439"/>
      <c r="CP380" s="147">
        <v>45786</v>
      </c>
      <c r="CQ380" s="260">
        <v>220000</v>
      </c>
      <c r="DB380" s="511">
        <v>46092</v>
      </c>
      <c r="DC380" s="510">
        <v>616000</v>
      </c>
      <c r="DH380" s="511"/>
      <c r="DI380" s="510"/>
    </row>
    <row r="381" spans="1:113" ht="15.75" x14ac:dyDescent="0.25">
      <c r="A381" s="357"/>
      <c r="E381" s="468">
        <v>46111</v>
      </c>
      <c r="F381" s="469">
        <v>35000</v>
      </c>
      <c r="G381" s="471" t="s">
        <v>942</v>
      </c>
      <c r="H381" s="469" t="s">
        <v>916</v>
      </c>
      <c r="M381" s="268">
        <v>44632</v>
      </c>
      <c r="N381" s="269">
        <v>76000</v>
      </c>
      <c r="O381" s="270"/>
      <c r="P381" s="271" t="s">
        <v>814</v>
      </c>
      <c r="T381" s="742">
        <v>45991</v>
      </c>
      <c r="U381" s="743" t="s">
        <v>1805</v>
      </c>
      <c r="V381" s="628" t="s">
        <v>7030</v>
      </c>
      <c r="W381" s="629" t="s">
        <v>592</v>
      </c>
      <c r="X381" s="629" t="s">
        <v>435</v>
      </c>
      <c r="Y381" s="744">
        <v>380000</v>
      </c>
      <c r="Z381" s="640">
        <v>23000</v>
      </c>
      <c r="AA381" s="640">
        <v>222000</v>
      </c>
      <c r="AB381" s="640"/>
      <c r="AC381" s="640">
        <v>40000</v>
      </c>
      <c r="AD381" s="640"/>
      <c r="AE381" s="640">
        <v>95000</v>
      </c>
      <c r="AF381" s="640"/>
      <c r="AG381" s="640"/>
      <c r="AH381" s="640" t="s">
        <v>7182</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0">
        <v>45966</v>
      </c>
      <c r="CK381" s="541">
        <v>228000</v>
      </c>
      <c r="CL381" s="439"/>
      <c r="CP381" s="147">
        <v>45786</v>
      </c>
      <c r="CQ381" s="260">
        <v>58000</v>
      </c>
      <c r="DB381" s="511">
        <v>46092</v>
      </c>
      <c r="DC381" s="510">
        <v>178000</v>
      </c>
      <c r="DH381" s="511"/>
      <c r="DI381" s="510"/>
    </row>
    <row r="382" spans="1:113" ht="15.75" x14ac:dyDescent="0.25">
      <c r="A382" s="357"/>
      <c r="E382" s="468">
        <v>46111</v>
      </c>
      <c r="F382" s="469">
        <v>10000</v>
      </c>
      <c r="G382" s="471" t="s">
        <v>5485</v>
      </c>
      <c r="H382" s="469" t="s">
        <v>5684</v>
      </c>
      <c r="M382" s="268">
        <v>44631</v>
      </c>
      <c r="N382" s="269">
        <v>10000</v>
      </c>
      <c r="O382" s="270"/>
      <c r="P382" s="271" t="s">
        <v>815</v>
      </c>
      <c r="T382" s="742">
        <v>45991</v>
      </c>
      <c r="U382" s="629" t="s">
        <v>5710</v>
      </c>
      <c r="V382" s="628">
        <v>43998348</v>
      </c>
      <c r="W382" s="629" t="s">
        <v>5709</v>
      </c>
      <c r="X382" s="629" t="s">
        <v>221</v>
      </c>
      <c r="Y382" s="744">
        <v>0</v>
      </c>
      <c r="Z382" s="640"/>
      <c r="AA382" s="640"/>
      <c r="AB382" s="640"/>
      <c r="AC382" s="640"/>
      <c r="AD382" s="640"/>
      <c r="AE382" s="640">
        <v>0</v>
      </c>
      <c r="AF382" s="640"/>
      <c r="AG382" s="640"/>
      <c r="AH382" s="640"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0">
        <v>45966</v>
      </c>
      <c r="CK382" s="541">
        <v>492000</v>
      </c>
      <c r="CL382" s="439"/>
      <c r="CP382" s="147">
        <v>45785</v>
      </c>
      <c r="CQ382" s="260">
        <v>131000</v>
      </c>
      <c r="DB382" s="511">
        <v>46092</v>
      </c>
      <c r="DC382" s="510">
        <v>144000</v>
      </c>
      <c r="DH382" s="511"/>
      <c r="DI382" s="510"/>
    </row>
    <row r="383" spans="1:113" ht="15.75" x14ac:dyDescent="0.25">
      <c r="A383" s="357"/>
      <c r="E383" s="468">
        <v>46109</v>
      </c>
      <c r="F383" s="469">
        <v>10000</v>
      </c>
      <c r="G383" s="471"/>
      <c r="H383" s="469" t="s">
        <v>3728</v>
      </c>
      <c r="M383" s="268">
        <v>44631</v>
      </c>
      <c r="N383" s="269">
        <v>4000</v>
      </c>
      <c r="O383" s="270"/>
      <c r="P383" s="271" t="s">
        <v>644</v>
      </c>
      <c r="T383" s="742">
        <v>45991</v>
      </c>
      <c r="U383" s="743" t="s">
        <v>6186</v>
      </c>
      <c r="V383" s="628">
        <v>21466578</v>
      </c>
      <c r="W383" s="629" t="s">
        <v>6184</v>
      </c>
      <c r="X383" s="629" t="s">
        <v>221</v>
      </c>
      <c r="Y383" s="744">
        <v>0</v>
      </c>
      <c r="Z383" s="640"/>
      <c r="AA383" s="640"/>
      <c r="AB383" s="640"/>
      <c r="AC383" s="640"/>
      <c r="AD383" s="640"/>
      <c r="AE383" s="640">
        <v>0</v>
      </c>
      <c r="AF383" s="640"/>
      <c r="AG383" s="640"/>
      <c r="AH383" s="640"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0">
        <v>45966</v>
      </c>
      <c r="CK383" s="541">
        <v>312000</v>
      </c>
      <c r="CL383" s="439"/>
      <c r="CP383" s="147">
        <v>45783</v>
      </c>
      <c r="CQ383" s="260">
        <v>453000</v>
      </c>
      <c r="DB383" s="511">
        <v>46092</v>
      </c>
      <c r="DC383" s="510">
        <v>5000</v>
      </c>
      <c r="DH383" s="511"/>
      <c r="DI383" s="510"/>
    </row>
    <row r="384" spans="1:113" ht="15.75" x14ac:dyDescent="0.25">
      <c r="A384" s="357"/>
      <c r="E384" s="468">
        <v>46109</v>
      </c>
      <c r="F384" s="469">
        <v>63000</v>
      </c>
      <c r="G384" s="471" t="s">
        <v>3352</v>
      </c>
      <c r="H384" s="469" t="s">
        <v>8496</v>
      </c>
      <c r="M384" s="268">
        <v>44624</v>
      </c>
      <c r="N384" s="269">
        <v>82000</v>
      </c>
      <c r="O384" s="270"/>
      <c r="P384" s="271" t="s">
        <v>816</v>
      </c>
      <c r="T384" s="742">
        <v>45991</v>
      </c>
      <c r="U384" s="743" t="s">
        <v>3786</v>
      </c>
      <c r="V384" s="628" t="s">
        <v>4434</v>
      </c>
      <c r="W384" s="629" t="s">
        <v>592</v>
      </c>
      <c r="X384" s="629" t="s">
        <v>602</v>
      </c>
      <c r="Y384" s="744">
        <v>1830000</v>
      </c>
      <c r="Z384" s="640">
        <v>16000</v>
      </c>
      <c r="AA384" s="640">
        <v>1714000</v>
      </c>
      <c r="AB384" s="640"/>
      <c r="AC384" s="640"/>
      <c r="AD384" s="640"/>
      <c r="AE384" s="640">
        <v>100000</v>
      </c>
      <c r="AF384" s="640"/>
      <c r="AG384" s="640"/>
      <c r="AH384" s="640"/>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0">
        <v>45966</v>
      </c>
      <c r="CK384" s="541">
        <v>247000</v>
      </c>
      <c r="CL384" s="439"/>
      <c r="CP384" s="147">
        <v>45782</v>
      </c>
      <c r="CQ384" s="260">
        <v>18000</v>
      </c>
      <c r="DB384" s="511">
        <v>46092</v>
      </c>
      <c r="DC384" s="510">
        <v>18000</v>
      </c>
      <c r="DH384" s="511"/>
      <c r="DI384" s="510"/>
    </row>
    <row r="385" spans="1:113" ht="15.75" x14ac:dyDescent="0.25">
      <c r="A385" s="357"/>
      <c r="E385" s="468">
        <v>46108</v>
      </c>
      <c r="F385" s="469">
        <v>6000</v>
      </c>
      <c r="G385" s="471" t="s">
        <v>1312</v>
      </c>
      <c r="H385" s="469" t="s">
        <v>919</v>
      </c>
      <c r="M385" s="268">
        <v>44624</v>
      </c>
      <c r="N385" s="269">
        <v>180000</v>
      </c>
      <c r="O385" s="270"/>
      <c r="P385" s="269" t="s">
        <v>680</v>
      </c>
      <c r="T385" s="742">
        <v>45991</v>
      </c>
      <c r="U385" s="743" t="s">
        <v>1728</v>
      </c>
      <c r="V385" s="628" t="s">
        <v>7418</v>
      </c>
      <c r="W385" s="629" t="s">
        <v>1473</v>
      </c>
      <c r="X385" s="629" t="s">
        <v>436</v>
      </c>
      <c r="Y385" s="744">
        <v>254000</v>
      </c>
      <c r="Z385" s="640"/>
      <c r="AA385" s="640">
        <v>180000</v>
      </c>
      <c r="AB385" s="640"/>
      <c r="AC385" s="640"/>
      <c r="AD385" s="640"/>
      <c r="AE385" s="640">
        <v>74000</v>
      </c>
      <c r="AF385" s="640"/>
      <c r="AG385" s="640"/>
      <c r="AH385" s="640"/>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0">
        <v>45966</v>
      </c>
      <c r="CK385" s="541">
        <v>222000</v>
      </c>
      <c r="CL385" s="439"/>
      <c r="CP385" s="147">
        <v>45782</v>
      </c>
      <c r="CQ385" s="260">
        <v>69000</v>
      </c>
      <c r="DB385" s="511">
        <v>46092</v>
      </c>
      <c r="DC385" s="510">
        <v>12000</v>
      </c>
      <c r="DH385" s="511"/>
      <c r="DI385" s="510"/>
    </row>
    <row r="386" spans="1:113" ht="15.75" x14ac:dyDescent="0.25">
      <c r="A386" s="357"/>
      <c r="E386" s="468">
        <v>46108</v>
      </c>
      <c r="F386" s="469">
        <v>5000</v>
      </c>
      <c r="G386" s="471" t="s">
        <v>3355</v>
      </c>
      <c r="H386" s="469" t="s">
        <v>2680</v>
      </c>
      <c r="M386" s="268">
        <v>44624</v>
      </c>
      <c r="N386" s="269">
        <v>4000</v>
      </c>
      <c r="O386" s="270"/>
      <c r="P386" s="271" t="s">
        <v>644</v>
      </c>
      <c r="T386" s="742">
        <v>45991</v>
      </c>
      <c r="U386" s="743" t="s">
        <v>1728</v>
      </c>
      <c r="V386" s="628" t="s">
        <v>6049</v>
      </c>
      <c r="W386" s="629" t="s">
        <v>592</v>
      </c>
      <c r="X386" s="629" t="s">
        <v>1695</v>
      </c>
      <c r="Y386" s="744">
        <v>308000</v>
      </c>
      <c r="Z386" s="640">
        <v>23000</v>
      </c>
      <c r="AA386" s="640">
        <v>156000</v>
      </c>
      <c r="AB386" s="640">
        <v>40000</v>
      </c>
      <c r="AC386" s="640"/>
      <c r="AD386" s="640"/>
      <c r="AE386" s="640">
        <v>89000</v>
      </c>
      <c r="AF386" s="640"/>
      <c r="AG386" s="640"/>
      <c r="AH386" s="640"/>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0">
        <v>45966</v>
      </c>
      <c r="CK386" s="541">
        <v>631000</v>
      </c>
      <c r="CL386" s="439"/>
      <c r="CP386" s="147">
        <v>45782</v>
      </c>
      <c r="CQ386" s="260">
        <v>500000</v>
      </c>
      <c r="DB386" s="511">
        <v>46092</v>
      </c>
      <c r="DC386" s="510">
        <v>34000</v>
      </c>
      <c r="DH386" s="511"/>
      <c r="DI386" s="510"/>
    </row>
    <row r="387" spans="1:113" ht="15.75" x14ac:dyDescent="0.25">
      <c r="A387" s="357"/>
      <c r="E387" s="468">
        <v>46108</v>
      </c>
      <c r="F387" s="469">
        <v>20000</v>
      </c>
      <c r="G387" s="471" t="s">
        <v>1312</v>
      </c>
      <c r="H387" s="469" t="s">
        <v>8494</v>
      </c>
      <c r="M387" s="268">
        <v>44624</v>
      </c>
      <c r="N387" s="269">
        <v>8000</v>
      </c>
      <c r="O387" s="270"/>
      <c r="P387" s="271" t="s">
        <v>817</v>
      </c>
      <c r="T387" s="742">
        <v>45991</v>
      </c>
      <c r="U387" s="743" t="s">
        <v>1710</v>
      </c>
      <c r="V387" s="628" t="s">
        <v>7298</v>
      </c>
      <c r="W387" s="629" t="s">
        <v>592</v>
      </c>
      <c r="X387" s="629" t="s">
        <v>221</v>
      </c>
      <c r="Y387" s="744">
        <v>538000</v>
      </c>
      <c r="Z387" s="640">
        <v>11000</v>
      </c>
      <c r="AA387" s="640">
        <v>373000</v>
      </c>
      <c r="AB387" s="640"/>
      <c r="AC387" s="640"/>
      <c r="AD387" s="640"/>
      <c r="AE387" s="640">
        <v>154000</v>
      </c>
      <c r="AF387" s="640"/>
      <c r="AG387" s="640"/>
      <c r="AH387" s="640"/>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0">
        <v>45966</v>
      </c>
      <c r="CK387" s="541">
        <v>490000</v>
      </c>
      <c r="CL387" s="439"/>
      <c r="CP387" s="147">
        <v>45776</v>
      </c>
      <c r="CQ387" s="260">
        <v>10000</v>
      </c>
      <c r="DB387" s="511">
        <v>46092</v>
      </c>
      <c r="DC387" s="510">
        <v>28000</v>
      </c>
      <c r="DH387" s="511"/>
      <c r="DI387" s="510"/>
    </row>
    <row r="388" spans="1:113" ht="15.75" x14ac:dyDescent="0.25">
      <c r="A388" s="357"/>
      <c r="E388" s="468">
        <v>46108</v>
      </c>
      <c r="F388" s="469">
        <v>15000</v>
      </c>
      <c r="G388" s="471"/>
      <c r="H388" s="469" t="s">
        <v>8492</v>
      </c>
      <c r="M388" s="268">
        <v>44621</v>
      </c>
      <c r="N388" s="269">
        <v>120000</v>
      </c>
      <c r="O388" s="270"/>
      <c r="P388" s="271" t="s">
        <v>818</v>
      </c>
      <c r="T388" s="742">
        <v>45991</v>
      </c>
      <c r="U388" s="743" t="s">
        <v>6566</v>
      </c>
      <c r="V388" s="628" t="s">
        <v>7415</v>
      </c>
      <c r="W388" s="629" t="s">
        <v>7416</v>
      </c>
      <c r="X388" s="629" t="s">
        <v>590</v>
      </c>
      <c r="Y388" s="744">
        <v>322000</v>
      </c>
      <c r="Z388" s="640"/>
      <c r="AA388" s="640">
        <v>322000</v>
      </c>
      <c r="AB388" s="640"/>
      <c r="AC388" s="640"/>
      <c r="AD388" s="640"/>
      <c r="AE388" s="640">
        <v>0</v>
      </c>
      <c r="AF388" s="640"/>
      <c r="AG388" s="640"/>
      <c r="AH388" s="640"/>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0">
        <v>45962</v>
      </c>
      <c r="CK388" s="541">
        <v>227000</v>
      </c>
      <c r="CL388" s="439"/>
      <c r="CP388" s="147">
        <v>45775</v>
      </c>
      <c r="CQ388" s="260">
        <v>50000</v>
      </c>
      <c r="DB388" s="511">
        <v>46092</v>
      </c>
      <c r="DC388" s="510">
        <v>42000</v>
      </c>
      <c r="DH388" s="511"/>
      <c r="DI388" s="510"/>
    </row>
    <row r="389" spans="1:113" ht="15.75" x14ac:dyDescent="0.25">
      <c r="A389" s="357"/>
      <c r="E389" s="468">
        <v>46108</v>
      </c>
      <c r="F389" s="469">
        <v>80000</v>
      </c>
      <c r="G389" s="471" t="s">
        <v>1396</v>
      </c>
      <c r="H389" s="469" t="s">
        <v>8520</v>
      </c>
      <c r="M389" s="268">
        <v>44620</v>
      </c>
      <c r="N389" s="269">
        <v>4000</v>
      </c>
      <c r="O389" s="270"/>
      <c r="P389" s="271" t="s">
        <v>644</v>
      </c>
      <c r="T389" s="742">
        <v>45991</v>
      </c>
      <c r="U389" s="743" t="s">
        <v>6566</v>
      </c>
      <c r="V389" s="628" t="s">
        <v>6923</v>
      </c>
      <c r="W389" s="629" t="s">
        <v>592</v>
      </c>
      <c r="X389" s="629" t="s">
        <v>602</v>
      </c>
      <c r="Y389" s="744">
        <v>453000</v>
      </c>
      <c r="Z389" s="640">
        <v>23000</v>
      </c>
      <c r="AA389" s="640">
        <v>340000</v>
      </c>
      <c r="AB389" s="640"/>
      <c r="AC389" s="640"/>
      <c r="AD389" s="640"/>
      <c r="AE389" s="640">
        <v>90000</v>
      </c>
      <c r="AF389" s="640"/>
      <c r="AG389" s="640"/>
      <c r="AH389" s="640"/>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0">
        <v>45961</v>
      </c>
      <c r="CK389" s="541">
        <v>90000</v>
      </c>
      <c r="CL389" s="439"/>
      <c r="CP389" s="147">
        <v>45775</v>
      </c>
      <c r="CQ389" s="260">
        <v>288000</v>
      </c>
      <c r="DB389" s="511">
        <v>46092</v>
      </c>
      <c r="DC389" s="510">
        <v>623000</v>
      </c>
      <c r="DH389" s="511"/>
      <c r="DI389" s="510"/>
    </row>
    <row r="390" spans="1:113" ht="15.75" x14ac:dyDescent="0.25">
      <c r="A390" s="357"/>
      <c r="E390" s="468">
        <v>46108</v>
      </c>
      <c r="F390" s="469">
        <v>342000</v>
      </c>
      <c r="G390" s="471" t="s">
        <v>1312</v>
      </c>
      <c r="H390" s="469" t="s">
        <v>3375</v>
      </c>
      <c r="M390" s="268">
        <v>44616</v>
      </c>
      <c r="N390" s="269">
        <v>4000</v>
      </c>
      <c r="O390" s="270"/>
      <c r="P390" s="271" t="s">
        <v>644</v>
      </c>
      <c r="T390" s="742">
        <v>45991</v>
      </c>
      <c r="U390" s="743" t="s">
        <v>6566</v>
      </c>
      <c r="V390" s="628" t="s">
        <v>7103</v>
      </c>
      <c r="W390" s="629" t="s">
        <v>5089</v>
      </c>
      <c r="X390" s="629" t="s">
        <v>435</v>
      </c>
      <c r="Y390" s="744">
        <v>285000</v>
      </c>
      <c r="Z390" s="640"/>
      <c r="AA390" s="640">
        <v>205000</v>
      </c>
      <c r="AB390" s="640"/>
      <c r="AC390" s="640"/>
      <c r="AD390" s="640"/>
      <c r="AE390" s="640">
        <v>80000</v>
      </c>
      <c r="AF390" s="640"/>
      <c r="AG390" s="640"/>
      <c r="AH390" s="640" t="s">
        <v>7172</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0">
        <v>45959</v>
      </c>
      <c r="CK390" s="541">
        <v>45000</v>
      </c>
      <c r="CL390" s="439"/>
      <c r="CP390" s="147">
        <v>45774</v>
      </c>
      <c r="CQ390" s="260">
        <v>30000</v>
      </c>
      <c r="DB390" s="511">
        <v>46091</v>
      </c>
      <c r="DC390" s="510">
        <v>4000</v>
      </c>
      <c r="DH390" s="511"/>
      <c r="DI390" s="510"/>
    </row>
    <row r="391" spans="1:113" ht="15.75" x14ac:dyDescent="0.25">
      <c r="A391" s="357"/>
      <c r="E391" s="468">
        <v>46107</v>
      </c>
      <c r="F391" s="469">
        <v>5000</v>
      </c>
      <c r="G391" s="471" t="s">
        <v>3355</v>
      </c>
      <c r="H391" s="469" t="s">
        <v>2680</v>
      </c>
      <c r="M391" s="268">
        <v>44614</v>
      </c>
      <c r="N391" s="269">
        <v>90000</v>
      </c>
      <c r="O391" s="270"/>
      <c r="P391" s="271" t="s">
        <v>819</v>
      </c>
      <c r="T391" s="742">
        <v>45991</v>
      </c>
      <c r="U391" s="743" t="s">
        <v>3578</v>
      </c>
      <c r="V391" s="628" t="s">
        <v>7056</v>
      </c>
      <c r="W391" s="629" t="s">
        <v>5089</v>
      </c>
      <c r="X391" s="629" t="s">
        <v>435</v>
      </c>
      <c r="Y391" s="744">
        <v>317000</v>
      </c>
      <c r="Z391" s="640">
        <v>5000</v>
      </c>
      <c r="AA391" s="640">
        <v>247000</v>
      </c>
      <c r="AB391" s="640"/>
      <c r="AC391" s="640"/>
      <c r="AD391" s="640"/>
      <c r="AE391" s="640">
        <v>65000</v>
      </c>
      <c r="AF391" s="640"/>
      <c r="AG391" s="640"/>
      <c r="AH391" s="640"/>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0">
        <v>45959</v>
      </c>
      <c r="CK391" s="541">
        <v>112000</v>
      </c>
      <c r="CL391" s="439"/>
      <c r="CP391" s="147">
        <v>45769</v>
      </c>
      <c r="CQ391" s="260">
        <v>25000</v>
      </c>
      <c r="DB391" s="511">
        <v>46091</v>
      </c>
      <c r="DC391" s="510">
        <v>7000</v>
      </c>
      <c r="DH391" s="511"/>
      <c r="DI391" s="510"/>
    </row>
    <row r="392" spans="1:113" ht="15.75" x14ac:dyDescent="0.25">
      <c r="A392" s="357"/>
      <c r="E392" s="468">
        <v>46107</v>
      </c>
      <c r="F392" s="469">
        <v>3000</v>
      </c>
      <c r="G392" s="471" t="s">
        <v>1396</v>
      </c>
      <c r="H392" s="469" t="s">
        <v>2815</v>
      </c>
      <c r="M392" s="268">
        <v>44612</v>
      </c>
      <c r="N392" s="269">
        <v>8000</v>
      </c>
      <c r="O392" s="270"/>
      <c r="P392" s="271" t="s">
        <v>820</v>
      </c>
      <c r="T392" s="742">
        <v>45991</v>
      </c>
      <c r="U392" s="743" t="s">
        <v>2102</v>
      </c>
      <c r="V392" s="628" t="s">
        <v>6821</v>
      </c>
      <c r="W392" s="629" t="s">
        <v>611</v>
      </c>
      <c r="X392" s="629" t="s">
        <v>435</v>
      </c>
      <c r="Y392" s="744">
        <v>456000</v>
      </c>
      <c r="Z392" s="640">
        <v>23000</v>
      </c>
      <c r="AA392" s="640">
        <v>336000</v>
      </c>
      <c r="AB392" s="640">
        <v>19000</v>
      </c>
      <c r="AC392" s="640"/>
      <c r="AD392" s="640"/>
      <c r="AE392" s="640">
        <v>78000</v>
      </c>
      <c r="AF392" s="640"/>
      <c r="AG392" s="640"/>
      <c r="AH392" s="640" t="s">
        <v>7439</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0">
        <v>45959</v>
      </c>
      <c r="CK392" s="541">
        <v>388000</v>
      </c>
      <c r="CL392" s="439"/>
      <c r="CP392" s="147">
        <v>45765</v>
      </c>
      <c r="CQ392" s="260">
        <v>175000</v>
      </c>
      <c r="DB392" s="511">
        <v>46091</v>
      </c>
      <c r="DC392" s="510">
        <v>20000</v>
      </c>
      <c r="DH392" s="511"/>
      <c r="DI392" s="510"/>
    </row>
    <row r="393" spans="1:113" ht="15.75" x14ac:dyDescent="0.25">
      <c r="A393" s="357"/>
      <c r="E393" s="468">
        <v>46107</v>
      </c>
      <c r="F393" s="469">
        <v>4000</v>
      </c>
      <c r="G393" s="471"/>
      <c r="H393" s="469" t="s">
        <v>3866</v>
      </c>
      <c r="M393" s="268">
        <v>44612</v>
      </c>
      <c r="N393" s="269">
        <v>220000</v>
      </c>
      <c r="O393" s="270"/>
      <c r="P393" s="651" t="s">
        <v>680</v>
      </c>
      <c r="T393" s="742">
        <v>45991</v>
      </c>
      <c r="U393" s="743" t="s">
        <v>6832</v>
      </c>
      <c r="V393" s="628" t="s">
        <v>7445</v>
      </c>
      <c r="W393" s="629" t="s">
        <v>592</v>
      </c>
      <c r="X393" s="629" t="s">
        <v>1695</v>
      </c>
      <c r="Y393" s="744">
        <v>571000</v>
      </c>
      <c r="Z393" s="640"/>
      <c r="AA393" s="640">
        <v>446000</v>
      </c>
      <c r="AB393" s="640">
        <v>40000</v>
      </c>
      <c r="AC393" s="640"/>
      <c r="AD393" s="640"/>
      <c r="AE393" s="640">
        <v>85000</v>
      </c>
      <c r="AF393" s="640"/>
      <c r="AG393" s="640"/>
      <c r="AH393" s="640" t="s">
        <v>7447</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0">
        <v>45959</v>
      </c>
      <c r="CK393" s="541">
        <v>320000</v>
      </c>
      <c r="CL393" s="439"/>
      <c r="CP393" s="147">
        <v>45763</v>
      </c>
      <c r="CQ393" s="260">
        <v>8000</v>
      </c>
      <c r="DB393" s="511">
        <v>46090</v>
      </c>
      <c r="DC393" s="510">
        <v>6000</v>
      </c>
      <c r="DH393" s="511"/>
      <c r="DI393" s="510"/>
    </row>
    <row r="394" spans="1:113" ht="15.75" x14ac:dyDescent="0.25">
      <c r="A394" s="357"/>
      <c r="E394" s="468">
        <v>46106</v>
      </c>
      <c r="F394" s="469">
        <v>2000</v>
      </c>
      <c r="G394" s="471" t="s">
        <v>5485</v>
      </c>
      <c r="H394" s="469" t="s">
        <v>7450</v>
      </c>
      <c r="M394" s="268">
        <v>44608</v>
      </c>
      <c r="N394" s="269">
        <v>120000</v>
      </c>
      <c r="O394" s="270"/>
      <c r="P394" s="645" t="s">
        <v>821</v>
      </c>
      <c r="T394" s="742">
        <v>45991</v>
      </c>
      <c r="U394" s="743" t="s">
        <v>6832</v>
      </c>
      <c r="V394" s="628" t="s">
        <v>7290</v>
      </c>
      <c r="W394" s="629" t="s">
        <v>7253</v>
      </c>
      <c r="X394" s="629" t="s">
        <v>433</v>
      </c>
      <c r="Y394" s="744">
        <v>395000</v>
      </c>
      <c r="Z394" s="640">
        <v>18000</v>
      </c>
      <c r="AA394" s="640">
        <v>226000</v>
      </c>
      <c r="AB394" s="640">
        <v>34000</v>
      </c>
      <c r="AC394" s="640">
        <v>47000</v>
      </c>
      <c r="AD394" s="640"/>
      <c r="AE394" s="640">
        <v>70000</v>
      </c>
      <c r="AF394" s="640"/>
      <c r="AG394" s="640"/>
      <c r="AH394" s="640" t="s">
        <v>7353</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0">
        <v>45957</v>
      </c>
      <c r="CK394" s="541">
        <v>5000</v>
      </c>
      <c r="CL394" s="439"/>
      <c r="CP394" s="147">
        <v>45759</v>
      </c>
      <c r="CQ394" s="260">
        <v>69000</v>
      </c>
      <c r="DB394" s="511">
        <v>46090</v>
      </c>
      <c r="DC394" s="510">
        <v>5000</v>
      </c>
      <c r="DH394" s="511"/>
      <c r="DI394" s="510"/>
    </row>
    <row r="395" spans="1:113" ht="15.75" x14ac:dyDescent="0.25">
      <c r="A395" s="357"/>
      <c r="E395" s="468">
        <v>46106</v>
      </c>
      <c r="F395" s="469">
        <v>5000</v>
      </c>
      <c r="G395" s="471" t="s">
        <v>3355</v>
      </c>
      <c r="H395" s="469" t="s">
        <v>2680</v>
      </c>
      <c r="M395" s="268">
        <v>44608</v>
      </c>
      <c r="N395" s="269">
        <v>147000</v>
      </c>
      <c r="O395" s="270"/>
      <c r="P395" s="271" t="s">
        <v>822</v>
      </c>
      <c r="T395" s="742">
        <v>45991</v>
      </c>
      <c r="U395" s="743" t="s">
        <v>6832</v>
      </c>
      <c r="V395" s="628" t="s">
        <v>7249</v>
      </c>
      <c r="W395" s="629" t="s">
        <v>592</v>
      </c>
      <c r="X395" s="629" t="s">
        <v>1821</v>
      </c>
      <c r="Y395" s="744">
        <v>523000</v>
      </c>
      <c r="Z395" s="640">
        <v>23000</v>
      </c>
      <c r="AA395" s="640">
        <v>380000</v>
      </c>
      <c r="AB395" s="640">
        <v>40000</v>
      </c>
      <c r="AC395" s="640"/>
      <c r="AD395" s="640"/>
      <c r="AE395" s="640">
        <v>80000</v>
      </c>
      <c r="AF395" s="640"/>
      <c r="AG395" s="640"/>
      <c r="AH395" s="640" t="s">
        <v>7276</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0">
        <v>45957</v>
      </c>
      <c r="CK395" s="541">
        <v>205000</v>
      </c>
      <c r="CL395" s="439"/>
      <c r="CP395" s="147">
        <v>45756</v>
      </c>
      <c r="CQ395" s="260">
        <v>30000</v>
      </c>
      <c r="DB395" s="511">
        <v>46089</v>
      </c>
      <c r="DC395" s="510">
        <v>100000</v>
      </c>
      <c r="DH395" s="511"/>
      <c r="DI395" s="510"/>
    </row>
    <row r="396" spans="1:113" ht="15.75" x14ac:dyDescent="0.25">
      <c r="A396" s="357"/>
      <c r="E396" s="468">
        <v>46106</v>
      </c>
      <c r="F396" s="469">
        <v>32000</v>
      </c>
      <c r="G396" s="471" t="s">
        <v>1396</v>
      </c>
      <c r="H396" s="469" t="s">
        <v>8504</v>
      </c>
      <c r="M396" s="268">
        <v>44606</v>
      </c>
      <c r="N396" s="269">
        <v>117000</v>
      </c>
      <c r="O396" s="270"/>
      <c r="P396" s="651" t="s">
        <v>680</v>
      </c>
      <c r="T396" s="742">
        <v>45991</v>
      </c>
      <c r="U396" s="743" t="s">
        <v>6599</v>
      </c>
      <c r="V396" s="628"/>
      <c r="W396" s="629"/>
      <c r="X396" s="629"/>
      <c r="Y396" s="744">
        <v>60000</v>
      </c>
      <c r="Z396" s="640"/>
      <c r="AA396" s="640"/>
      <c r="AB396" s="640"/>
      <c r="AC396" s="640">
        <v>60000</v>
      </c>
      <c r="AD396" s="640"/>
      <c r="AE396" s="640">
        <v>0</v>
      </c>
      <c r="AF396" s="640"/>
      <c r="AG396" s="640"/>
      <c r="AH396" s="640" t="s">
        <v>7286</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0">
        <v>45953</v>
      </c>
      <c r="CK396" s="541">
        <v>257000</v>
      </c>
      <c r="CL396" s="439"/>
      <c r="CP396" s="147">
        <v>45754</v>
      </c>
      <c r="CQ396" s="260">
        <v>100000</v>
      </c>
      <c r="DB396" s="511">
        <v>46089</v>
      </c>
      <c r="DC396" s="510">
        <v>130000</v>
      </c>
      <c r="DH396" s="511"/>
      <c r="DI396" s="510"/>
    </row>
    <row r="397" spans="1:113" ht="15.75" x14ac:dyDescent="0.25">
      <c r="A397" s="357"/>
      <c r="E397" s="468">
        <v>46106</v>
      </c>
      <c r="F397" s="469">
        <v>200000</v>
      </c>
      <c r="G397" s="471" t="s">
        <v>3353</v>
      </c>
      <c r="H397" s="469" t="s">
        <v>8477</v>
      </c>
      <c r="M397" s="268">
        <v>44604</v>
      </c>
      <c r="N397" s="269">
        <v>4000</v>
      </c>
      <c r="O397" s="270"/>
      <c r="P397" s="645" t="s">
        <v>644</v>
      </c>
      <c r="T397" s="742">
        <v>45991</v>
      </c>
      <c r="U397" s="743" t="s">
        <v>6599</v>
      </c>
      <c r="V397" s="628" t="s">
        <v>7237</v>
      </c>
      <c r="W397" s="629" t="s">
        <v>592</v>
      </c>
      <c r="X397" s="629" t="s">
        <v>486</v>
      </c>
      <c r="Y397" s="744">
        <v>711000</v>
      </c>
      <c r="Z397" s="640">
        <v>5000</v>
      </c>
      <c r="AA397" s="640">
        <v>496000</v>
      </c>
      <c r="AB397" s="640">
        <v>120000</v>
      </c>
      <c r="AC397" s="640"/>
      <c r="AD397" s="640"/>
      <c r="AE397" s="640">
        <v>90000</v>
      </c>
      <c r="AF397" s="640"/>
      <c r="AG397" s="640"/>
      <c r="AH397" s="640"/>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0">
        <v>45952</v>
      </c>
      <c r="CK397" s="541">
        <v>1800000</v>
      </c>
      <c r="CL397" s="439"/>
      <c r="CP397" s="147">
        <v>45745</v>
      </c>
      <c r="CQ397" s="260">
        <v>469000</v>
      </c>
      <c r="DB397" s="511">
        <v>46088</v>
      </c>
      <c r="DC397" s="510">
        <v>32000</v>
      </c>
      <c r="DH397" s="511"/>
      <c r="DI397" s="510"/>
    </row>
    <row r="398" spans="1:113" ht="15.75" x14ac:dyDescent="0.25">
      <c r="A398" s="357"/>
      <c r="E398" s="468">
        <v>46106</v>
      </c>
      <c r="F398" s="469">
        <v>6000</v>
      </c>
      <c r="G398" s="471"/>
      <c r="H398" s="469" t="s">
        <v>3866</v>
      </c>
      <c r="M398" s="268">
        <v>44594</v>
      </c>
      <c r="N398" s="269">
        <v>159000</v>
      </c>
      <c r="O398" s="270"/>
      <c r="P398" s="651" t="s">
        <v>680</v>
      </c>
      <c r="T398" s="742">
        <v>45991</v>
      </c>
      <c r="U398" s="743" t="s">
        <v>587</v>
      </c>
      <c r="V398" s="628">
        <v>1152455224</v>
      </c>
      <c r="W398" s="629" t="s">
        <v>7207</v>
      </c>
      <c r="X398" s="629" t="s">
        <v>221</v>
      </c>
      <c r="Y398" s="744">
        <v>600000</v>
      </c>
      <c r="Z398" s="640"/>
      <c r="AA398" s="640"/>
      <c r="AB398" s="640"/>
      <c r="AC398" s="640">
        <v>300000</v>
      </c>
      <c r="AD398" s="640"/>
      <c r="AE398" s="640">
        <v>300000</v>
      </c>
      <c r="AF398" s="640"/>
      <c r="AG398" s="640"/>
      <c r="AH398" s="640" t="s">
        <v>7531</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0">
        <v>45951</v>
      </c>
      <c r="CK398" s="541">
        <v>677000</v>
      </c>
      <c r="CL398" s="439"/>
      <c r="CP398" s="147">
        <v>45744</v>
      </c>
      <c r="CQ398" s="260">
        <v>100000</v>
      </c>
      <c r="DB398" s="511">
        <v>46088</v>
      </c>
      <c r="DC398" s="510">
        <v>10000</v>
      </c>
      <c r="DH398" s="511"/>
      <c r="DI398" s="510"/>
    </row>
    <row r="399" spans="1:113" ht="15.75" x14ac:dyDescent="0.25">
      <c r="A399" s="357"/>
      <c r="E399" s="468">
        <v>46105</v>
      </c>
      <c r="F399" s="469">
        <v>6000</v>
      </c>
      <c r="G399" s="471" t="s">
        <v>3355</v>
      </c>
      <c r="H399" s="469" t="s">
        <v>2680</v>
      </c>
      <c r="M399" s="268">
        <v>44588</v>
      </c>
      <c r="N399" s="269">
        <v>104000</v>
      </c>
      <c r="O399" s="270"/>
      <c r="P399" s="645" t="s">
        <v>823</v>
      </c>
      <c r="T399" s="742">
        <v>45991</v>
      </c>
      <c r="U399" s="743" t="s">
        <v>587</v>
      </c>
      <c r="V399" s="628" t="s">
        <v>3666</v>
      </c>
      <c r="W399" s="629" t="s">
        <v>592</v>
      </c>
      <c r="X399" s="629" t="s">
        <v>435</v>
      </c>
      <c r="Y399" s="744">
        <v>380000</v>
      </c>
      <c r="Z399" s="640">
        <v>5000</v>
      </c>
      <c r="AA399" s="640">
        <v>269000</v>
      </c>
      <c r="AB399" s="640"/>
      <c r="AC399" s="640">
        <v>16000</v>
      </c>
      <c r="AD399" s="640"/>
      <c r="AE399" s="640">
        <v>45000</v>
      </c>
      <c r="AF399" s="640"/>
      <c r="AG399" s="640"/>
      <c r="AH399" s="640" t="s">
        <v>7532</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0">
        <v>45951</v>
      </c>
      <c r="CK399" s="541">
        <v>170000</v>
      </c>
      <c r="CL399" s="439"/>
      <c r="CP399" s="147">
        <v>45744</v>
      </c>
      <c r="CQ399" s="260">
        <v>75000</v>
      </c>
      <c r="DB399" s="511">
        <v>46088</v>
      </c>
      <c r="DC399" s="510">
        <v>70000</v>
      </c>
      <c r="DH399" s="511"/>
      <c r="DI399" s="510"/>
    </row>
    <row r="400" spans="1:113" ht="15.75" x14ac:dyDescent="0.25">
      <c r="A400" s="357"/>
      <c r="E400" s="468">
        <v>46105</v>
      </c>
      <c r="F400" s="469">
        <v>22000</v>
      </c>
      <c r="G400" s="471" t="s">
        <v>3353</v>
      </c>
      <c r="H400" s="469" t="s">
        <v>934</v>
      </c>
      <c r="M400" s="268">
        <v>44586</v>
      </c>
      <c r="N400" s="269">
        <v>110000</v>
      </c>
      <c r="O400" s="270"/>
      <c r="P400" s="271" t="s">
        <v>824</v>
      </c>
      <c r="T400" s="742">
        <v>45991</v>
      </c>
      <c r="U400" s="743" t="s">
        <v>587</v>
      </c>
      <c r="V400" s="628" t="s">
        <v>7294</v>
      </c>
      <c r="W400" s="629" t="s">
        <v>592</v>
      </c>
      <c r="X400" s="629" t="s">
        <v>433</v>
      </c>
      <c r="Y400" s="744">
        <v>382000</v>
      </c>
      <c r="Z400" s="640"/>
      <c r="AA400" s="640">
        <v>254000</v>
      </c>
      <c r="AB400" s="640"/>
      <c r="AC400" s="640">
        <v>38000</v>
      </c>
      <c r="AD400" s="640"/>
      <c r="AE400" s="640">
        <v>45000</v>
      </c>
      <c r="AF400" s="640"/>
      <c r="AG400" s="640"/>
      <c r="AH400" s="640" t="s">
        <v>7533</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0">
        <v>45949</v>
      </c>
      <c r="CK400" s="541">
        <v>140000</v>
      </c>
      <c r="CL400" s="439"/>
      <c r="CP400" s="147">
        <v>45743</v>
      </c>
      <c r="CQ400" s="260">
        <v>156000</v>
      </c>
      <c r="DB400" s="511">
        <v>46088</v>
      </c>
      <c r="DC400" s="510">
        <v>40000</v>
      </c>
      <c r="DH400" s="511"/>
      <c r="DI400" s="510"/>
    </row>
    <row r="401" spans="1:113" ht="15.75" x14ac:dyDescent="0.25">
      <c r="A401" s="357"/>
      <c r="E401" s="468">
        <v>46105</v>
      </c>
      <c r="F401" s="469">
        <v>8000</v>
      </c>
      <c r="G401" s="471" t="s">
        <v>3355</v>
      </c>
      <c r="H401" s="469" t="s">
        <v>8468</v>
      </c>
      <c r="M401" s="273">
        <v>44580</v>
      </c>
      <c r="N401" s="274">
        <v>300000</v>
      </c>
      <c r="O401" s="275"/>
      <c r="P401" s="276" t="s">
        <v>825</v>
      </c>
      <c r="T401" s="742">
        <v>45991</v>
      </c>
      <c r="U401" s="743" t="s">
        <v>587</v>
      </c>
      <c r="V401" s="628" t="s">
        <v>7293</v>
      </c>
      <c r="W401" s="629" t="s">
        <v>592</v>
      </c>
      <c r="X401" s="629" t="s">
        <v>436</v>
      </c>
      <c r="Y401" s="744">
        <v>325000</v>
      </c>
      <c r="Z401" s="640"/>
      <c r="AA401" s="640">
        <v>195000</v>
      </c>
      <c r="AB401" s="640"/>
      <c r="AC401" s="640">
        <v>40000</v>
      </c>
      <c r="AD401" s="640"/>
      <c r="AE401" s="640">
        <v>45000</v>
      </c>
      <c r="AF401" s="640"/>
      <c r="AG401" s="640"/>
      <c r="AH401" s="640" t="s">
        <v>7534</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0">
        <v>45947</v>
      </c>
      <c r="CK401" s="541">
        <v>115000</v>
      </c>
      <c r="CL401" s="439"/>
      <c r="CP401" s="147">
        <v>45738</v>
      </c>
      <c r="CQ401" s="260">
        <v>68000</v>
      </c>
      <c r="DB401" s="511">
        <v>46087</v>
      </c>
      <c r="DC401" s="510">
        <v>3000</v>
      </c>
      <c r="DH401" s="511"/>
      <c r="DI401" s="510"/>
    </row>
    <row r="402" spans="1:113" ht="15.75" x14ac:dyDescent="0.25">
      <c r="A402" s="357"/>
      <c r="E402" s="468">
        <v>46105</v>
      </c>
      <c r="F402" s="469">
        <v>20000</v>
      </c>
      <c r="G402" s="471" t="s">
        <v>1396</v>
      </c>
      <c r="H402" s="469" t="s">
        <v>8479</v>
      </c>
      <c r="M402" s="268">
        <v>44580</v>
      </c>
      <c r="N402" s="269">
        <v>290000</v>
      </c>
      <c r="O402" s="270"/>
      <c r="P402" s="271" t="s">
        <v>797</v>
      </c>
      <c r="T402" s="742">
        <v>45991</v>
      </c>
      <c r="U402" s="743" t="s">
        <v>587</v>
      </c>
      <c r="V402" s="628">
        <v>1152197303</v>
      </c>
      <c r="W402" s="629" t="s">
        <v>5595</v>
      </c>
      <c r="X402" s="629" t="s">
        <v>221</v>
      </c>
      <c r="Y402" s="744">
        <v>347000</v>
      </c>
      <c r="Z402" s="640"/>
      <c r="AA402" s="640">
        <v>45000</v>
      </c>
      <c r="AB402" s="640">
        <v>227000</v>
      </c>
      <c r="AC402" s="640">
        <v>45000</v>
      </c>
      <c r="AD402" s="640"/>
      <c r="AE402" s="640">
        <v>30000</v>
      </c>
      <c r="AF402" s="640"/>
      <c r="AG402" s="640"/>
      <c r="AH402" s="640" t="s">
        <v>7209</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0">
        <v>45947</v>
      </c>
      <c r="CK402" s="541">
        <v>234000</v>
      </c>
      <c r="CL402" s="439"/>
      <c r="CP402" s="147">
        <v>45733</v>
      </c>
      <c r="CQ402" s="260">
        <v>75000</v>
      </c>
      <c r="DB402" s="511">
        <v>46087</v>
      </c>
      <c r="DC402" s="510">
        <v>6000</v>
      </c>
      <c r="DH402" s="511"/>
      <c r="DI402" s="510"/>
    </row>
    <row r="403" spans="1:113" ht="15.75" x14ac:dyDescent="0.25">
      <c r="A403" s="357"/>
      <c r="E403" s="468">
        <v>46104</v>
      </c>
      <c r="F403" s="469">
        <v>30000</v>
      </c>
      <c r="G403" s="471" t="s">
        <v>1396</v>
      </c>
      <c r="H403" s="469" t="s">
        <v>6096</v>
      </c>
      <c r="M403" s="268">
        <v>44568</v>
      </c>
      <c r="N403" s="269">
        <v>70000</v>
      </c>
      <c r="O403" s="270"/>
      <c r="P403" s="271" t="s">
        <v>826</v>
      </c>
      <c r="T403" s="742">
        <v>45991</v>
      </c>
      <c r="U403" s="743" t="s">
        <v>587</v>
      </c>
      <c r="V403" s="628" t="s">
        <v>7118</v>
      </c>
      <c r="W403" s="629" t="s">
        <v>592</v>
      </c>
      <c r="X403" s="629" t="s">
        <v>436</v>
      </c>
      <c r="Y403" s="744">
        <v>364000</v>
      </c>
      <c r="Z403" s="640">
        <v>5000</v>
      </c>
      <c r="AA403" s="640">
        <v>228000</v>
      </c>
      <c r="AB403" s="640"/>
      <c r="AC403" s="640">
        <v>41000</v>
      </c>
      <c r="AD403" s="640"/>
      <c r="AE403" s="640">
        <v>45000</v>
      </c>
      <c r="AF403" s="640"/>
      <c r="AG403" s="640"/>
      <c r="AH403" s="640" t="s">
        <v>7535</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0">
        <v>45947</v>
      </c>
      <c r="CK403" s="541">
        <v>326000</v>
      </c>
      <c r="CL403" s="439"/>
      <c r="CP403" s="147">
        <v>45728</v>
      </c>
      <c r="CQ403" s="260">
        <v>316000</v>
      </c>
      <c r="DB403" s="511">
        <v>46086</v>
      </c>
      <c r="DC403" s="510">
        <v>25000</v>
      </c>
      <c r="DH403" s="511"/>
      <c r="DI403" s="510"/>
    </row>
    <row r="404" spans="1:113" ht="15.75" x14ac:dyDescent="0.25">
      <c r="A404" s="357"/>
      <c r="E404" s="468">
        <v>46103</v>
      </c>
      <c r="F404" s="469">
        <v>22000</v>
      </c>
      <c r="G404" s="471" t="s">
        <v>3355</v>
      </c>
      <c r="H404" s="469" t="s">
        <v>8464</v>
      </c>
      <c r="M404" s="268">
        <v>44561</v>
      </c>
      <c r="N404" s="269">
        <v>228000</v>
      </c>
      <c r="O404" s="270"/>
      <c r="P404" s="651" t="s">
        <v>680</v>
      </c>
      <c r="T404" s="742">
        <v>45991</v>
      </c>
      <c r="U404" s="743" t="s">
        <v>587</v>
      </c>
      <c r="V404" s="628" t="s">
        <v>7119</v>
      </c>
      <c r="W404" s="629" t="s">
        <v>592</v>
      </c>
      <c r="X404" s="629" t="s">
        <v>435</v>
      </c>
      <c r="Y404" s="744">
        <v>449000</v>
      </c>
      <c r="Z404" s="640">
        <v>5000</v>
      </c>
      <c r="AA404" s="640">
        <v>312000</v>
      </c>
      <c r="AB404" s="640"/>
      <c r="AC404" s="640"/>
      <c r="AD404" s="640"/>
      <c r="AE404" s="640">
        <v>45000</v>
      </c>
      <c r="AF404" s="640"/>
      <c r="AG404" s="640"/>
      <c r="AH404" s="640" t="s">
        <v>7536</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0">
        <v>45947</v>
      </c>
      <c r="CK404" s="541">
        <v>30000</v>
      </c>
      <c r="CL404" s="439"/>
      <c r="CP404" s="147">
        <v>45728</v>
      </c>
      <c r="CQ404" s="260">
        <v>483000</v>
      </c>
      <c r="DB404" s="511">
        <v>46086</v>
      </c>
      <c r="DC404" s="510">
        <v>40000</v>
      </c>
      <c r="DH404" s="511"/>
      <c r="DI404" s="510"/>
    </row>
    <row r="405" spans="1:113" ht="15.75" x14ac:dyDescent="0.25">
      <c r="A405" s="357"/>
      <c r="E405" s="468">
        <v>46103</v>
      </c>
      <c r="F405" s="469">
        <v>125000</v>
      </c>
      <c r="G405" s="471"/>
      <c r="H405" s="469"/>
      <c r="M405" s="268">
        <v>44559</v>
      </c>
      <c r="N405" s="269">
        <v>50000</v>
      </c>
      <c r="O405" s="270"/>
      <c r="P405" s="645" t="s">
        <v>827</v>
      </c>
      <c r="T405" s="742">
        <v>45991</v>
      </c>
      <c r="U405" s="629" t="s">
        <v>587</v>
      </c>
      <c r="V405" s="628">
        <v>98579976</v>
      </c>
      <c r="W405" s="629" t="s">
        <v>6098</v>
      </c>
      <c r="X405" s="629" t="s">
        <v>245</v>
      </c>
      <c r="Y405" s="744">
        <v>100000</v>
      </c>
      <c r="Z405" s="640"/>
      <c r="AA405" s="640"/>
      <c r="AB405" s="640"/>
      <c r="AC405" s="640" t="s">
        <v>7537</v>
      </c>
      <c r="AD405" s="640"/>
      <c r="AE405" s="640">
        <v>50000</v>
      </c>
      <c r="AF405" s="640"/>
      <c r="AG405" s="640"/>
      <c r="AH405" s="640" t="s">
        <v>7126</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0">
        <v>45946</v>
      </c>
      <c r="CK405" s="541">
        <v>421000</v>
      </c>
      <c r="CL405" s="439"/>
      <c r="CP405" s="147">
        <v>45728</v>
      </c>
      <c r="CQ405" s="260">
        <v>379000</v>
      </c>
      <c r="DB405" s="511">
        <v>46086</v>
      </c>
      <c r="DC405" s="510">
        <v>18000</v>
      </c>
      <c r="DH405" s="511"/>
      <c r="DI405" s="510"/>
    </row>
    <row r="406" spans="1:113" ht="15.75" x14ac:dyDescent="0.25">
      <c r="A406" s="357"/>
      <c r="E406" s="468">
        <v>46103</v>
      </c>
      <c r="F406" s="469">
        <v>68000</v>
      </c>
      <c r="G406" s="471"/>
      <c r="H406" s="469"/>
      <c r="M406" s="268">
        <v>44558</v>
      </c>
      <c r="N406" s="269">
        <v>112000</v>
      </c>
      <c r="O406" s="270"/>
      <c r="P406" s="271" t="s">
        <v>828</v>
      </c>
      <c r="T406" s="742">
        <v>45991</v>
      </c>
      <c r="U406" s="743" t="s">
        <v>7174</v>
      </c>
      <c r="V406" s="628" t="s">
        <v>7160</v>
      </c>
      <c r="W406" s="629" t="s">
        <v>592</v>
      </c>
      <c r="X406" s="629" t="s">
        <v>436</v>
      </c>
      <c r="Y406" s="744">
        <v>721000</v>
      </c>
      <c r="Z406" s="640">
        <v>23000</v>
      </c>
      <c r="AA406" s="640">
        <v>631000</v>
      </c>
      <c r="AB406" s="640"/>
      <c r="AC406" s="640"/>
      <c r="AD406" s="640"/>
      <c r="AE406" s="640">
        <v>67000</v>
      </c>
      <c r="AF406" s="640"/>
      <c r="AG406" s="640"/>
      <c r="AH406" s="640"/>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0">
        <v>45946</v>
      </c>
      <c r="CK406" s="541">
        <v>151000</v>
      </c>
      <c r="CL406" s="439"/>
      <c r="CP406" s="147">
        <v>45728</v>
      </c>
      <c r="CQ406" s="260">
        <v>339000</v>
      </c>
      <c r="DB406" s="511">
        <v>46083</v>
      </c>
      <c r="DC406" s="510">
        <v>23000</v>
      </c>
      <c r="DH406" s="511"/>
      <c r="DI406" s="510"/>
    </row>
    <row r="407" spans="1:113" ht="15.75" x14ac:dyDescent="0.25">
      <c r="A407" s="357"/>
      <c r="E407" s="468">
        <v>46102</v>
      </c>
      <c r="F407" s="469">
        <v>20000</v>
      </c>
      <c r="G407" s="471" t="s">
        <v>1312</v>
      </c>
      <c r="H407" s="469" t="s">
        <v>3506</v>
      </c>
      <c r="M407" s="268">
        <v>44557</v>
      </c>
      <c r="N407" s="269">
        <v>86000</v>
      </c>
      <c r="O407" s="270"/>
      <c r="P407" s="271" t="s">
        <v>829</v>
      </c>
      <c r="T407" s="742">
        <v>45991</v>
      </c>
      <c r="U407" s="743" t="s">
        <v>7441</v>
      </c>
      <c r="V407" s="628" t="s">
        <v>7442</v>
      </c>
      <c r="W407" s="629" t="s">
        <v>7443</v>
      </c>
      <c r="X407" s="629"/>
      <c r="Y407" s="744">
        <v>368000</v>
      </c>
      <c r="Z407" s="640">
        <v>23000</v>
      </c>
      <c r="AA407" s="640">
        <v>86000</v>
      </c>
      <c r="AB407" s="640">
        <v>63000</v>
      </c>
      <c r="AC407" s="640">
        <v>50000</v>
      </c>
      <c r="AD407" s="640"/>
      <c r="AE407" s="640">
        <v>146000</v>
      </c>
      <c r="AF407" s="640"/>
      <c r="AG407" s="640"/>
      <c r="AH407" s="640" t="s">
        <v>7444</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0">
        <v>45946</v>
      </c>
      <c r="CK407" s="541">
        <v>286000</v>
      </c>
      <c r="CL407" s="439"/>
      <c r="CP407" s="147">
        <v>45728</v>
      </c>
      <c r="CQ407" s="260">
        <v>215000</v>
      </c>
      <c r="DB407" s="511">
        <v>46081</v>
      </c>
      <c r="DC407" s="510">
        <v>7000</v>
      </c>
      <c r="DH407" s="511"/>
      <c r="DI407" s="510"/>
    </row>
    <row r="408" spans="1:113" ht="15.75" x14ac:dyDescent="0.25">
      <c r="A408" s="357"/>
      <c r="E408" s="468">
        <v>46102</v>
      </c>
      <c r="F408" s="469">
        <v>20000</v>
      </c>
      <c r="G408" s="471" t="s">
        <v>3355</v>
      </c>
      <c r="H408" s="469" t="s">
        <v>8462</v>
      </c>
      <c r="M408" s="268">
        <v>44550</v>
      </c>
      <c r="N408" s="269">
        <v>74000</v>
      </c>
      <c r="O408" s="270"/>
      <c r="P408" s="271" t="s">
        <v>830</v>
      </c>
      <c r="T408" s="742">
        <v>45991</v>
      </c>
      <c r="U408" s="629" t="s">
        <v>7279</v>
      </c>
      <c r="V408" s="628" t="s">
        <v>6594</v>
      </c>
      <c r="W408" s="629" t="s">
        <v>7216</v>
      </c>
      <c r="X408" s="629" t="s">
        <v>221</v>
      </c>
      <c r="Y408" s="744">
        <v>410000</v>
      </c>
      <c r="Z408" s="640">
        <v>23000</v>
      </c>
      <c r="AA408" s="640">
        <v>123000</v>
      </c>
      <c r="AB408" s="640">
        <v>123000</v>
      </c>
      <c r="AC408" s="640">
        <v>71000</v>
      </c>
      <c r="AD408" s="640"/>
      <c r="AE408" s="640">
        <v>70000</v>
      </c>
      <c r="AF408" s="640"/>
      <c r="AG408" s="640"/>
      <c r="AH408" s="640" t="s">
        <v>7278</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0">
        <v>45946</v>
      </c>
      <c r="CK408" s="541">
        <v>286000</v>
      </c>
      <c r="CL408" s="439"/>
      <c r="CP408" s="147">
        <v>45724</v>
      </c>
      <c r="CQ408" s="260">
        <v>1000000</v>
      </c>
      <c r="DB408" s="511">
        <v>46081</v>
      </c>
      <c r="DC408" s="510">
        <v>20000</v>
      </c>
      <c r="DH408" s="511"/>
      <c r="DI408" s="510"/>
    </row>
    <row r="409" spans="1:113" ht="15.75" x14ac:dyDescent="0.25">
      <c r="A409" s="357"/>
      <c r="E409" s="468">
        <v>46102</v>
      </c>
      <c r="F409" s="469">
        <v>260000</v>
      </c>
      <c r="G409" s="471"/>
      <c r="H409" s="469" t="s">
        <v>8478</v>
      </c>
      <c r="M409" s="268">
        <v>44550</v>
      </c>
      <c r="N409" s="269">
        <v>4000</v>
      </c>
      <c r="O409" s="270"/>
      <c r="P409" s="271" t="s">
        <v>644</v>
      </c>
      <c r="T409" s="742">
        <v>45991</v>
      </c>
      <c r="U409" s="743" t="s">
        <v>6565</v>
      </c>
      <c r="V409" s="628" t="s">
        <v>7171</v>
      </c>
      <c r="W409" s="629" t="s">
        <v>592</v>
      </c>
      <c r="X409" s="629" t="s">
        <v>435</v>
      </c>
      <c r="Y409" s="744">
        <v>636000</v>
      </c>
      <c r="Z409" s="640">
        <v>18000</v>
      </c>
      <c r="AA409" s="640">
        <v>492000</v>
      </c>
      <c r="AB409" s="640"/>
      <c r="AC409" s="640">
        <v>50000</v>
      </c>
      <c r="AD409" s="640"/>
      <c r="AE409" s="640">
        <v>76000</v>
      </c>
      <c r="AF409" s="640"/>
      <c r="AG409" s="640"/>
      <c r="AH409" s="640" t="s">
        <v>7181</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0">
        <v>45946</v>
      </c>
      <c r="CK409" s="541">
        <v>283000</v>
      </c>
      <c r="CL409" s="439"/>
      <c r="CP409" s="147">
        <v>45722</v>
      </c>
      <c r="CQ409" s="260">
        <v>195000</v>
      </c>
      <c r="DB409" s="511">
        <v>46081</v>
      </c>
      <c r="DC409" s="510">
        <v>2000</v>
      </c>
      <c r="DH409" s="511"/>
      <c r="DI409" s="510"/>
    </row>
    <row r="410" spans="1:113" ht="15.75" x14ac:dyDescent="0.25">
      <c r="A410" s="357"/>
      <c r="E410" s="468">
        <v>46102</v>
      </c>
      <c r="F410" s="469">
        <v>46000</v>
      </c>
      <c r="G410" s="471" t="s">
        <v>1312</v>
      </c>
      <c r="H410" s="469" t="s">
        <v>6677</v>
      </c>
      <c r="M410" s="268">
        <v>44544</v>
      </c>
      <c r="N410" s="269">
        <v>80000</v>
      </c>
      <c r="O410" s="270"/>
      <c r="P410" s="271" t="s">
        <v>831</v>
      </c>
      <c r="T410" s="742">
        <v>45991</v>
      </c>
      <c r="U410" s="629" t="s">
        <v>4334</v>
      </c>
      <c r="V410" s="628" t="s">
        <v>6190</v>
      </c>
      <c r="W410" s="629" t="s">
        <v>5089</v>
      </c>
      <c r="X410" s="629" t="s">
        <v>608</v>
      </c>
      <c r="Y410" s="744">
        <v>613000</v>
      </c>
      <c r="Z410" s="640">
        <v>5000</v>
      </c>
      <c r="AA410" s="640"/>
      <c r="AB410" s="640">
        <v>490000</v>
      </c>
      <c r="AC410" s="640">
        <v>30000</v>
      </c>
      <c r="AD410" s="640"/>
      <c r="AE410" s="640">
        <v>88000</v>
      </c>
      <c r="AF410" s="640"/>
      <c r="AG410" s="640"/>
      <c r="AH410" s="640" t="s">
        <v>7517</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0">
        <v>45943</v>
      </c>
      <c r="CK410" s="541">
        <v>50000</v>
      </c>
      <c r="CL410" s="439"/>
      <c r="CM410" s="439"/>
      <c r="CN410" s="439"/>
      <c r="CP410" s="147">
        <v>45721</v>
      </c>
      <c r="CQ410" s="260">
        <v>285000</v>
      </c>
      <c r="DB410" s="511">
        <v>46081</v>
      </c>
      <c r="DC410" s="510">
        <v>40000</v>
      </c>
      <c r="DH410" s="511"/>
      <c r="DI410" s="510"/>
    </row>
    <row r="411" spans="1:113" ht="15.75" x14ac:dyDescent="0.25">
      <c r="A411" s="357"/>
      <c r="E411" s="468">
        <v>46102</v>
      </c>
      <c r="F411" s="469">
        <v>50000</v>
      </c>
      <c r="G411" s="471"/>
      <c r="H411" s="469" t="s">
        <v>3022</v>
      </c>
      <c r="M411" s="268">
        <v>44541</v>
      </c>
      <c r="N411" s="269">
        <v>127000</v>
      </c>
      <c r="O411" s="270"/>
      <c r="P411" s="651" t="s">
        <v>680</v>
      </c>
      <c r="T411" s="742">
        <v>45991</v>
      </c>
      <c r="U411" s="629" t="s">
        <v>4334</v>
      </c>
      <c r="V411" s="628" t="s">
        <v>5778</v>
      </c>
      <c r="W411" s="629" t="s">
        <v>592</v>
      </c>
      <c r="X411" s="629" t="s">
        <v>435</v>
      </c>
      <c r="Y411" s="744">
        <v>337000</v>
      </c>
      <c r="Z411" s="640">
        <v>5000</v>
      </c>
      <c r="AA411" s="640">
        <v>232000</v>
      </c>
      <c r="AB411" s="640">
        <v>44000</v>
      </c>
      <c r="AC411" s="640"/>
      <c r="AD411" s="640"/>
      <c r="AE411" s="640">
        <v>56000</v>
      </c>
      <c r="AF411" s="640"/>
      <c r="AG411" s="640"/>
      <c r="AH411" s="640" t="s">
        <v>7440</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0">
        <v>45942</v>
      </c>
      <c r="CK411" s="541">
        <v>205000</v>
      </c>
      <c r="CL411" s="439"/>
      <c r="CM411" s="439"/>
      <c r="CN411" s="439"/>
      <c r="CP411" s="147">
        <v>45716</v>
      </c>
      <c r="CQ411" s="260">
        <v>251000</v>
      </c>
      <c r="DB411" s="511">
        <v>46081</v>
      </c>
      <c r="DC411" s="510">
        <v>54000</v>
      </c>
      <c r="DH411" s="511"/>
      <c r="DI411" s="510"/>
    </row>
    <row r="412" spans="1:113" ht="15.75" x14ac:dyDescent="0.25">
      <c r="A412" s="357"/>
      <c r="E412" s="468">
        <v>46102</v>
      </c>
      <c r="F412" s="469">
        <v>10000</v>
      </c>
      <c r="G412" s="471" t="s">
        <v>3353</v>
      </c>
      <c r="H412" s="469" t="s">
        <v>8463</v>
      </c>
      <c r="M412" s="268">
        <v>44538</v>
      </c>
      <c r="N412" s="269">
        <v>100000</v>
      </c>
      <c r="O412" s="270"/>
      <c r="P412" s="645" t="s">
        <v>832</v>
      </c>
      <c r="T412" s="742">
        <v>45991</v>
      </c>
      <c r="U412" s="743" t="s">
        <v>613</v>
      </c>
      <c r="V412" s="628" t="s">
        <v>6467</v>
      </c>
      <c r="W412" s="629" t="s">
        <v>592</v>
      </c>
      <c r="X412" s="629" t="s">
        <v>436</v>
      </c>
      <c r="Y412" s="744">
        <v>331000</v>
      </c>
      <c r="Z412" s="640">
        <v>18000</v>
      </c>
      <c r="AA412" s="640"/>
      <c r="AB412" s="640">
        <v>242000</v>
      </c>
      <c r="AC412" s="640"/>
      <c r="AD412" s="640"/>
      <c r="AE412" s="640">
        <v>71000</v>
      </c>
      <c r="AF412" s="640"/>
      <c r="AG412" s="640"/>
      <c r="AH412" s="640"/>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0">
        <v>45940</v>
      </c>
      <c r="CK412" s="541">
        <v>83000</v>
      </c>
      <c r="CL412" s="439"/>
      <c r="CM412" s="439"/>
      <c r="CN412" s="439"/>
      <c r="CP412" s="147">
        <v>45715</v>
      </c>
      <c r="CQ412" s="260">
        <v>1000</v>
      </c>
      <c r="DB412" s="511">
        <v>46080</v>
      </c>
      <c r="DC412" s="510">
        <v>5000</v>
      </c>
      <c r="DH412" s="511"/>
      <c r="DI412" s="510"/>
    </row>
    <row r="413" spans="1:113" ht="15.75" x14ac:dyDescent="0.25">
      <c r="A413" s="357"/>
      <c r="E413" s="468">
        <v>46101</v>
      </c>
      <c r="F413" s="469">
        <v>6000</v>
      </c>
      <c r="G413" s="471" t="s">
        <v>3355</v>
      </c>
      <c r="H413" s="469" t="s">
        <v>2680</v>
      </c>
      <c r="M413" s="268">
        <v>44534</v>
      </c>
      <c r="N413" s="269">
        <v>230000</v>
      </c>
      <c r="O413" s="270"/>
      <c r="P413" s="651" t="s">
        <v>680</v>
      </c>
      <c r="T413" s="742">
        <v>45991</v>
      </c>
      <c r="U413" s="743" t="s">
        <v>6699</v>
      </c>
      <c r="V413" s="628" t="s">
        <v>7255</v>
      </c>
      <c r="W413" s="629" t="s">
        <v>592</v>
      </c>
      <c r="X413" s="629" t="s">
        <v>221</v>
      </c>
      <c r="Y413" s="744">
        <v>250000</v>
      </c>
      <c r="Z413" s="640">
        <v>5000</v>
      </c>
      <c r="AA413" s="640"/>
      <c r="AB413" s="640">
        <v>158000</v>
      </c>
      <c r="AC413" s="640">
        <v>17000</v>
      </c>
      <c r="AD413" s="640"/>
      <c r="AE413" s="640">
        <v>70000</v>
      </c>
      <c r="AF413" s="640"/>
      <c r="AG413" s="640"/>
      <c r="AH413" s="640" t="s">
        <v>7414</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0">
        <v>45939</v>
      </c>
      <c r="CK413" s="541">
        <v>563000</v>
      </c>
      <c r="CL413" s="439"/>
      <c r="CM413" s="439"/>
      <c r="CN413" s="439"/>
      <c r="CP413" s="147">
        <v>45712</v>
      </c>
      <c r="CQ413" s="260">
        <v>215000</v>
      </c>
      <c r="DB413" s="511">
        <v>46080</v>
      </c>
      <c r="DC413" s="510">
        <v>5000</v>
      </c>
      <c r="DH413" s="511"/>
      <c r="DI413" s="510"/>
    </row>
    <row r="414" spans="1:113" ht="15.75" x14ac:dyDescent="0.25">
      <c r="A414" s="357"/>
      <c r="E414" s="468">
        <v>46101</v>
      </c>
      <c r="F414" s="469">
        <v>34000</v>
      </c>
      <c r="G414" s="471" t="s">
        <v>1312</v>
      </c>
      <c r="H414" s="469" t="s">
        <v>8460</v>
      </c>
      <c r="M414" s="268">
        <v>44531</v>
      </c>
      <c r="N414" s="269">
        <v>150000</v>
      </c>
      <c r="O414" s="270"/>
      <c r="P414" s="645" t="s">
        <v>833</v>
      </c>
      <c r="T414" s="742">
        <v>45991</v>
      </c>
      <c r="U414" s="743" t="s">
        <v>6699</v>
      </c>
      <c r="V414" s="628" t="s">
        <v>7254</v>
      </c>
      <c r="W414" s="629" t="s">
        <v>592</v>
      </c>
      <c r="X414" s="629" t="s">
        <v>221</v>
      </c>
      <c r="Y414" s="744">
        <v>362000</v>
      </c>
      <c r="Z414" s="640"/>
      <c r="AA414" s="640">
        <v>233000</v>
      </c>
      <c r="AB414" s="640"/>
      <c r="AC414" s="640">
        <v>18000</v>
      </c>
      <c r="AD414" s="640"/>
      <c r="AE414" s="640">
        <v>111000</v>
      </c>
      <c r="AF414" s="640"/>
      <c r="AG414" s="640"/>
      <c r="AH414" s="640" t="s">
        <v>7413</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0">
        <v>45939</v>
      </c>
      <c r="CK414" s="541">
        <v>5000</v>
      </c>
      <c r="CL414" s="439"/>
      <c r="CM414" s="439"/>
      <c r="CN414" s="439"/>
      <c r="CP414" s="147">
        <v>45712</v>
      </c>
      <c r="CQ414" s="260">
        <v>312000</v>
      </c>
      <c r="DB414" s="511">
        <v>46080</v>
      </c>
      <c r="DC414" s="510">
        <v>2000</v>
      </c>
      <c r="DH414" s="511"/>
      <c r="DI414" s="510"/>
    </row>
    <row r="415" spans="1:113" ht="15.75" x14ac:dyDescent="0.25">
      <c r="A415" s="357"/>
      <c r="E415" s="468">
        <v>46101</v>
      </c>
      <c r="F415" s="469">
        <v>37000</v>
      </c>
      <c r="G415" s="471" t="s">
        <v>942</v>
      </c>
      <c r="H415" s="469" t="s">
        <v>916</v>
      </c>
      <c r="M415" s="268">
        <v>44518</v>
      </c>
      <c r="N415" s="269">
        <v>152000</v>
      </c>
      <c r="O415" s="270"/>
      <c r="P415" s="271" t="s">
        <v>834</v>
      </c>
      <c r="T415" s="742">
        <v>45991</v>
      </c>
      <c r="U415" s="743" t="s">
        <v>6699</v>
      </c>
      <c r="V415" s="628" t="s">
        <v>6815</v>
      </c>
      <c r="W415" s="629" t="s">
        <v>6816</v>
      </c>
      <c r="X415" s="629" t="s">
        <v>436</v>
      </c>
      <c r="Y415" s="744">
        <v>446000</v>
      </c>
      <c r="Z415" s="640">
        <v>5000</v>
      </c>
      <c r="AA415" s="640">
        <v>390000</v>
      </c>
      <c r="AB415" s="640"/>
      <c r="AC415" s="640"/>
      <c r="AD415" s="640"/>
      <c r="AE415" s="640">
        <v>51000</v>
      </c>
      <c r="AF415" s="640"/>
      <c r="AG415" s="640"/>
      <c r="AH415" s="640" t="s">
        <v>7214</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0">
        <v>45939</v>
      </c>
      <c r="CK415" s="541">
        <v>473000</v>
      </c>
      <c r="CL415" s="439"/>
      <c r="CM415" s="439"/>
      <c r="CN415" s="439"/>
      <c r="CP415" s="147">
        <v>45709</v>
      </c>
      <c r="CQ415" s="260">
        <v>80000</v>
      </c>
      <c r="DB415" s="511">
        <v>46080</v>
      </c>
      <c r="DC415" s="510">
        <v>30000</v>
      </c>
      <c r="DH415" s="511"/>
      <c r="DI415" s="510"/>
    </row>
    <row r="416" spans="1:113" ht="15.75" x14ac:dyDescent="0.25">
      <c r="A416" s="357"/>
      <c r="E416" s="468">
        <v>46101</v>
      </c>
      <c r="F416" s="469">
        <v>16000</v>
      </c>
      <c r="G416" s="471" t="s">
        <v>1396</v>
      </c>
      <c r="H416" s="469" t="s">
        <v>916</v>
      </c>
      <c r="M416" s="268">
        <v>44518</v>
      </c>
      <c r="N416" s="269">
        <v>70000</v>
      </c>
      <c r="O416" s="270"/>
      <c r="P416" s="271" t="s">
        <v>835</v>
      </c>
      <c r="T416" s="742">
        <v>45991</v>
      </c>
      <c r="U416" s="743" t="s">
        <v>5899</v>
      </c>
      <c r="V416" s="628">
        <v>1090476754</v>
      </c>
      <c r="W416" s="629" t="s">
        <v>5595</v>
      </c>
      <c r="X416" s="629" t="s">
        <v>245</v>
      </c>
      <c r="Y416" s="744">
        <v>114000</v>
      </c>
      <c r="Z416" s="640"/>
      <c r="AA416" s="640">
        <v>73000</v>
      </c>
      <c r="AB416" s="640"/>
      <c r="AC416" s="640"/>
      <c r="AD416" s="640"/>
      <c r="AE416" s="640">
        <v>41000</v>
      </c>
      <c r="AF416" s="640"/>
      <c r="AG416" s="640"/>
      <c r="AH416" s="640" t="s">
        <v>7355</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0">
        <v>45939</v>
      </c>
      <c r="CK416" s="541">
        <v>468000</v>
      </c>
      <c r="CL416" s="439"/>
      <c r="CM416" s="439"/>
      <c r="CN416" s="439"/>
      <c r="CP416" s="147">
        <v>45707</v>
      </c>
      <c r="CQ416" s="260">
        <v>217000</v>
      </c>
      <c r="DB416" s="511">
        <v>46080</v>
      </c>
      <c r="DC416" s="510">
        <v>535000</v>
      </c>
      <c r="DH416" s="511"/>
      <c r="DI416" s="510"/>
    </row>
    <row r="417" spans="1:113" ht="15.75" x14ac:dyDescent="0.25">
      <c r="A417" s="357"/>
      <c r="E417" s="468">
        <v>46101</v>
      </c>
      <c r="F417" s="469">
        <v>10000</v>
      </c>
      <c r="G417" s="471"/>
      <c r="H417" s="469"/>
      <c r="M417" s="268">
        <v>44504</v>
      </c>
      <c r="N417" s="269">
        <v>70000</v>
      </c>
      <c r="O417" s="270"/>
      <c r="P417" s="271" t="s">
        <v>836</v>
      </c>
      <c r="T417" s="742">
        <v>45991</v>
      </c>
      <c r="U417" s="743" t="s">
        <v>5899</v>
      </c>
      <c r="V417" s="628">
        <v>60441635</v>
      </c>
      <c r="W417" s="629" t="s">
        <v>5595</v>
      </c>
      <c r="X417" s="629" t="s">
        <v>1585</v>
      </c>
      <c r="Y417" s="744">
        <v>227000</v>
      </c>
      <c r="Z417" s="640"/>
      <c r="AA417" s="640">
        <v>126000</v>
      </c>
      <c r="AB417" s="640"/>
      <c r="AC417" s="640"/>
      <c r="AD417" s="640"/>
      <c r="AE417" s="640">
        <v>101000</v>
      </c>
      <c r="AF417" s="640"/>
      <c r="AG417" s="640"/>
      <c r="AH417" s="640" t="s">
        <v>7261</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0">
        <v>45939</v>
      </c>
      <c r="CK417" s="541">
        <v>427000</v>
      </c>
      <c r="CL417" s="439"/>
      <c r="CM417" s="439"/>
      <c r="CN417" s="439"/>
      <c r="CP417" s="147">
        <v>45706</v>
      </c>
      <c r="CQ417" s="260">
        <v>291000</v>
      </c>
      <c r="DB417" s="511">
        <v>46080</v>
      </c>
      <c r="DC417" s="510">
        <v>170000</v>
      </c>
      <c r="DH417" s="511"/>
      <c r="DI417" s="510"/>
    </row>
    <row r="418" spans="1:113" ht="15.75" x14ac:dyDescent="0.25">
      <c r="A418" s="357"/>
      <c r="E418" s="468">
        <v>46100</v>
      </c>
      <c r="F418" s="469">
        <v>6000</v>
      </c>
      <c r="G418" s="471" t="s">
        <v>1312</v>
      </c>
      <c r="H418" s="469" t="s">
        <v>1486</v>
      </c>
      <c r="M418" s="268">
        <v>44504</v>
      </c>
      <c r="N418" s="269">
        <v>20000</v>
      </c>
      <c r="O418" s="270"/>
      <c r="P418" s="271" t="s">
        <v>837</v>
      </c>
      <c r="T418" s="742">
        <v>45991</v>
      </c>
      <c r="U418" s="743" t="s">
        <v>5899</v>
      </c>
      <c r="V418" s="628">
        <v>1093739195</v>
      </c>
      <c r="W418" s="629" t="s">
        <v>5595</v>
      </c>
      <c r="X418" s="629" t="s">
        <v>7213</v>
      </c>
      <c r="Y418" s="744">
        <v>76000</v>
      </c>
      <c r="Z418" s="640"/>
      <c r="AA418" s="640">
        <v>45000</v>
      </c>
      <c r="AB418" s="640"/>
      <c r="AC418" s="640"/>
      <c r="AD418" s="640"/>
      <c r="AE418" s="640">
        <v>31000</v>
      </c>
      <c r="AF418" s="640"/>
      <c r="AG418" s="640"/>
      <c r="AH418" s="640" t="s">
        <v>7212</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0">
        <v>45939</v>
      </c>
      <c r="CK418" s="541">
        <v>241000</v>
      </c>
      <c r="CL418" s="439"/>
      <c r="CM418" s="439"/>
      <c r="CN418" s="439"/>
      <c r="CP418" s="147">
        <v>45706</v>
      </c>
      <c r="CQ418" s="260">
        <v>1000000</v>
      </c>
      <c r="DB418" s="511">
        <v>46080</v>
      </c>
      <c r="DC418" s="510">
        <v>159000</v>
      </c>
      <c r="DH418" s="511"/>
      <c r="DI418" s="510"/>
    </row>
    <row r="419" spans="1:113" ht="15.75" x14ac:dyDescent="0.25">
      <c r="A419" s="357"/>
      <c r="E419" s="468">
        <v>46100</v>
      </c>
      <c r="F419" s="469">
        <v>6000</v>
      </c>
      <c r="G419" s="471" t="s">
        <v>3355</v>
      </c>
      <c r="H419" s="469" t="s">
        <v>8450</v>
      </c>
      <c r="M419" s="268">
        <v>44502</v>
      </c>
      <c r="N419" s="269">
        <v>4000</v>
      </c>
      <c r="O419" s="270"/>
      <c r="P419" s="271" t="s">
        <v>644</v>
      </c>
      <c r="T419" s="742">
        <v>45991</v>
      </c>
      <c r="U419" s="743" t="s">
        <v>6933</v>
      </c>
      <c r="V419" s="628" t="s">
        <v>7257</v>
      </c>
      <c r="W419" s="629" t="s">
        <v>593</v>
      </c>
      <c r="X419" s="629" t="s">
        <v>433</v>
      </c>
      <c r="Y419" s="744">
        <v>395000</v>
      </c>
      <c r="Z419" s="640">
        <v>11000</v>
      </c>
      <c r="AA419" s="640">
        <v>298000</v>
      </c>
      <c r="AB419" s="640"/>
      <c r="AC419" s="640"/>
      <c r="AD419" s="640"/>
      <c r="AE419" s="640">
        <v>86000</v>
      </c>
      <c r="AF419" s="640"/>
      <c r="AG419" s="640"/>
      <c r="AH419" s="640" t="s">
        <v>7272</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0">
        <v>45939</v>
      </c>
      <c r="CK419" s="541">
        <v>225000</v>
      </c>
      <c r="CL419" s="439"/>
      <c r="CM419" s="439"/>
      <c r="CN419" s="439"/>
      <c r="CP419" s="147">
        <v>45705</v>
      </c>
      <c r="CQ419" s="260">
        <v>8000</v>
      </c>
      <c r="DB419" s="511">
        <v>46079</v>
      </c>
      <c r="DC419" s="510">
        <v>427000</v>
      </c>
      <c r="DH419" s="511"/>
      <c r="DI419" s="510"/>
    </row>
    <row r="420" spans="1:113" ht="15.75" x14ac:dyDescent="0.25">
      <c r="A420" s="357"/>
      <c r="E420" s="468">
        <v>46100</v>
      </c>
      <c r="F420" s="469">
        <v>1000</v>
      </c>
      <c r="G420" s="471" t="s">
        <v>5485</v>
      </c>
      <c r="H420" s="469" t="s">
        <v>8451</v>
      </c>
      <c r="M420" s="268">
        <v>44502</v>
      </c>
      <c r="N420" s="269">
        <v>85000</v>
      </c>
      <c r="O420" s="270"/>
      <c r="P420" s="651" t="s">
        <v>680</v>
      </c>
      <c r="T420" s="742">
        <v>45991</v>
      </c>
      <c r="U420" s="743" t="s">
        <v>7451</v>
      </c>
      <c r="V420" s="628" t="s">
        <v>7457</v>
      </c>
      <c r="W420" s="629" t="s">
        <v>7458</v>
      </c>
      <c r="X420" s="629" t="s">
        <v>221</v>
      </c>
      <c r="Y420" s="744">
        <v>25000</v>
      </c>
      <c r="Z420" s="640"/>
      <c r="AA420" s="640"/>
      <c r="AB420" s="640"/>
      <c r="AC420" s="640"/>
      <c r="AD420" s="640"/>
      <c r="AE420" s="640">
        <v>25000</v>
      </c>
      <c r="AF420" s="640"/>
      <c r="AG420" s="640"/>
      <c r="AH420" s="640"/>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0">
        <v>45939</v>
      </c>
      <c r="CK420" s="541">
        <v>272000</v>
      </c>
      <c r="CL420" s="439"/>
      <c r="CM420" s="439"/>
      <c r="CN420" s="439"/>
      <c r="CP420" s="147">
        <v>45705</v>
      </c>
      <c r="CQ420" s="260">
        <v>98000</v>
      </c>
      <c r="DB420" s="511">
        <v>46078</v>
      </c>
      <c r="DC420" s="510">
        <v>40000</v>
      </c>
      <c r="DH420" s="511"/>
      <c r="DI420" s="510"/>
    </row>
    <row r="421" spans="1:113" ht="15.75" x14ac:dyDescent="0.25">
      <c r="A421" s="357"/>
      <c r="E421" s="468">
        <v>46100</v>
      </c>
      <c r="F421" s="469">
        <v>216000</v>
      </c>
      <c r="G421" s="471" t="s">
        <v>1312</v>
      </c>
      <c r="H421" s="469" t="s">
        <v>3375</v>
      </c>
      <c r="M421" s="268">
        <v>44491</v>
      </c>
      <c r="N421" s="269">
        <v>90000</v>
      </c>
      <c r="O421" s="270"/>
      <c r="P421" s="645" t="s">
        <v>838</v>
      </c>
      <c r="T421" s="742">
        <v>45991</v>
      </c>
      <c r="U421" s="743" t="s">
        <v>3992</v>
      </c>
      <c r="V421" s="628" t="s">
        <v>5910</v>
      </c>
      <c r="W421" s="629" t="s">
        <v>611</v>
      </c>
      <c r="X421" s="629" t="s">
        <v>435</v>
      </c>
      <c r="Y421" s="744">
        <v>459000</v>
      </c>
      <c r="Z421" s="640">
        <v>18000</v>
      </c>
      <c r="AA421" s="640"/>
      <c r="AB421" s="640"/>
      <c r="AC421" s="640">
        <v>441000</v>
      </c>
      <c r="AD421" s="640"/>
      <c r="AE421" s="640">
        <v>0</v>
      </c>
      <c r="AF421" s="640"/>
      <c r="AG421" s="640"/>
      <c r="AH421" s="640" t="s">
        <v>7271</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0">
        <v>45939</v>
      </c>
      <c r="CK421" s="541">
        <v>563000</v>
      </c>
      <c r="CL421" s="439"/>
      <c r="CM421" s="439"/>
      <c r="CN421" s="439"/>
      <c r="CP421" s="147">
        <v>45703</v>
      </c>
      <c r="CQ421" s="260">
        <v>133000</v>
      </c>
      <c r="DB421" s="511">
        <v>46077</v>
      </c>
      <c r="DC421" s="510">
        <v>4000</v>
      </c>
      <c r="DH421" s="511"/>
      <c r="DI421" s="510"/>
    </row>
    <row r="422" spans="1:113" ht="15.75" x14ac:dyDescent="0.25">
      <c r="A422" s="357"/>
      <c r="E422" s="468">
        <v>46100</v>
      </c>
      <c r="F422" s="469">
        <v>2000</v>
      </c>
      <c r="G422" s="471" t="s">
        <v>3353</v>
      </c>
      <c r="H422" s="469" t="s">
        <v>921</v>
      </c>
      <c r="M422" s="268">
        <v>44491</v>
      </c>
      <c r="N422" s="269">
        <v>95000</v>
      </c>
      <c r="O422" s="270"/>
      <c r="P422" s="271" t="s">
        <v>839</v>
      </c>
      <c r="T422" s="742">
        <v>45991</v>
      </c>
      <c r="U422" s="743" t="s">
        <v>6860</v>
      </c>
      <c r="V422" s="628" t="s">
        <v>6863</v>
      </c>
      <c r="W422" s="629" t="s">
        <v>592</v>
      </c>
      <c r="X422" s="629" t="s">
        <v>245</v>
      </c>
      <c r="Y422" s="744">
        <v>546000</v>
      </c>
      <c r="Z422" s="640">
        <v>23000</v>
      </c>
      <c r="AA422" s="640">
        <v>398000</v>
      </c>
      <c r="AB422" s="640"/>
      <c r="AC422" s="640">
        <v>50000</v>
      </c>
      <c r="AD422" s="640"/>
      <c r="AE422" s="640">
        <v>75000</v>
      </c>
      <c r="AF422" s="640"/>
      <c r="AG422" s="640"/>
      <c r="AH422" s="640" t="s">
        <v>7181</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0">
        <v>45938</v>
      </c>
      <c r="CK422" s="541">
        <v>454000</v>
      </c>
      <c r="CL422" s="439"/>
      <c r="CM422" s="439"/>
      <c r="CN422" s="439"/>
      <c r="CP422" s="147">
        <v>45702</v>
      </c>
      <c r="CQ422" s="260">
        <v>419000</v>
      </c>
      <c r="DB422" s="511">
        <v>46076</v>
      </c>
      <c r="DC422" s="510">
        <v>5000</v>
      </c>
      <c r="DH422" s="511"/>
      <c r="DI422" s="510"/>
    </row>
    <row r="423" spans="1:113" ht="15.75" x14ac:dyDescent="0.25">
      <c r="A423" s="357"/>
      <c r="E423" s="468">
        <v>46099</v>
      </c>
      <c r="F423" s="469">
        <v>4000</v>
      </c>
      <c r="G423" s="471" t="s">
        <v>5485</v>
      </c>
      <c r="H423" s="469" t="s">
        <v>5639</v>
      </c>
      <c r="M423" s="268">
        <v>44491</v>
      </c>
      <c r="N423" s="269">
        <v>76000</v>
      </c>
      <c r="O423" s="270"/>
      <c r="P423" s="271" t="s">
        <v>840</v>
      </c>
      <c r="T423" s="742">
        <v>45991</v>
      </c>
      <c r="U423" s="743" t="s">
        <v>2400</v>
      </c>
      <c r="V423" s="628" t="s">
        <v>7291</v>
      </c>
      <c r="W423" s="629" t="s">
        <v>592</v>
      </c>
      <c r="X423" s="629" t="s">
        <v>221</v>
      </c>
      <c r="Y423" s="744">
        <v>400000</v>
      </c>
      <c r="Z423" s="640">
        <v>18000</v>
      </c>
      <c r="AA423" s="640">
        <v>264000</v>
      </c>
      <c r="AB423" s="640"/>
      <c r="AC423" s="640"/>
      <c r="AD423" s="640"/>
      <c r="AE423" s="640">
        <v>118000</v>
      </c>
      <c r="AF423" s="640"/>
      <c r="AG423" s="640"/>
      <c r="AH423" s="640"/>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0">
        <v>45938</v>
      </c>
      <c r="CK423" s="541">
        <v>90000</v>
      </c>
      <c r="CL423" s="439"/>
      <c r="CM423" s="439"/>
      <c r="CN423" s="439"/>
      <c r="CP423" s="147">
        <v>45694</v>
      </c>
      <c r="CQ423" s="260">
        <v>156000</v>
      </c>
      <c r="DB423" s="511">
        <v>46076</v>
      </c>
      <c r="DC423" s="510">
        <v>5000</v>
      </c>
      <c r="DH423" s="511"/>
      <c r="DI423" s="510"/>
    </row>
    <row r="424" spans="1:113" ht="15.75" x14ac:dyDescent="0.25">
      <c r="A424" s="357"/>
      <c r="E424" s="468">
        <v>46099</v>
      </c>
      <c r="F424" s="469">
        <v>6000</v>
      </c>
      <c r="G424" s="471" t="s">
        <v>3355</v>
      </c>
      <c r="H424" s="469" t="s">
        <v>2680</v>
      </c>
      <c r="M424" s="268">
        <v>44491</v>
      </c>
      <c r="N424" s="269">
        <v>23000</v>
      </c>
      <c r="O424" s="270"/>
      <c r="P424" s="271" t="s">
        <v>841</v>
      </c>
      <c r="T424" s="742">
        <v>45991</v>
      </c>
      <c r="U424" s="743" t="s">
        <v>6866</v>
      </c>
      <c r="V424" s="628" t="s">
        <v>7259</v>
      </c>
      <c r="W424" s="629" t="s">
        <v>593</v>
      </c>
      <c r="X424" s="629" t="s">
        <v>433</v>
      </c>
      <c r="Y424" s="744">
        <v>346000</v>
      </c>
      <c r="Z424" s="640">
        <v>16000</v>
      </c>
      <c r="AA424" s="640">
        <v>255000</v>
      </c>
      <c r="AB424" s="640"/>
      <c r="AC424" s="640">
        <v>10000</v>
      </c>
      <c r="AD424" s="640"/>
      <c r="AE424" s="640">
        <v>65000</v>
      </c>
      <c r="AF424" s="640"/>
      <c r="AG424" s="640"/>
      <c r="AH424" s="640" t="s">
        <v>7273</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0">
        <v>45937</v>
      </c>
      <c r="CK424" s="541">
        <v>80000</v>
      </c>
      <c r="CL424" s="439"/>
      <c r="CM424" s="439"/>
      <c r="CN424" s="439"/>
      <c r="CP424" s="147">
        <v>45688</v>
      </c>
      <c r="CQ424" s="260">
        <v>197000</v>
      </c>
      <c r="DB424" s="511">
        <v>46076</v>
      </c>
      <c r="DC424" s="510">
        <v>4000</v>
      </c>
      <c r="DH424" s="511"/>
      <c r="DI424" s="510"/>
    </row>
    <row r="425" spans="1:113" ht="15.75" x14ac:dyDescent="0.25">
      <c r="A425" s="357"/>
      <c r="E425" s="468">
        <v>46099</v>
      </c>
      <c r="F425" s="469">
        <v>18000</v>
      </c>
      <c r="G425" s="471" t="s">
        <v>1312</v>
      </c>
      <c r="H425" s="469" t="s">
        <v>3888</v>
      </c>
      <c r="M425" s="268">
        <v>44479</v>
      </c>
      <c r="N425" s="269">
        <v>50000</v>
      </c>
      <c r="O425" s="270"/>
      <c r="P425" s="651" t="s">
        <v>680</v>
      </c>
      <c r="T425" s="742">
        <v>45991</v>
      </c>
      <c r="U425" s="743" t="s">
        <v>3818</v>
      </c>
      <c r="V425" s="628" t="s">
        <v>6776</v>
      </c>
      <c r="W425" s="629" t="s">
        <v>592</v>
      </c>
      <c r="X425" s="629" t="s">
        <v>436</v>
      </c>
      <c r="Y425" s="744">
        <v>430000</v>
      </c>
      <c r="Z425" s="640">
        <v>23000</v>
      </c>
      <c r="AA425" s="640"/>
      <c r="AB425" s="640">
        <v>340000</v>
      </c>
      <c r="AC425" s="640"/>
      <c r="AD425" s="640"/>
      <c r="AE425" s="640">
        <v>67000</v>
      </c>
      <c r="AF425" s="640"/>
      <c r="AG425" s="640"/>
      <c r="AH425" s="640"/>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0">
        <v>45937</v>
      </c>
      <c r="CK425" s="541">
        <v>45000</v>
      </c>
      <c r="CL425" s="439"/>
      <c r="CM425" s="439"/>
      <c r="CN425" s="439"/>
      <c r="CP425" s="147">
        <v>45685</v>
      </c>
      <c r="CQ425" s="260">
        <v>321000</v>
      </c>
      <c r="DB425" s="511">
        <v>46075</v>
      </c>
      <c r="DC425" s="510">
        <v>60000</v>
      </c>
      <c r="DH425" s="511"/>
      <c r="DI425" s="510"/>
    </row>
    <row r="426" spans="1:113" ht="15.75" x14ac:dyDescent="0.25">
      <c r="A426" s="357"/>
      <c r="E426" s="468">
        <v>46098</v>
      </c>
      <c r="F426" s="469">
        <v>6000</v>
      </c>
      <c r="G426" s="471" t="s">
        <v>3355</v>
      </c>
      <c r="H426" s="469" t="s">
        <v>2680</v>
      </c>
      <c r="M426" s="268">
        <v>44473</v>
      </c>
      <c r="N426" s="269">
        <v>100000</v>
      </c>
      <c r="O426" s="270"/>
      <c r="P426" s="269" t="s">
        <v>680</v>
      </c>
      <c r="T426" s="742">
        <v>45991</v>
      </c>
      <c r="U426" s="743" t="s">
        <v>7292</v>
      </c>
      <c r="V426" s="628" t="s">
        <v>7295</v>
      </c>
      <c r="W426" s="629" t="s">
        <v>7283</v>
      </c>
      <c r="X426" s="629" t="s">
        <v>435</v>
      </c>
      <c r="Y426" s="744">
        <v>50000</v>
      </c>
      <c r="Z426" s="640"/>
      <c r="AA426" s="640"/>
      <c r="AB426" s="640"/>
      <c r="AC426" s="640"/>
      <c r="AD426" s="640"/>
      <c r="AE426" s="640">
        <v>50000</v>
      </c>
      <c r="AF426" s="640"/>
      <c r="AG426" s="640"/>
      <c r="AH426" s="640"/>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0">
        <v>45937</v>
      </c>
      <c r="CK426" s="541">
        <v>227000</v>
      </c>
      <c r="CL426" s="439"/>
      <c r="CM426" s="439"/>
      <c r="CN426" s="439"/>
      <c r="CP426" s="147">
        <v>45685</v>
      </c>
      <c r="CQ426" s="260">
        <v>18000</v>
      </c>
      <c r="DB426" s="511">
        <v>46074</v>
      </c>
      <c r="DC426" s="510">
        <v>150000</v>
      </c>
      <c r="DH426" s="511"/>
      <c r="DI426" s="510"/>
    </row>
    <row r="427" spans="1:113" ht="15.75" x14ac:dyDescent="0.25">
      <c r="A427" s="357"/>
      <c r="E427" s="468">
        <v>46098</v>
      </c>
      <c r="F427" s="469">
        <v>22000</v>
      </c>
      <c r="G427" s="471" t="s">
        <v>3354</v>
      </c>
      <c r="H427" s="469" t="s">
        <v>8446</v>
      </c>
      <c r="M427" s="268">
        <v>44473</v>
      </c>
      <c r="N427" s="269">
        <v>154000</v>
      </c>
      <c r="O427" s="270"/>
      <c r="P427" s="645" t="s">
        <v>842</v>
      </c>
      <c r="T427" s="742">
        <v>45991</v>
      </c>
      <c r="U427" s="743" t="s">
        <v>7178</v>
      </c>
      <c r="V427" s="628" t="s">
        <v>7167</v>
      </c>
      <c r="W427" s="629" t="s">
        <v>592</v>
      </c>
      <c r="X427" s="629" t="s">
        <v>436</v>
      </c>
      <c r="Y427" s="744">
        <v>538000</v>
      </c>
      <c r="Z427" s="640">
        <v>5000</v>
      </c>
      <c r="AA427" s="640">
        <v>437000</v>
      </c>
      <c r="AB427" s="640"/>
      <c r="AC427" s="640">
        <v>15000</v>
      </c>
      <c r="AD427" s="640"/>
      <c r="AE427" s="640">
        <v>81000</v>
      </c>
      <c r="AF427" s="640"/>
      <c r="AG427" s="640"/>
      <c r="AH427" s="640" t="s">
        <v>7215</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0">
        <v>45936</v>
      </c>
      <c r="CK427" s="541">
        <v>390000</v>
      </c>
      <c r="CL427" s="439"/>
      <c r="CM427" s="439"/>
      <c r="CN427" s="439"/>
      <c r="CP427" s="147">
        <v>45682</v>
      </c>
      <c r="CQ427" s="260">
        <v>2000</v>
      </c>
      <c r="DB427" s="511">
        <v>46074</v>
      </c>
      <c r="DC427" s="510">
        <v>10000</v>
      </c>
      <c r="DH427" s="511"/>
      <c r="DI427" s="510"/>
    </row>
    <row r="428" spans="1:113" ht="15.75" x14ac:dyDescent="0.25">
      <c r="A428" s="357"/>
      <c r="E428" s="468">
        <v>46098</v>
      </c>
      <c r="F428" s="469">
        <v>17000</v>
      </c>
      <c r="G428" s="471" t="s">
        <v>942</v>
      </c>
      <c r="H428" s="469" t="s">
        <v>7187</v>
      </c>
      <c r="M428" s="268">
        <v>44471</v>
      </c>
      <c r="N428" s="269">
        <v>6000</v>
      </c>
      <c r="O428" s="270"/>
      <c r="P428" s="271" t="s">
        <v>644</v>
      </c>
      <c r="T428" s="742">
        <v>45991</v>
      </c>
      <c r="U428" s="743" t="s">
        <v>7178</v>
      </c>
      <c r="V428" s="628" t="s">
        <v>7167</v>
      </c>
      <c r="W428" s="629" t="s">
        <v>7189</v>
      </c>
      <c r="X428" s="629" t="s">
        <v>7190</v>
      </c>
      <c r="Y428" s="744">
        <v>1236000</v>
      </c>
      <c r="Z428" s="640"/>
      <c r="AA428" s="640">
        <v>723000</v>
      </c>
      <c r="AB428" s="640">
        <v>484000</v>
      </c>
      <c r="AC428" s="640"/>
      <c r="AD428" s="640"/>
      <c r="AE428" s="640">
        <v>29000</v>
      </c>
      <c r="AF428" s="640"/>
      <c r="AG428" s="640"/>
      <c r="AH428" s="640"/>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0">
        <v>45936</v>
      </c>
      <c r="CK428" s="541">
        <v>202000</v>
      </c>
      <c r="CL428" s="439"/>
      <c r="CM428" s="439"/>
      <c r="CN428" s="439"/>
      <c r="CP428" s="147">
        <v>45682</v>
      </c>
      <c r="CQ428" s="260">
        <v>279000</v>
      </c>
      <c r="DB428" s="511">
        <v>46073</v>
      </c>
      <c r="DC428" s="510">
        <v>20000</v>
      </c>
      <c r="DH428" s="511"/>
      <c r="DI428" s="510"/>
    </row>
    <row r="429" spans="1:113" ht="15.75" x14ac:dyDescent="0.25">
      <c r="A429" s="357"/>
      <c r="E429" s="468">
        <v>46098</v>
      </c>
      <c r="F429" s="469">
        <v>40000</v>
      </c>
      <c r="G429" s="471" t="s">
        <v>942</v>
      </c>
      <c r="H429" s="469" t="s">
        <v>3628</v>
      </c>
      <c r="M429" s="268">
        <v>44471</v>
      </c>
      <c r="N429" s="269">
        <v>130000</v>
      </c>
      <c r="O429" s="270"/>
      <c r="P429" s="271" t="s">
        <v>843</v>
      </c>
      <c r="T429" s="742">
        <v>45991</v>
      </c>
      <c r="U429" s="743" t="s">
        <v>7048</v>
      </c>
      <c r="V429" s="628" t="s">
        <v>7453</v>
      </c>
      <c r="W429" s="629" t="s">
        <v>1473</v>
      </c>
      <c r="X429" s="629" t="s">
        <v>436</v>
      </c>
      <c r="Y429" s="744">
        <v>357000</v>
      </c>
      <c r="Z429" s="640">
        <v>5000</v>
      </c>
      <c r="AA429" s="640">
        <v>293000</v>
      </c>
      <c r="AB429" s="640"/>
      <c r="AC429" s="640"/>
      <c r="AD429" s="640"/>
      <c r="AE429" s="640">
        <v>59000</v>
      </c>
      <c r="AF429" s="640"/>
      <c r="AG429" s="640"/>
      <c r="AH429" s="640"/>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0">
        <v>45936</v>
      </c>
      <c r="CK429" s="541">
        <v>244000</v>
      </c>
      <c r="CL429" s="439"/>
      <c r="CM429" s="439"/>
      <c r="CN429" s="439"/>
      <c r="CP429" s="147">
        <v>45680</v>
      </c>
      <c r="CQ429" s="260">
        <v>77000</v>
      </c>
      <c r="DB429" s="511">
        <v>46073</v>
      </c>
      <c r="DC429" s="510">
        <v>488000</v>
      </c>
      <c r="DH429" s="511"/>
      <c r="DI429" s="510"/>
    </row>
    <row r="430" spans="1:113" ht="15.75" x14ac:dyDescent="0.25">
      <c r="A430" s="357"/>
      <c r="E430" s="468">
        <v>46097</v>
      </c>
      <c r="F430" s="469">
        <v>12000</v>
      </c>
      <c r="G430" s="471" t="s">
        <v>942</v>
      </c>
      <c r="H430" s="469" t="s">
        <v>8422</v>
      </c>
      <c r="M430" s="268">
        <v>44466</v>
      </c>
      <c r="N430" s="269">
        <v>126000</v>
      </c>
      <c r="O430" s="270"/>
      <c r="P430" s="651" t="s">
        <v>680</v>
      </c>
      <c r="T430" s="742">
        <v>45991</v>
      </c>
      <c r="U430" s="743" t="s">
        <v>7048</v>
      </c>
      <c r="V430" s="628" t="s">
        <v>7062</v>
      </c>
      <c r="W430" s="629" t="s">
        <v>592</v>
      </c>
      <c r="X430" s="629" t="s">
        <v>221</v>
      </c>
      <c r="Y430" s="744">
        <v>221000</v>
      </c>
      <c r="Z430" s="640">
        <v>18000</v>
      </c>
      <c r="AA430" s="640"/>
      <c r="AB430" s="640">
        <v>124000</v>
      </c>
      <c r="AC430" s="640"/>
      <c r="AD430" s="640"/>
      <c r="AE430" s="640">
        <v>79000</v>
      </c>
      <c r="AF430" s="640"/>
      <c r="AG430" s="640"/>
      <c r="AH430" s="640"/>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0">
        <v>45936</v>
      </c>
      <c r="CK430" s="541">
        <v>55000</v>
      </c>
      <c r="CL430" s="439"/>
      <c r="CM430" s="439"/>
      <c r="CN430" s="439"/>
      <c r="CP430" s="147">
        <v>45667</v>
      </c>
      <c r="CQ430" s="260">
        <v>35000</v>
      </c>
      <c r="DB430" s="511">
        <v>46073</v>
      </c>
      <c r="DC430" s="510">
        <v>17000</v>
      </c>
      <c r="DH430" s="511"/>
      <c r="DI430" s="510"/>
    </row>
    <row r="431" spans="1:113" ht="15.75" x14ac:dyDescent="0.25">
      <c r="A431" s="357"/>
      <c r="E431" s="468">
        <v>46097</v>
      </c>
      <c r="F431" s="469">
        <v>4000</v>
      </c>
      <c r="G431" s="471" t="s">
        <v>5485</v>
      </c>
      <c r="H431" s="469" t="s">
        <v>5639</v>
      </c>
      <c r="M431" s="268">
        <v>44459</v>
      </c>
      <c r="N431" s="269">
        <v>155000</v>
      </c>
      <c r="O431" s="270"/>
      <c r="P431" s="269" t="s">
        <v>680</v>
      </c>
      <c r="T431" s="742">
        <v>45931</v>
      </c>
      <c r="U431" s="629" t="s">
        <v>587</v>
      </c>
      <c r="V431" s="628" t="s">
        <v>6793</v>
      </c>
      <c r="W431" s="629" t="s">
        <v>592</v>
      </c>
      <c r="X431" s="629" t="s">
        <v>221</v>
      </c>
      <c r="Y431" s="640">
        <v>300000</v>
      </c>
      <c r="Z431" s="640">
        <v>5000</v>
      </c>
      <c r="AA431" s="640"/>
      <c r="AB431" s="640">
        <v>145000</v>
      </c>
      <c r="AC431" s="640">
        <v>75000</v>
      </c>
      <c r="AD431" s="640"/>
      <c r="AE431" s="640">
        <v>75000</v>
      </c>
      <c r="AF431" s="640"/>
      <c r="AG431" s="640"/>
      <c r="AH431" s="640" t="s">
        <v>7125</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0">
        <v>45934</v>
      </c>
      <c r="CK431" s="541">
        <v>100000</v>
      </c>
      <c r="CL431" s="439"/>
      <c r="CM431" s="439"/>
      <c r="CN431" s="439"/>
      <c r="CP431" s="147">
        <v>45667</v>
      </c>
      <c r="CQ431" s="260">
        <v>450000</v>
      </c>
      <c r="DB431" s="511">
        <v>46073</v>
      </c>
      <c r="DC431" s="510">
        <v>5000</v>
      </c>
      <c r="DH431" s="511"/>
      <c r="DI431" s="510"/>
    </row>
    <row r="432" spans="1:113" ht="15.75" x14ac:dyDescent="0.25">
      <c r="A432" s="357"/>
      <c r="E432" s="468">
        <v>46097</v>
      </c>
      <c r="F432" s="469">
        <v>50000</v>
      </c>
      <c r="G432" s="471" t="s">
        <v>3352</v>
      </c>
      <c r="H432" s="469" t="s">
        <v>8444</v>
      </c>
      <c r="M432" s="268">
        <v>44454</v>
      </c>
      <c r="N432" s="269">
        <v>4000</v>
      </c>
      <c r="O432" s="270"/>
      <c r="P432" s="645" t="s">
        <v>644</v>
      </c>
      <c r="T432" s="742">
        <v>45931</v>
      </c>
      <c r="U432" s="629" t="s">
        <v>587</v>
      </c>
      <c r="V432" s="628" t="s">
        <v>6733</v>
      </c>
      <c r="W432" s="629" t="s">
        <v>592</v>
      </c>
      <c r="X432" s="629" t="s">
        <v>221</v>
      </c>
      <c r="Y432" s="640">
        <v>730000</v>
      </c>
      <c r="Z432" s="640">
        <v>5000</v>
      </c>
      <c r="AA432" s="640"/>
      <c r="AB432" s="640">
        <v>473000</v>
      </c>
      <c r="AC432" s="640">
        <v>126000</v>
      </c>
      <c r="AD432" s="640"/>
      <c r="AE432" s="640">
        <v>126000</v>
      </c>
      <c r="AF432" s="640"/>
      <c r="AG432" s="640"/>
      <c r="AH432" s="640" t="s">
        <v>7125</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0">
        <v>45932</v>
      </c>
      <c r="CK432" s="541">
        <v>100000</v>
      </c>
      <c r="CL432" s="439"/>
      <c r="CM432" s="439"/>
      <c r="CN432" s="439"/>
      <c r="CP432" s="147">
        <v>45661</v>
      </c>
      <c r="CQ432" s="260"/>
      <c r="DB432" s="511">
        <v>46073</v>
      </c>
      <c r="DC432" s="510">
        <v>20000</v>
      </c>
      <c r="DH432" s="511"/>
      <c r="DI432" s="510"/>
    </row>
    <row r="433" spans="1:113" ht="15.75" x14ac:dyDescent="0.25">
      <c r="A433" s="357"/>
      <c r="E433" s="468">
        <v>46096</v>
      </c>
      <c r="F433" s="469">
        <v>60000</v>
      </c>
      <c r="G433" s="471" t="s">
        <v>1396</v>
      </c>
      <c r="H433" s="469" t="s">
        <v>8420</v>
      </c>
      <c r="M433" s="268">
        <v>44450</v>
      </c>
      <c r="N433" s="269">
        <v>200000</v>
      </c>
      <c r="O433" s="270"/>
      <c r="P433" s="651" t="s">
        <v>680</v>
      </c>
      <c r="T433" s="742">
        <v>45931</v>
      </c>
      <c r="U433" s="629" t="s">
        <v>587</v>
      </c>
      <c r="V433" s="628" t="s">
        <v>6890</v>
      </c>
      <c r="W433" s="629" t="s">
        <v>1477</v>
      </c>
      <c r="X433" s="629" t="s">
        <v>433</v>
      </c>
      <c r="Y433" s="640">
        <v>700000</v>
      </c>
      <c r="Z433" s="640"/>
      <c r="AA433" s="640"/>
      <c r="AB433" s="640">
        <v>563000</v>
      </c>
      <c r="AC433" s="640">
        <v>45000</v>
      </c>
      <c r="AD433" s="640"/>
      <c r="AE433" s="640">
        <v>45000</v>
      </c>
      <c r="AF433" s="640"/>
      <c r="AG433" s="640"/>
      <c r="AH433" s="640" t="s">
        <v>7125</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0">
        <v>45931</v>
      </c>
      <c r="CK433" s="541">
        <v>317000</v>
      </c>
      <c r="CL433" s="439"/>
      <c r="CM433" s="439"/>
      <c r="CN433" s="439"/>
      <c r="CP433" s="147">
        <v>38849</v>
      </c>
      <c r="CQ433" s="260">
        <v>2000</v>
      </c>
      <c r="DB433" s="511">
        <v>46073</v>
      </c>
      <c r="DC433" s="510">
        <v>26000</v>
      </c>
      <c r="DH433" s="511"/>
      <c r="DI433" s="510"/>
    </row>
    <row r="434" spans="1:113" ht="15.75" x14ac:dyDescent="0.25">
      <c r="A434" s="357"/>
      <c r="E434" s="468">
        <v>46096</v>
      </c>
      <c r="F434" s="469">
        <v>5000</v>
      </c>
      <c r="G434" s="471" t="s">
        <v>3355</v>
      </c>
      <c r="H434" s="469" t="s">
        <v>8419</v>
      </c>
      <c r="M434" s="268">
        <v>44445</v>
      </c>
      <c r="N434" s="269">
        <v>85000</v>
      </c>
      <c r="O434" s="270"/>
      <c r="P434" s="269" t="s">
        <v>680</v>
      </c>
      <c r="T434" s="742">
        <v>45931</v>
      </c>
      <c r="U434" s="629" t="s">
        <v>587</v>
      </c>
      <c r="V434" s="628" t="s">
        <v>6781</v>
      </c>
      <c r="W434" s="629" t="s">
        <v>592</v>
      </c>
      <c r="X434" s="629" t="s">
        <v>436</v>
      </c>
      <c r="Y434" s="640">
        <v>368000</v>
      </c>
      <c r="Z434" s="640">
        <v>5000</v>
      </c>
      <c r="AA434" s="640"/>
      <c r="AB434" s="640">
        <v>202000</v>
      </c>
      <c r="AC434" s="640">
        <v>45000</v>
      </c>
      <c r="AD434" s="640"/>
      <c r="AE434" s="640">
        <v>45000</v>
      </c>
      <c r="AF434" s="640"/>
      <c r="AG434" s="640"/>
      <c r="AH434" s="640" t="s">
        <v>7125</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0">
        <v>45931</v>
      </c>
      <c r="CK434" s="541">
        <v>5000</v>
      </c>
      <c r="CL434" s="439"/>
      <c r="CM434" s="439"/>
      <c r="CN434" s="439"/>
      <c r="CP434" s="147">
        <v>38849</v>
      </c>
      <c r="CQ434" s="260">
        <v>24000</v>
      </c>
      <c r="DB434" s="511">
        <v>46073</v>
      </c>
      <c r="DC434" s="510">
        <v>210000</v>
      </c>
      <c r="DH434" s="511"/>
      <c r="DI434" s="510"/>
    </row>
    <row r="435" spans="1:113" ht="15.75" x14ac:dyDescent="0.25">
      <c r="A435" s="357"/>
      <c r="E435" s="468">
        <v>46095</v>
      </c>
      <c r="F435" s="469">
        <v>30000</v>
      </c>
      <c r="G435" s="471" t="s">
        <v>942</v>
      </c>
      <c r="H435" s="469" t="s">
        <v>916</v>
      </c>
      <c r="M435" s="268">
        <v>44439</v>
      </c>
      <c r="N435" s="269">
        <v>74000</v>
      </c>
      <c r="O435" s="270"/>
      <c r="P435" s="645" t="s">
        <v>844</v>
      </c>
      <c r="T435" s="742">
        <v>45931</v>
      </c>
      <c r="U435" s="629" t="s">
        <v>587</v>
      </c>
      <c r="V435" s="628">
        <v>71676150</v>
      </c>
      <c r="W435" s="629" t="s">
        <v>6859</v>
      </c>
      <c r="X435" s="629" t="s">
        <v>221</v>
      </c>
      <c r="Y435" s="640">
        <v>695000</v>
      </c>
      <c r="Z435" s="640"/>
      <c r="AA435" s="640"/>
      <c r="AB435" s="640">
        <v>90000</v>
      </c>
      <c r="AC435" s="640">
        <v>454000</v>
      </c>
      <c r="AD435" s="640"/>
      <c r="AE435" s="640">
        <v>60000</v>
      </c>
      <c r="AF435" s="640"/>
      <c r="AG435" s="640"/>
      <c r="AH435" s="640" t="s">
        <v>7123</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0">
        <v>45931</v>
      </c>
      <c r="CK435" s="541">
        <v>299000</v>
      </c>
      <c r="CL435" s="439"/>
      <c r="CM435" s="439"/>
      <c r="CN435" s="439"/>
      <c r="CP435" s="147">
        <v>38849</v>
      </c>
      <c r="CQ435" s="260">
        <v>274000</v>
      </c>
      <c r="DB435" s="511">
        <v>46073</v>
      </c>
      <c r="DC435" s="510">
        <v>564000</v>
      </c>
      <c r="DH435" s="511"/>
      <c r="DI435" s="510"/>
    </row>
    <row r="436" spans="1:113" ht="15.75" x14ac:dyDescent="0.25">
      <c r="A436" s="357"/>
      <c r="E436" s="468">
        <v>46095</v>
      </c>
      <c r="F436" s="469">
        <v>100000</v>
      </c>
      <c r="G436" s="471"/>
      <c r="H436" s="469" t="s">
        <v>8424</v>
      </c>
      <c r="M436" s="268">
        <v>44439</v>
      </c>
      <c r="N436" s="269">
        <v>100000</v>
      </c>
      <c r="O436" s="270"/>
      <c r="P436" s="271" t="s">
        <v>845</v>
      </c>
      <c r="T436" s="742">
        <v>45931</v>
      </c>
      <c r="U436" s="629" t="s">
        <v>587</v>
      </c>
      <c r="V436" s="628">
        <v>98643173</v>
      </c>
      <c r="W436" s="629" t="s">
        <v>3166</v>
      </c>
      <c r="X436" s="629" t="s">
        <v>245</v>
      </c>
      <c r="Y436" s="640">
        <v>347000</v>
      </c>
      <c r="Z436" s="640"/>
      <c r="AA436" s="640"/>
      <c r="AB436" s="640">
        <v>45000</v>
      </c>
      <c r="AC436" s="640">
        <v>227000</v>
      </c>
      <c r="AD436" s="640"/>
      <c r="AE436" s="640">
        <v>30000</v>
      </c>
      <c r="AF436" s="640"/>
      <c r="AG436" s="640"/>
      <c r="AH436" s="640" t="s">
        <v>7124</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0">
        <v>45931</v>
      </c>
      <c r="CK436" s="541">
        <v>520000</v>
      </c>
      <c r="CL436" s="439"/>
      <c r="CM436" s="439"/>
      <c r="CN436" s="439"/>
      <c r="CP436" s="147">
        <v>38845</v>
      </c>
      <c r="CQ436" s="260">
        <v>40000</v>
      </c>
      <c r="DB436" s="511">
        <v>46073</v>
      </c>
      <c r="DC436" s="510">
        <v>5000</v>
      </c>
      <c r="DH436" s="511"/>
      <c r="DI436" s="510"/>
    </row>
    <row r="437" spans="1:113" ht="15.75" x14ac:dyDescent="0.25">
      <c r="A437" s="357"/>
      <c r="E437" s="468">
        <v>46094</v>
      </c>
      <c r="F437" s="469">
        <v>2000</v>
      </c>
      <c r="G437" s="471" t="s">
        <v>5485</v>
      </c>
      <c r="H437" s="469" t="s">
        <v>7450</v>
      </c>
      <c r="M437" s="268">
        <v>44439</v>
      </c>
      <c r="N437" s="269">
        <v>50000</v>
      </c>
      <c r="O437" s="270"/>
      <c r="P437" s="271" t="s">
        <v>846</v>
      </c>
      <c r="T437" s="742">
        <v>45931</v>
      </c>
      <c r="U437" s="629" t="s">
        <v>6453</v>
      </c>
      <c r="V437" s="629" t="s">
        <v>6457</v>
      </c>
      <c r="W437" s="629" t="s">
        <v>6458</v>
      </c>
      <c r="X437" s="629" t="s">
        <v>221</v>
      </c>
      <c r="Y437" s="640">
        <v>925000</v>
      </c>
      <c r="Z437" s="640"/>
      <c r="AA437" s="640"/>
      <c r="AB437" s="640"/>
      <c r="AC437" s="640"/>
      <c r="AD437" s="640"/>
      <c r="AE437" s="640">
        <v>93000</v>
      </c>
      <c r="AF437" s="640"/>
      <c r="AG437" s="640"/>
      <c r="AH437" s="640" t="s">
        <v>6831</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0">
        <v>45929</v>
      </c>
      <c r="CK437" s="541">
        <v>63000</v>
      </c>
      <c r="CL437" s="439"/>
      <c r="CM437" s="439"/>
      <c r="CN437" s="439"/>
      <c r="CP437" s="147">
        <v>38845</v>
      </c>
      <c r="CQ437" s="260">
        <v>2000</v>
      </c>
      <c r="DB437" s="511">
        <v>46073</v>
      </c>
      <c r="DC437" s="510">
        <v>4000</v>
      </c>
      <c r="DH437" s="511"/>
      <c r="DI437" s="510"/>
    </row>
    <row r="438" spans="1:113" ht="15.75" x14ac:dyDescent="0.25">
      <c r="A438" s="357"/>
      <c r="E438" s="468">
        <v>46094</v>
      </c>
      <c r="F438" s="469">
        <v>120000</v>
      </c>
      <c r="G438" s="471"/>
      <c r="H438" s="469" t="s">
        <v>2385</v>
      </c>
      <c r="M438" s="268">
        <v>44439</v>
      </c>
      <c r="N438" s="269">
        <v>80000</v>
      </c>
      <c r="O438" s="270"/>
      <c r="P438" s="271" t="s">
        <v>847</v>
      </c>
      <c r="T438" s="742">
        <v>45931</v>
      </c>
      <c r="U438" s="629" t="s">
        <v>5677</v>
      </c>
      <c r="V438" s="629" t="s">
        <v>6818</v>
      </c>
      <c r="W438" s="629" t="s">
        <v>592</v>
      </c>
      <c r="X438" s="629" t="s">
        <v>436</v>
      </c>
      <c r="Y438" s="640">
        <v>320000</v>
      </c>
      <c r="Z438" s="640"/>
      <c r="AA438" s="640"/>
      <c r="AB438" s="640"/>
      <c r="AC438" s="640"/>
      <c r="AD438" s="640"/>
      <c r="AE438" s="640">
        <v>71000</v>
      </c>
      <c r="AF438" s="640"/>
      <c r="AG438" s="640"/>
      <c r="AH438" s="640" t="s">
        <v>6822</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0">
        <v>45929</v>
      </c>
      <c r="CK438" s="541">
        <v>359000</v>
      </c>
      <c r="CL438" s="439"/>
      <c r="CM438" s="439"/>
      <c r="CN438" s="439"/>
      <c r="CP438" s="147">
        <v>38845</v>
      </c>
      <c r="CQ438" s="260">
        <v>347000</v>
      </c>
      <c r="DB438" s="511">
        <v>46073</v>
      </c>
      <c r="DC438" s="510">
        <v>5000</v>
      </c>
      <c r="DH438" s="511"/>
      <c r="DI438" s="510"/>
    </row>
    <row r="439" spans="1:113" ht="15.75" x14ac:dyDescent="0.25">
      <c r="A439" s="357"/>
      <c r="E439" s="468">
        <v>46094</v>
      </c>
      <c r="F439" s="469">
        <v>2000</v>
      </c>
      <c r="G439" s="471" t="s">
        <v>5485</v>
      </c>
      <c r="H439" s="469" t="s">
        <v>8431</v>
      </c>
      <c r="M439" s="268">
        <v>44439</v>
      </c>
      <c r="N439" s="269">
        <v>40000</v>
      </c>
      <c r="O439" s="270"/>
      <c r="P439" s="651" t="s">
        <v>680</v>
      </c>
      <c r="T439" s="742">
        <v>45931</v>
      </c>
      <c r="U439" s="629" t="s">
        <v>2388</v>
      </c>
      <c r="V439" s="629" t="s">
        <v>5394</v>
      </c>
      <c r="W439" s="629" t="s">
        <v>592</v>
      </c>
      <c r="X439" s="629" t="s">
        <v>245</v>
      </c>
      <c r="Y439" s="640">
        <v>284000</v>
      </c>
      <c r="Z439" s="640"/>
      <c r="AA439" s="640"/>
      <c r="AB439" s="640"/>
      <c r="AC439" s="640"/>
      <c r="AD439" s="640"/>
      <c r="AE439" s="640">
        <v>76000</v>
      </c>
      <c r="AF439" s="640"/>
      <c r="AG439" s="640"/>
      <c r="AH439" s="640" t="s">
        <v>6910</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0">
        <v>45929</v>
      </c>
      <c r="CK439" s="541">
        <v>54000</v>
      </c>
      <c r="CL439" s="439"/>
      <c r="CM439" s="439"/>
      <c r="CN439" s="439"/>
      <c r="CP439" s="147">
        <v>38845</v>
      </c>
      <c r="CQ439" s="260">
        <v>332000</v>
      </c>
      <c r="DB439" s="511">
        <v>46072</v>
      </c>
      <c r="DC439" s="510">
        <v>2000</v>
      </c>
      <c r="DH439" s="511"/>
      <c r="DI439" s="510"/>
    </row>
    <row r="440" spans="1:113" ht="15.75" x14ac:dyDescent="0.25">
      <c r="A440" s="357"/>
      <c r="E440" s="468">
        <v>46094</v>
      </c>
      <c r="F440" s="469">
        <v>24000</v>
      </c>
      <c r="G440" s="471" t="s">
        <v>3352</v>
      </c>
      <c r="H440" s="469" t="s">
        <v>8423</v>
      </c>
      <c r="M440" s="268">
        <v>44422</v>
      </c>
      <c r="N440" s="269">
        <v>150000</v>
      </c>
      <c r="O440" s="270"/>
      <c r="P440" s="645" t="s">
        <v>848</v>
      </c>
      <c r="T440" s="742">
        <v>45931</v>
      </c>
      <c r="U440" s="629" t="s">
        <v>4905</v>
      </c>
      <c r="V440" s="629" t="s">
        <v>6955</v>
      </c>
      <c r="W440" s="629" t="s">
        <v>592</v>
      </c>
      <c r="X440" s="629" t="s">
        <v>433</v>
      </c>
      <c r="Y440" s="640">
        <v>252000</v>
      </c>
      <c r="Z440" s="640"/>
      <c r="AA440" s="640"/>
      <c r="AB440" s="640"/>
      <c r="AC440" s="640"/>
      <c r="AD440" s="640"/>
      <c r="AE440" s="640">
        <v>-23000</v>
      </c>
      <c r="AF440" s="640"/>
      <c r="AG440" s="640"/>
      <c r="AH440" s="640" t="s">
        <v>7013</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0">
        <v>45929</v>
      </c>
      <c r="CK440" s="541">
        <v>266000</v>
      </c>
      <c r="CL440" s="439"/>
      <c r="CM440" s="439"/>
      <c r="CN440" s="439"/>
      <c r="CP440" s="147">
        <v>38843</v>
      </c>
      <c r="CQ440" s="260">
        <v>15000</v>
      </c>
      <c r="DB440" s="511">
        <v>46072</v>
      </c>
      <c r="DC440" s="510">
        <v>260000</v>
      </c>
      <c r="DH440" s="511"/>
      <c r="DI440" s="510"/>
    </row>
    <row r="441" spans="1:113" ht="15.75" x14ac:dyDescent="0.25">
      <c r="A441" s="357"/>
      <c r="E441" s="468">
        <v>46093</v>
      </c>
      <c r="F441" s="469">
        <v>180000</v>
      </c>
      <c r="G441" s="471" t="s">
        <v>1396</v>
      </c>
      <c r="H441" s="469" t="s">
        <v>8408</v>
      </c>
      <c r="M441" s="268">
        <v>44416</v>
      </c>
      <c r="N441" s="269">
        <v>205000</v>
      </c>
      <c r="O441" s="270"/>
      <c r="P441" s="651" t="s">
        <v>680</v>
      </c>
      <c r="T441" s="742">
        <v>45931</v>
      </c>
      <c r="U441" s="629" t="s">
        <v>2523</v>
      </c>
      <c r="V441" s="629" t="s">
        <v>5611</v>
      </c>
      <c r="W441" s="629" t="s">
        <v>592</v>
      </c>
      <c r="X441" s="629" t="s">
        <v>217</v>
      </c>
      <c r="Y441" s="640" t="s">
        <v>6805</v>
      </c>
      <c r="Z441" s="640"/>
      <c r="AA441" s="640"/>
      <c r="AB441" s="640"/>
      <c r="AC441" s="640"/>
      <c r="AD441" s="640"/>
      <c r="AE441" s="640">
        <v>98000</v>
      </c>
      <c r="AF441" s="640"/>
      <c r="AG441" s="640"/>
      <c r="AH441" s="640" t="s">
        <v>6790</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0">
        <v>45929</v>
      </c>
      <c r="CK441" s="541">
        <v>314000</v>
      </c>
      <c r="CL441" s="439"/>
      <c r="CM441" s="439"/>
      <c r="CN441" s="439"/>
      <c r="CP441" s="147">
        <v>38843</v>
      </c>
      <c r="CQ441" s="260">
        <v>57000</v>
      </c>
      <c r="DB441" s="511">
        <v>46072</v>
      </c>
      <c r="DC441" s="510">
        <v>335000</v>
      </c>
      <c r="DH441" s="511"/>
      <c r="DI441" s="510"/>
    </row>
    <row r="442" spans="1:113" ht="15.75" x14ac:dyDescent="0.25">
      <c r="A442" s="357"/>
      <c r="E442" s="468">
        <v>46093</v>
      </c>
      <c r="F442" s="469">
        <v>6000</v>
      </c>
      <c r="G442" s="471" t="s">
        <v>3355</v>
      </c>
      <c r="H442" s="469" t="s">
        <v>2680</v>
      </c>
      <c r="M442" s="268">
        <v>44404</v>
      </c>
      <c r="N442" s="269">
        <v>10000</v>
      </c>
      <c r="O442" s="270"/>
      <c r="P442" s="645" t="s">
        <v>644</v>
      </c>
      <c r="T442" s="742">
        <v>45931</v>
      </c>
      <c r="U442" s="629" t="s">
        <v>2452</v>
      </c>
      <c r="V442" s="629" t="s">
        <v>6721</v>
      </c>
      <c r="W442" s="629" t="s">
        <v>592</v>
      </c>
      <c r="X442" s="629" t="s">
        <v>221</v>
      </c>
      <c r="Y442" s="640">
        <v>277000</v>
      </c>
      <c r="Z442" s="640"/>
      <c r="AA442" s="640"/>
      <c r="AB442" s="640"/>
      <c r="AC442" s="640"/>
      <c r="AD442" s="640"/>
      <c r="AE442" s="640">
        <v>103000</v>
      </c>
      <c r="AF442" s="640"/>
      <c r="AG442" s="640"/>
      <c r="AH442" s="640" t="s">
        <v>6961</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0">
        <v>45929</v>
      </c>
      <c r="CK442" s="541">
        <v>337000</v>
      </c>
      <c r="CL442" s="439"/>
      <c r="CM442" s="439"/>
      <c r="CN442" s="439"/>
      <c r="CP442" s="147">
        <v>38843</v>
      </c>
      <c r="CQ442" s="260">
        <v>301000</v>
      </c>
      <c r="DB442" s="511">
        <v>46072</v>
      </c>
      <c r="DC442" s="510">
        <v>386000</v>
      </c>
      <c r="DH442" s="511"/>
      <c r="DI442" s="510"/>
    </row>
    <row r="443" spans="1:113" ht="15.75" x14ac:dyDescent="0.25">
      <c r="A443" s="357"/>
      <c r="E443" s="468">
        <v>46093</v>
      </c>
      <c r="F443" s="469">
        <v>10000</v>
      </c>
      <c r="G443" s="471" t="s">
        <v>1312</v>
      </c>
      <c r="H443" s="469" t="s">
        <v>8425</v>
      </c>
      <c r="M443" s="268">
        <v>44403</v>
      </c>
      <c r="N443" s="269">
        <v>80000</v>
      </c>
      <c r="O443" s="270"/>
      <c r="P443" s="271" t="s">
        <v>850</v>
      </c>
      <c r="T443" s="742">
        <v>45931</v>
      </c>
      <c r="U443" s="629" t="s">
        <v>2452</v>
      </c>
      <c r="V443" s="629" t="s">
        <v>5616</v>
      </c>
      <c r="W443" s="629" t="s">
        <v>592</v>
      </c>
      <c r="X443" s="629" t="s">
        <v>435</v>
      </c>
      <c r="Y443" s="640"/>
      <c r="Z443" s="640"/>
      <c r="AA443" s="640"/>
      <c r="AB443" s="640"/>
      <c r="AC443" s="640"/>
      <c r="AD443" s="640"/>
      <c r="AE443" s="640">
        <v>0</v>
      </c>
      <c r="AF443" s="640"/>
      <c r="AG443" s="640"/>
      <c r="AH443" s="640" t="s">
        <v>7071</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0">
        <v>45928</v>
      </c>
      <c r="CK443" s="541">
        <v>5000</v>
      </c>
      <c r="CL443" s="439"/>
      <c r="CM443" s="439"/>
      <c r="CN443" s="439"/>
      <c r="CP443" s="147">
        <v>38843</v>
      </c>
      <c r="CQ443" s="260">
        <v>90000</v>
      </c>
      <c r="DB443" s="511">
        <v>46072</v>
      </c>
      <c r="DC443" s="510">
        <v>266000</v>
      </c>
      <c r="DH443" s="511"/>
      <c r="DI443" s="510"/>
    </row>
    <row r="444" spans="1:113" ht="15.75" x14ac:dyDescent="0.25">
      <c r="A444" s="357"/>
      <c r="E444" s="468">
        <v>46092</v>
      </c>
      <c r="F444" s="469">
        <v>4000</v>
      </c>
      <c r="G444" s="471" t="s">
        <v>5485</v>
      </c>
      <c r="H444" s="469" t="s">
        <v>7450</v>
      </c>
      <c r="M444" s="268">
        <v>44403</v>
      </c>
      <c r="N444" s="269">
        <v>150000</v>
      </c>
      <c r="O444" s="270"/>
      <c r="P444" s="651" t="s">
        <v>680</v>
      </c>
      <c r="T444" s="742">
        <v>45931</v>
      </c>
      <c r="U444" s="629" t="s">
        <v>2452</v>
      </c>
      <c r="V444" s="629" t="s">
        <v>5616</v>
      </c>
      <c r="W444" s="629" t="s">
        <v>592</v>
      </c>
      <c r="X444" s="629" t="s">
        <v>435</v>
      </c>
      <c r="Y444" s="640"/>
      <c r="Z444" s="640"/>
      <c r="AA444" s="640"/>
      <c r="AB444" s="640"/>
      <c r="AC444" s="640"/>
      <c r="AD444" s="640"/>
      <c r="AE444" s="640">
        <v>0</v>
      </c>
      <c r="AF444" s="640"/>
      <c r="AG444" s="640"/>
      <c r="AH444" s="640" t="s">
        <v>7072</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0">
        <v>45928</v>
      </c>
      <c r="CK444" s="541">
        <v>5000</v>
      </c>
      <c r="CL444" s="439"/>
      <c r="CM444" s="439"/>
      <c r="CN444" s="439"/>
      <c r="CP444" s="147">
        <v>38841</v>
      </c>
      <c r="CQ444" s="260">
        <v>310000</v>
      </c>
      <c r="DB444" s="511">
        <v>46071</v>
      </c>
      <c r="DC444" s="510">
        <v>6000</v>
      </c>
      <c r="DH444" s="511"/>
      <c r="DI444" s="510"/>
    </row>
    <row r="445" spans="1:113" ht="15.75" x14ac:dyDescent="0.25">
      <c r="A445" s="357"/>
      <c r="E445" s="468">
        <v>46092</v>
      </c>
      <c r="F445" s="469">
        <v>144000</v>
      </c>
      <c r="G445" s="471" t="s">
        <v>1312</v>
      </c>
      <c r="H445" s="469" t="s">
        <v>8402</v>
      </c>
      <c r="M445" s="268">
        <v>44400</v>
      </c>
      <c r="N445" s="269">
        <v>40000</v>
      </c>
      <c r="O445" s="270"/>
      <c r="P445" s="271" t="s">
        <v>849</v>
      </c>
      <c r="T445" s="742">
        <v>45931</v>
      </c>
      <c r="U445" s="629" t="s">
        <v>1710</v>
      </c>
      <c r="V445" s="629" t="s">
        <v>6828</v>
      </c>
      <c r="W445" s="629" t="s">
        <v>592</v>
      </c>
      <c r="X445" s="629" t="s">
        <v>436</v>
      </c>
      <c r="Y445" s="640">
        <v>321000</v>
      </c>
      <c r="Z445" s="640"/>
      <c r="AA445" s="640"/>
      <c r="AB445" s="640"/>
      <c r="AC445" s="640"/>
      <c r="AD445" s="640"/>
      <c r="AE445" s="640">
        <v>69000</v>
      </c>
      <c r="AF445" s="640"/>
      <c r="AG445" s="640"/>
      <c r="AH445" s="640" t="s">
        <v>6881</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0">
        <v>45928</v>
      </c>
      <c r="CK445" s="541">
        <v>504000</v>
      </c>
      <c r="CL445" s="439"/>
      <c r="CM445" s="439"/>
      <c r="CN445" s="439"/>
      <c r="CP445" s="147">
        <v>38841</v>
      </c>
      <c r="CQ445" s="260">
        <v>4000</v>
      </c>
      <c r="DB445" s="511">
        <v>46071</v>
      </c>
      <c r="DC445" s="510">
        <v>5000</v>
      </c>
      <c r="DH445" s="511"/>
      <c r="DI445" s="510"/>
    </row>
    <row r="446" spans="1:113" ht="15.75" x14ac:dyDescent="0.25">
      <c r="A446" s="357"/>
      <c r="E446" s="468">
        <v>46092</v>
      </c>
      <c r="F446" s="469">
        <v>34000</v>
      </c>
      <c r="G446" s="471" t="s">
        <v>1312</v>
      </c>
      <c r="H446" s="469" t="s">
        <v>8399</v>
      </c>
      <c r="M446" s="268">
        <v>44396</v>
      </c>
      <c r="N446" s="269">
        <v>130000</v>
      </c>
      <c r="O446" s="270"/>
      <c r="P446" s="269" t="s">
        <v>680</v>
      </c>
      <c r="T446" s="742">
        <v>45931</v>
      </c>
      <c r="U446" s="629" t="s">
        <v>3230</v>
      </c>
      <c r="V446" s="629" t="s">
        <v>6118</v>
      </c>
      <c r="W446" s="629" t="s">
        <v>592</v>
      </c>
      <c r="X446" s="629" t="s">
        <v>221</v>
      </c>
      <c r="Y446" s="640">
        <v>590000</v>
      </c>
      <c r="Z446" s="640"/>
      <c r="AA446" s="640"/>
      <c r="AB446" s="640"/>
      <c r="AC446" s="640"/>
      <c r="AD446" s="640"/>
      <c r="AE446" s="640">
        <v>179000</v>
      </c>
      <c r="AF446" s="640"/>
      <c r="AG446" s="640"/>
      <c r="AH446" s="640" t="s">
        <v>6802</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0">
        <v>45924</v>
      </c>
      <c r="CK446" s="541">
        <v>227000</v>
      </c>
      <c r="CL446" s="439"/>
      <c r="CM446" s="439"/>
      <c r="CN446" s="439"/>
      <c r="CP446" s="147">
        <v>38841</v>
      </c>
      <c r="CQ446" s="260">
        <v>437000</v>
      </c>
      <c r="DB446" s="511">
        <v>46071</v>
      </c>
      <c r="DC446" s="510">
        <v>40000</v>
      </c>
      <c r="DH446" s="511"/>
      <c r="DI446" s="510"/>
    </row>
    <row r="447" spans="1:113" ht="15.75" x14ac:dyDescent="0.25">
      <c r="A447" s="357"/>
      <c r="E447" s="468">
        <v>46092</v>
      </c>
      <c r="F447" s="469">
        <v>28000</v>
      </c>
      <c r="G447" s="471" t="s">
        <v>1312</v>
      </c>
      <c r="H447" s="469" t="s">
        <v>8398</v>
      </c>
      <c r="M447" s="268">
        <v>44389</v>
      </c>
      <c r="N447" s="269">
        <v>40000</v>
      </c>
      <c r="O447" s="270"/>
      <c r="P447" s="269" t="s">
        <v>680</v>
      </c>
      <c r="T447" s="742">
        <v>45931</v>
      </c>
      <c r="U447" s="629" t="s">
        <v>6566</v>
      </c>
      <c r="V447" s="629" t="s">
        <v>6879</v>
      </c>
      <c r="W447" s="629" t="s">
        <v>592</v>
      </c>
      <c r="X447" s="629" t="s">
        <v>435</v>
      </c>
      <c r="Y447" s="640">
        <v>312000</v>
      </c>
      <c r="Z447" s="640"/>
      <c r="AA447" s="640"/>
      <c r="AB447" s="640"/>
      <c r="AC447" s="640"/>
      <c r="AD447" s="640"/>
      <c r="AE447" s="640">
        <v>69000</v>
      </c>
      <c r="AF447" s="640"/>
      <c r="AG447" s="640"/>
      <c r="AH447" s="640" t="s">
        <v>6880</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0">
        <v>45924</v>
      </c>
      <c r="CK447" s="541">
        <v>100000</v>
      </c>
      <c r="CL447" s="439"/>
      <c r="CM447" s="439"/>
      <c r="CN447" s="439"/>
      <c r="CP447" s="147">
        <v>38841</v>
      </c>
      <c r="CQ447" s="260">
        <v>822000</v>
      </c>
      <c r="DB447" s="511">
        <v>46071</v>
      </c>
      <c r="DC447" s="510">
        <v>4000</v>
      </c>
      <c r="DH447" s="511"/>
      <c r="DI447" s="510"/>
    </row>
    <row r="448" spans="1:113" ht="15.75" x14ac:dyDescent="0.25">
      <c r="A448" s="357"/>
      <c r="E448" s="468">
        <v>46092</v>
      </c>
      <c r="F448" s="469">
        <v>12000</v>
      </c>
      <c r="G448" s="471" t="s">
        <v>3353</v>
      </c>
      <c r="H448" s="469" t="s">
        <v>8400</v>
      </c>
      <c r="M448" s="268">
        <v>44383</v>
      </c>
      <c r="N448" s="269">
        <v>30000</v>
      </c>
      <c r="O448" s="270"/>
      <c r="P448" s="645" t="s">
        <v>851</v>
      </c>
      <c r="T448" s="742">
        <v>45931</v>
      </c>
      <c r="U448" s="629" t="s">
        <v>6566</v>
      </c>
      <c r="V448" s="629" t="s">
        <v>6584</v>
      </c>
      <c r="W448" s="629" t="s">
        <v>592</v>
      </c>
      <c r="X448" s="629" t="s">
        <v>433</v>
      </c>
      <c r="Y448" s="640"/>
      <c r="Z448" s="640"/>
      <c r="AA448" s="640"/>
      <c r="AB448" s="640"/>
      <c r="AC448" s="640"/>
      <c r="AD448" s="640"/>
      <c r="AE448" s="640">
        <v>0</v>
      </c>
      <c r="AF448" s="640"/>
      <c r="AG448" s="640"/>
      <c r="AH448" s="640" t="s">
        <v>6829</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0">
        <v>45924</v>
      </c>
      <c r="CK448" s="541">
        <v>45000</v>
      </c>
      <c r="CL448" s="439"/>
      <c r="CM448" s="439"/>
      <c r="CN448" s="439"/>
      <c r="CP448" s="147">
        <v>38841</v>
      </c>
      <c r="CQ448" s="260">
        <v>262000</v>
      </c>
      <c r="DB448" s="511">
        <v>46071</v>
      </c>
      <c r="DC448" s="510">
        <v>137000</v>
      </c>
      <c r="DH448" s="511"/>
      <c r="DI448" s="510"/>
    </row>
    <row r="449" spans="1:113" ht="15.75" x14ac:dyDescent="0.25">
      <c r="A449" s="357"/>
      <c r="E449" s="468">
        <v>46091</v>
      </c>
      <c r="F449" s="469">
        <v>4000</v>
      </c>
      <c r="G449" s="471" t="s">
        <v>5485</v>
      </c>
      <c r="H449" s="469" t="s">
        <v>122</v>
      </c>
      <c r="M449" s="268">
        <v>44383</v>
      </c>
      <c r="N449" s="269">
        <v>30000</v>
      </c>
      <c r="O449" s="270"/>
      <c r="P449" s="271" t="s">
        <v>852</v>
      </c>
      <c r="T449" s="742">
        <v>45931</v>
      </c>
      <c r="U449" s="629" t="s">
        <v>6566</v>
      </c>
      <c r="V449" s="629" t="s">
        <v>6752</v>
      </c>
      <c r="W449" s="629" t="s">
        <v>592</v>
      </c>
      <c r="X449" s="629" t="s">
        <v>221</v>
      </c>
      <c r="Y449" s="640" t="s">
        <v>6830</v>
      </c>
      <c r="Z449" s="640"/>
      <c r="AA449" s="640"/>
      <c r="AB449" s="640"/>
      <c r="AC449" s="640"/>
      <c r="AD449" s="640"/>
      <c r="AE449" s="640">
        <v>73000</v>
      </c>
      <c r="AF449" s="640"/>
      <c r="AG449" s="640"/>
      <c r="AH449" s="640" t="s">
        <v>6758</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0">
        <v>45922</v>
      </c>
      <c r="CK449" s="541">
        <v>5000</v>
      </c>
      <c r="CL449" s="439"/>
      <c r="CM449" s="439"/>
      <c r="CN449" s="439"/>
      <c r="CP449" s="147"/>
      <c r="CQ449" s="260">
        <v>70000</v>
      </c>
      <c r="DB449" s="511">
        <v>46070</v>
      </c>
      <c r="DC449" s="510">
        <v>10000</v>
      </c>
      <c r="DH449" s="511"/>
      <c r="DI449" s="510"/>
    </row>
    <row r="450" spans="1:113" ht="15.75" x14ac:dyDescent="0.25">
      <c r="A450" s="357"/>
      <c r="E450" s="468">
        <v>46091</v>
      </c>
      <c r="F450" s="469">
        <v>7000</v>
      </c>
      <c r="G450" s="471" t="s">
        <v>1312</v>
      </c>
      <c r="H450" s="469" t="s">
        <v>919</v>
      </c>
      <c r="M450" s="268">
        <v>44379</v>
      </c>
      <c r="N450" s="269">
        <v>180000</v>
      </c>
      <c r="O450" s="270"/>
      <c r="P450" s="651" t="s">
        <v>680</v>
      </c>
      <c r="T450" s="742">
        <v>45931</v>
      </c>
      <c r="U450" s="629" t="s">
        <v>6604</v>
      </c>
      <c r="V450" s="629" t="s">
        <v>6819</v>
      </c>
      <c r="W450" s="629" t="s">
        <v>592</v>
      </c>
      <c r="X450" s="629" t="s">
        <v>435</v>
      </c>
      <c r="Y450" s="640"/>
      <c r="Z450" s="640"/>
      <c r="AA450" s="640"/>
      <c r="AB450" s="640"/>
      <c r="AC450" s="640"/>
      <c r="AD450" s="640"/>
      <c r="AE450" s="640">
        <v>70000</v>
      </c>
      <c r="AF450" s="640"/>
      <c r="AG450" s="640"/>
      <c r="AH450" s="640" t="s">
        <v>6876</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0">
        <v>45922</v>
      </c>
      <c r="CK450" s="541">
        <v>5000</v>
      </c>
      <c r="CL450" s="439"/>
      <c r="CM450" s="439"/>
      <c r="CN450" s="439"/>
      <c r="CP450" s="147"/>
      <c r="CQ450">
        <v>62000</v>
      </c>
      <c r="DB450" s="511">
        <v>46070</v>
      </c>
      <c r="DC450" s="510">
        <v>2000</v>
      </c>
      <c r="DH450" s="511"/>
      <c r="DI450" s="510"/>
    </row>
    <row r="451" spans="1:113" ht="15.75" x14ac:dyDescent="0.25">
      <c r="A451" s="357"/>
      <c r="E451" s="468">
        <v>46091</v>
      </c>
      <c r="F451" s="469">
        <v>20000</v>
      </c>
      <c r="G451" s="471" t="s">
        <v>1396</v>
      </c>
      <c r="H451" s="469" t="s">
        <v>3518</v>
      </c>
      <c r="M451" s="268">
        <v>44372</v>
      </c>
      <c r="N451" s="269">
        <v>5000</v>
      </c>
      <c r="O451" s="270"/>
      <c r="P451" s="645" t="s">
        <v>644</v>
      </c>
      <c r="T451" s="742">
        <v>45931</v>
      </c>
      <c r="U451" s="629" t="s">
        <v>1961</v>
      </c>
      <c r="V451" s="629" t="s">
        <v>6641</v>
      </c>
      <c r="W451" s="629" t="s">
        <v>3642</v>
      </c>
      <c r="X451" s="629" t="s">
        <v>436</v>
      </c>
      <c r="Y451" s="640">
        <v>484000</v>
      </c>
      <c r="Z451" s="640"/>
      <c r="AA451" s="640"/>
      <c r="AB451" s="640"/>
      <c r="AC451" s="640"/>
      <c r="AD451" s="640"/>
      <c r="AE451" s="640">
        <v>70000</v>
      </c>
      <c r="AF451" s="640"/>
      <c r="AG451" s="640"/>
      <c r="AH451" s="640" t="s">
        <v>7074</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0">
        <v>45922</v>
      </c>
      <c r="CK451" s="541">
        <v>81000</v>
      </c>
      <c r="CL451" s="439"/>
      <c r="CM451" s="439"/>
      <c r="CN451" s="439"/>
      <c r="DB451" s="511">
        <v>46070</v>
      </c>
      <c r="DC451" s="510">
        <v>5000</v>
      </c>
      <c r="DH451" s="511"/>
      <c r="DI451" s="510"/>
    </row>
    <row r="452" spans="1:113" ht="15.75" x14ac:dyDescent="0.25">
      <c r="A452" s="357"/>
      <c r="E452" s="468">
        <v>46091</v>
      </c>
      <c r="F452" s="469">
        <v>20000</v>
      </c>
      <c r="G452" s="471" t="s">
        <v>1396</v>
      </c>
      <c r="H452" s="469" t="s">
        <v>3518</v>
      </c>
      <c r="M452" s="268">
        <v>44372</v>
      </c>
      <c r="N452" s="269">
        <v>60000</v>
      </c>
      <c r="O452" s="270"/>
      <c r="P452" s="651" t="s">
        <v>680</v>
      </c>
      <c r="T452" s="742">
        <v>45931</v>
      </c>
      <c r="U452" s="629" t="s">
        <v>2102</v>
      </c>
      <c r="V452" s="629" t="s">
        <v>6820</v>
      </c>
      <c r="W452" s="629" t="s">
        <v>592</v>
      </c>
      <c r="X452" s="629" t="s">
        <v>435</v>
      </c>
      <c r="Y452" s="640">
        <v>869000</v>
      </c>
      <c r="Z452" s="640"/>
      <c r="AA452" s="640"/>
      <c r="AB452" s="640"/>
      <c r="AC452" s="640"/>
      <c r="AD452" s="640"/>
      <c r="AE452" s="640">
        <v>71000</v>
      </c>
      <c r="AF452" s="640"/>
      <c r="AG452" s="640"/>
      <c r="AH452" s="640" t="s">
        <v>6882</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0">
        <v>45922</v>
      </c>
      <c r="CK452" s="541">
        <v>731000</v>
      </c>
      <c r="CL452" s="439"/>
      <c r="CM452" s="439"/>
      <c r="CN452" s="439"/>
      <c r="DB452" s="511">
        <v>46070</v>
      </c>
      <c r="DC452" s="510">
        <v>359000</v>
      </c>
      <c r="DH452" s="511"/>
      <c r="DI452" s="510"/>
    </row>
    <row r="453" spans="1:113" ht="15.75" x14ac:dyDescent="0.25">
      <c r="A453" s="357"/>
      <c r="E453" s="468">
        <v>46091</v>
      </c>
      <c r="F453" s="469">
        <v>267000</v>
      </c>
      <c r="G453" s="471" t="s">
        <v>1312</v>
      </c>
      <c r="H453" s="469" t="s">
        <v>3768</v>
      </c>
      <c r="M453" s="268">
        <v>44368</v>
      </c>
      <c r="N453" s="269">
        <v>80000</v>
      </c>
      <c r="O453" s="270"/>
      <c r="P453" s="645" t="s">
        <v>853</v>
      </c>
      <c r="T453" s="742">
        <v>45931</v>
      </c>
      <c r="U453" s="629" t="s">
        <v>6832</v>
      </c>
      <c r="V453" s="629">
        <v>1081396059</v>
      </c>
      <c r="W453" s="629" t="s">
        <v>3166</v>
      </c>
      <c r="X453" s="629" t="s">
        <v>7110</v>
      </c>
      <c r="Y453" s="640">
        <v>303000</v>
      </c>
      <c r="Z453" s="640"/>
      <c r="AA453" s="640"/>
      <c r="AB453" s="640">
        <v>45000</v>
      </c>
      <c r="AC453" s="640">
        <v>227000</v>
      </c>
      <c r="AD453" s="640"/>
      <c r="AE453" s="640">
        <v>31000</v>
      </c>
      <c r="AF453" s="640"/>
      <c r="AG453" s="640"/>
      <c r="AH453" s="640" t="s">
        <v>7108</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0">
        <v>45922</v>
      </c>
      <c r="CK453" s="541">
        <v>353000</v>
      </c>
      <c r="CL453" s="439"/>
      <c r="CM453" s="439"/>
      <c r="CN453" s="439"/>
      <c r="DB453" s="511">
        <v>46070</v>
      </c>
      <c r="DC453" s="510">
        <v>588000</v>
      </c>
      <c r="DH453" s="511"/>
      <c r="DI453" s="510"/>
    </row>
    <row r="454" spans="1:113" ht="15.75" x14ac:dyDescent="0.25">
      <c r="A454" s="357"/>
      <c r="E454" s="468">
        <v>46090</v>
      </c>
      <c r="F454" s="469">
        <v>4000</v>
      </c>
      <c r="G454" s="471" t="s">
        <v>5485</v>
      </c>
      <c r="H454" s="469" t="s">
        <v>5639</v>
      </c>
      <c r="M454" s="268">
        <v>44368</v>
      </c>
      <c r="N454" s="269">
        <v>120000</v>
      </c>
      <c r="O454" s="270"/>
      <c r="P454" s="651" t="s">
        <v>680</v>
      </c>
      <c r="T454" s="742">
        <v>45931</v>
      </c>
      <c r="U454" s="629" t="s">
        <v>6832</v>
      </c>
      <c r="V454" s="629">
        <v>12269531</v>
      </c>
      <c r="W454" s="629" t="s">
        <v>4948</v>
      </c>
      <c r="X454" s="629" t="s">
        <v>221</v>
      </c>
      <c r="Y454" s="640">
        <v>303000</v>
      </c>
      <c r="Z454" s="640"/>
      <c r="AA454" s="640"/>
      <c r="AB454" s="640"/>
      <c r="AC454" s="640"/>
      <c r="AD454" s="640"/>
      <c r="AE454" s="640">
        <v>31000</v>
      </c>
      <c r="AF454" s="640"/>
      <c r="AG454" s="640"/>
      <c r="AH454" s="640" t="s">
        <v>7077</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0">
        <v>45921</v>
      </c>
      <c r="CK454" s="541">
        <v>5000</v>
      </c>
      <c r="CL454" s="439"/>
      <c r="CM454" s="439"/>
      <c r="CN454" s="439"/>
      <c r="DB454" s="511">
        <v>46069</v>
      </c>
      <c r="DC454" s="510">
        <v>8000</v>
      </c>
      <c r="DH454" s="511"/>
      <c r="DI454" s="510"/>
    </row>
    <row r="455" spans="1:113" ht="15.75" x14ac:dyDescent="0.25">
      <c r="A455" s="357"/>
      <c r="E455" s="468">
        <v>46090</v>
      </c>
      <c r="F455" s="469">
        <v>5000</v>
      </c>
      <c r="G455" s="471"/>
      <c r="H455" s="469" t="s">
        <v>2649</v>
      </c>
      <c r="M455" s="268">
        <v>44364</v>
      </c>
      <c r="N455" s="269">
        <v>103000</v>
      </c>
      <c r="O455" s="270"/>
      <c r="P455" s="645" t="s">
        <v>854</v>
      </c>
      <c r="T455" s="742">
        <v>45931</v>
      </c>
      <c r="U455" s="629" t="s">
        <v>7052</v>
      </c>
      <c r="V455" s="629" t="s">
        <v>7073</v>
      </c>
      <c r="W455" s="629" t="s">
        <v>592</v>
      </c>
      <c r="X455" s="629" t="s">
        <v>435</v>
      </c>
      <c r="Y455" s="640">
        <v>268000</v>
      </c>
      <c r="Z455" s="640"/>
      <c r="AA455" s="640">
        <v>18000</v>
      </c>
      <c r="AB455" s="640">
        <v>170000</v>
      </c>
      <c r="AC455" s="640"/>
      <c r="AD455" s="640"/>
      <c r="AE455" s="640">
        <v>80000</v>
      </c>
      <c r="AF455" s="640"/>
      <c r="AG455" s="640"/>
      <c r="AH455" s="640"/>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0">
        <v>45921</v>
      </c>
      <c r="CK455" s="541">
        <v>5000</v>
      </c>
      <c r="CL455" s="439"/>
      <c r="CM455" s="439"/>
      <c r="CN455" s="439"/>
      <c r="DB455" s="511">
        <v>46068</v>
      </c>
      <c r="DC455" s="510">
        <v>100000</v>
      </c>
      <c r="DH455" s="511"/>
      <c r="DI455" s="510"/>
    </row>
    <row r="456" spans="1:113" ht="15.75" x14ac:dyDescent="0.25">
      <c r="A456" s="357"/>
      <c r="E456" s="468">
        <v>46090</v>
      </c>
      <c r="F456" s="469">
        <v>2000</v>
      </c>
      <c r="G456" s="471"/>
      <c r="H456" s="469" t="s">
        <v>8375</v>
      </c>
      <c r="M456" s="268">
        <v>44361</v>
      </c>
      <c r="N456" s="269">
        <v>44000</v>
      </c>
      <c r="O456" s="270"/>
      <c r="P456" s="651" t="s">
        <v>680</v>
      </c>
      <c r="T456" s="742">
        <v>45931</v>
      </c>
      <c r="U456" s="629" t="s">
        <v>7052</v>
      </c>
      <c r="V456" s="629" t="s">
        <v>6791</v>
      </c>
      <c r="W456" s="629" t="s">
        <v>592</v>
      </c>
      <c r="X456" s="629" t="s">
        <v>435</v>
      </c>
      <c r="Y456" s="640">
        <v>392000</v>
      </c>
      <c r="Z456" s="640">
        <v>5000</v>
      </c>
      <c r="AA456" s="640"/>
      <c r="AB456" s="640">
        <v>317000</v>
      </c>
      <c r="AC456" s="640"/>
      <c r="AD456" s="640"/>
      <c r="AE456" s="640">
        <v>70000</v>
      </c>
      <c r="AF456" s="640"/>
      <c r="AG456" s="640"/>
      <c r="AH456" s="640"/>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0">
        <v>45921</v>
      </c>
      <c r="CK456" s="541">
        <v>5000</v>
      </c>
      <c r="CL456" s="439"/>
      <c r="CM456" s="439"/>
      <c r="CN456" s="439"/>
      <c r="DB456" s="511">
        <v>46067</v>
      </c>
      <c r="DC456" s="510">
        <v>4000</v>
      </c>
      <c r="DH456" s="511"/>
      <c r="DI456" s="510"/>
    </row>
    <row r="457" spans="1:113" ht="15.75" x14ac:dyDescent="0.25">
      <c r="A457" s="357"/>
      <c r="E457" s="468">
        <v>46089</v>
      </c>
      <c r="F457" s="469">
        <v>118000</v>
      </c>
      <c r="G457" s="471"/>
      <c r="H457" s="469"/>
      <c r="M457" s="268">
        <v>44358</v>
      </c>
      <c r="N457" s="269">
        <v>8000</v>
      </c>
      <c r="O457" s="270"/>
      <c r="P457" s="645" t="s">
        <v>855</v>
      </c>
      <c r="T457" s="742">
        <v>45931</v>
      </c>
      <c r="U457" s="629" t="s">
        <v>7052</v>
      </c>
      <c r="V457" s="629" t="s">
        <v>2995</v>
      </c>
      <c r="W457" s="629" t="s">
        <v>592</v>
      </c>
      <c r="X457" s="629" t="s">
        <v>433</v>
      </c>
      <c r="Y457" s="640">
        <v>374000</v>
      </c>
      <c r="Z457" s="640"/>
      <c r="AA457" s="640"/>
      <c r="AB457" s="640">
        <v>299000</v>
      </c>
      <c r="AC457" s="640">
        <v>5000</v>
      </c>
      <c r="AD457" s="640"/>
      <c r="AE457" s="640">
        <v>70000</v>
      </c>
      <c r="AF457" s="640"/>
      <c r="AG457" s="640"/>
      <c r="AH457" s="640" t="s">
        <v>7116</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0">
        <v>45921</v>
      </c>
      <c r="CK457" s="541">
        <v>5000</v>
      </c>
      <c r="CL457" s="439"/>
      <c r="CM457" s="439"/>
      <c r="CN457" s="439"/>
      <c r="DB457" s="511">
        <v>46067</v>
      </c>
      <c r="DC457" s="510">
        <v>30000</v>
      </c>
      <c r="DH457" s="511"/>
      <c r="DI457" s="510"/>
    </row>
    <row r="458" spans="1:113" ht="15.75" x14ac:dyDescent="0.25">
      <c r="A458" s="357"/>
      <c r="E458" s="468">
        <v>46089</v>
      </c>
      <c r="F458" s="469">
        <v>130000</v>
      </c>
      <c r="G458" s="471"/>
      <c r="H458" s="469"/>
      <c r="M458" s="268">
        <v>44358</v>
      </c>
      <c r="N458" s="269">
        <v>27000</v>
      </c>
      <c r="O458" s="270"/>
      <c r="P458" s="271" t="s">
        <v>856</v>
      </c>
      <c r="T458" s="742">
        <v>45931</v>
      </c>
      <c r="U458" s="629" t="s">
        <v>7052</v>
      </c>
      <c r="V458" s="629" t="s">
        <v>7058</v>
      </c>
      <c r="W458" s="629" t="s">
        <v>592</v>
      </c>
      <c r="X458" s="629" t="s">
        <v>436</v>
      </c>
      <c r="Y458" s="640">
        <v>410000</v>
      </c>
      <c r="Z458" s="640"/>
      <c r="AA458" s="640"/>
      <c r="AB458" s="640"/>
      <c r="AC458" s="640"/>
      <c r="AD458" s="640"/>
      <c r="AE458" s="640">
        <v>72000</v>
      </c>
      <c r="AF458" s="640"/>
      <c r="AG458" s="640"/>
      <c r="AH458" s="640" t="s">
        <v>7080</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0">
        <v>45921</v>
      </c>
      <c r="CK458" s="541">
        <v>637000</v>
      </c>
      <c r="CL458" s="439"/>
      <c r="CM458" s="439"/>
      <c r="CN458" s="439"/>
      <c r="DB458" s="511">
        <v>46067</v>
      </c>
      <c r="DC458" s="510">
        <v>5000</v>
      </c>
      <c r="DH458" s="511"/>
      <c r="DI458" s="510"/>
    </row>
    <row r="459" spans="1:113" ht="15.75" x14ac:dyDescent="0.25">
      <c r="A459" s="357"/>
      <c r="E459" s="468">
        <v>46088</v>
      </c>
      <c r="F459" s="469">
        <v>32000</v>
      </c>
      <c r="G459" s="471" t="s">
        <v>1312</v>
      </c>
      <c r="H459" s="469" t="s">
        <v>8367</v>
      </c>
      <c r="M459" s="268">
        <v>44355</v>
      </c>
      <c r="N459" s="269">
        <v>120000</v>
      </c>
      <c r="O459" s="270"/>
      <c r="P459" s="651" t="s">
        <v>680</v>
      </c>
      <c r="T459" s="742">
        <v>45931</v>
      </c>
      <c r="U459" s="629" t="s">
        <v>1470</v>
      </c>
      <c r="V459" s="629" t="s">
        <v>6050</v>
      </c>
      <c r="W459" s="629" t="s">
        <v>592</v>
      </c>
      <c r="X459" s="629" t="s">
        <v>435</v>
      </c>
      <c r="Y459" s="640">
        <v>716000</v>
      </c>
      <c r="Z459" s="640"/>
      <c r="AA459" s="640"/>
      <c r="AB459" s="640"/>
      <c r="AC459" s="640"/>
      <c r="AD459" s="640"/>
      <c r="AE459" s="640">
        <v>99000</v>
      </c>
      <c r="AF459" s="640"/>
      <c r="AG459" s="640"/>
      <c r="AH459" s="640" t="s">
        <v>7011</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0">
        <v>45920</v>
      </c>
      <c r="CK459" s="541">
        <v>72000</v>
      </c>
      <c r="CL459" s="439"/>
      <c r="CM459" s="439"/>
      <c r="CN459" s="439"/>
      <c r="DB459" s="511">
        <v>46066</v>
      </c>
      <c r="DC459" s="510">
        <v>63000</v>
      </c>
      <c r="DH459" s="147"/>
      <c r="DI459" s="260"/>
    </row>
    <row r="460" spans="1:113" ht="15.75" x14ac:dyDescent="0.25">
      <c r="A460" s="357"/>
      <c r="E460" s="468">
        <v>46088</v>
      </c>
      <c r="F460" s="469">
        <v>70000</v>
      </c>
      <c r="G460" s="471"/>
      <c r="H460" s="469" t="s">
        <v>8364</v>
      </c>
      <c r="M460" s="268">
        <v>44346</v>
      </c>
      <c r="N460" s="269">
        <v>80000</v>
      </c>
      <c r="O460" s="270"/>
      <c r="P460" s="645" t="s">
        <v>857</v>
      </c>
      <c r="T460" s="742">
        <v>45931</v>
      </c>
      <c r="U460" s="629" t="s">
        <v>1470</v>
      </c>
      <c r="V460" s="629" t="s">
        <v>6957</v>
      </c>
      <c r="W460" s="629" t="s">
        <v>592</v>
      </c>
      <c r="X460" s="629" t="s">
        <v>435</v>
      </c>
      <c r="Y460" s="640">
        <v>308000</v>
      </c>
      <c r="Z460" s="640"/>
      <c r="AA460" s="640"/>
      <c r="AB460" s="640"/>
      <c r="AC460" s="640"/>
      <c r="AD460" s="640"/>
      <c r="AE460" s="640">
        <v>22000</v>
      </c>
      <c r="AF460" s="640"/>
      <c r="AG460" s="640"/>
      <c r="AH460" s="640" t="s">
        <v>6958</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0">
        <v>45919</v>
      </c>
      <c r="CK460" s="541">
        <v>65000</v>
      </c>
      <c r="CL460" s="439"/>
      <c r="CM460" s="439"/>
      <c r="CN460" s="439"/>
      <c r="DB460" s="511">
        <v>46066</v>
      </c>
      <c r="DC460" s="510">
        <v>16000</v>
      </c>
      <c r="DH460" s="147"/>
      <c r="DI460" s="260"/>
    </row>
    <row r="461" spans="1:113" ht="15.75" x14ac:dyDescent="0.25">
      <c r="A461" s="357"/>
      <c r="E461" s="468">
        <v>46088</v>
      </c>
      <c r="F461" s="469">
        <v>40000</v>
      </c>
      <c r="G461" s="471"/>
      <c r="H461" s="469" t="s">
        <v>8363</v>
      </c>
      <c r="M461" s="268">
        <v>44346</v>
      </c>
      <c r="N461" s="269">
        <v>180000</v>
      </c>
      <c r="O461" s="270"/>
      <c r="P461" s="651" t="s">
        <v>680</v>
      </c>
      <c r="T461" s="742">
        <v>45931</v>
      </c>
      <c r="U461" s="629" t="s">
        <v>6599</v>
      </c>
      <c r="V461" s="629" t="s">
        <v>6874</v>
      </c>
      <c r="W461" s="629" t="s">
        <v>6873</v>
      </c>
      <c r="X461" s="629" t="s">
        <v>221</v>
      </c>
      <c r="Y461" s="640" t="s">
        <v>6951</v>
      </c>
      <c r="Z461" s="640"/>
      <c r="AA461" s="640"/>
      <c r="AB461" s="640"/>
      <c r="AC461" s="640"/>
      <c r="AD461" s="640"/>
      <c r="AE461" s="640">
        <v>41000</v>
      </c>
      <c r="AF461" s="640"/>
      <c r="AG461" s="640"/>
      <c r="AH461" s="640" t="s">
        <v>6952</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0">
        <v>45918</v>
      </c>
      <c r="CK461" s="541">
        <v>160000</v>
      </c>
      <c r="CL461" s="439"/>
      <c r="CM461" s="439"/>
      <c r="CN461" s="439"/>
      <c r="DB461" s="511">
        <v>46066</v>
      </c>
      <c r="DC461" s="510">
        <v>88000</v>
      </c>
      <c r="DH461" s="147"/>
      <c r="DI461" s="260"/>
    </row>
    <row r="462" spans="1:113" ht="15.75" x14ac:dyDescent="0.25">
      <c r="A462" s="357"/>
      <c r="E462" s="468">
        <v>46088</v>
      </c>
      <c r="F462" s="469">
        <v>30000</v>
      </c>
      <c r="G462" s="471" t="s">
        <v>942</v>
      </c>
      <c r="H462" s="469" t="s">
        <v>21</v>
      </c>
      <c r="M462" s="268">
        <v>44340</v>
      </c>
      <c r="N462" s="269">
        <v>30000</v>
      </c>
      <c r="O462" s="270"/>
      <c r="P462" s="645" t="s">
        <v>858</v>
      </c>
      <c r="T462" s="742">
        <v>45931</v>
      </c>
      <c r="U462" s="629" t="s">
        <v>6230</v>
      </c>
      <c r="V462" s="629" t="s">
        <v>6231</v>
      </c>
      <c r="W462" s="629" t="s">
        <v>1473</v>
      </c>
      <c r="X462" s="629" t="s">
        <v>435</v>
      </c>
      <c r="Y462" s="640">
        <v>491000</v>
      </c>
      <c r="Z462" s="640"/>
      <c r="AA462" s="640"/>
      <c r="AB462" s="640"/>
      <c r="AC462" s="640"/>
      <c r="AD462" s="640"/>
      <c r="AE462" s="640">
        <v>70000</v>
      </c>
      <c r="AF462" s="640"/>
      <c r="AG462" s="640"/>
      <c r="AH462" s="640" t="s">
        <v>6956</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0">
        <v>45918</v>
      </c>
      <c r="CK462" s="541">
        <v>855000</v>
      </c>
      <c r="CL462" s="439"/>
      <c r="CM462" s="439"/>
      <c r="CN462" s="439"/>
      <c r="DB462" s="511">
        <v>46066</v>
      </c>
      <c r="DC462" s="510">
        <v>18000</v>
      </c>
      <c r="DH462" s="147"/>
      <c r="DI462" s="260"/>
    </row>
    <row r="463" spans="1:113" ht="15.75" x14ac:dyDescent="0.25">
      <c r="A463" s="357"/>
      <c r="E463" s="468">
        <v>46087</v>
      </c>
      <c r="F463" s="469">
        <v>3000</v>
      </c>
      <c r="G463" s="471" t="s">
        <v>5485</v>
      </c>
      <c r="H463" s="469" t="s">
        <v>5684</v>
      </c>
      <c r="M463" s="268">
        <v>44340</v>
      </c>
      <c r="N463" s="269">
        <v>80000</v>
      </c>
      <c r="O463" s="270"/>
      <c r="P463" s="271" t="s">
        <v>859</v>
      </c>
      <c r="T463" s="742">
        <v>45931</v>
      </c>
      <c r="U463" s="629" t="s">
        <v>5346</v>
      </c>
      <c r="V463" s="629" t="s">
        <v>7069</v>
      </c>
      <c r="W463" s="629" t="s">
        <v>1473</v>
      </c>
      <c r="X463" s="629" t="s">
        <v>5179</v>
      </c>
      <c r="Y463" s="640">
        <v>150000</v>
      </c>
      <c r="Z463" s="640"/>
      <c r="AA463" s="640">
        <v>78000</v>
      </c>
      <c r="AB463" s="640"/>
      <c r="AC463" s="640"/>
      <c r="AD463" s="640"/>
      <c r="AE463" s="640">
        <v>72000</v>
      </c>
      <c r="AF463" s="640"/>
      <c r="AG463" s="640"/>
      <c r="AH463" s="640"/>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0">
        <v>45917</v>
      </c>
      <c r="CK463" s="541">
        <v>616000</v>
      </c>
      <c r="CL463" s="439"/>
      <c r="CM463" s="439"/>
      <c r="CN463" s="439"/>
      <c r="DB463" s="511">
        <v>46066</v>
      </c>
      <c r="DC463" s="510">
        <v>20000</v>
      </c>
      <c r="DH463" s="147"/>
      <c r="DI463" s="260"/>
    </row>
    <row r="464" spans="1:113" ht="15.75" x14ac:dyDescent="0.25">
      <c r="A464" s="357"/>
      <c r="E464" s="468">
        <v>46087</v>
      </c>
      <c r="F464" s="469">
        <v>6000</v>
      </c>
      <c r="G464" s="471" t="s">
        <v>3355</v>
      </c>
      <c r="H464" s="469">
        <v>6000</v>
      </c>
      <c r="M464" s="268">
        <v>44340</v>
      </c>
      <c r="N464" s="269">
        <v>200000</v>
      </c>
      <c r="O464" s="270"/>
      <c r="P464" s="271" t="s">
        <v>860</v>
      </c>
      <c r="T464" s="742">
        <v>45931</v>
      </c>
      <c r="U464" s="629" t="s">
        <v>5346</v>
      </c>
      <c r="V464" s="629" t="s">
        <v>6919</v>
      </c>
      <c r="W464" s="629" t="s">
        <v>592</v>
      </c>
      <c r="X464" s="629" t="s">
        <v>435</v>
      </c>
      <c r="Y464" s="640">
        <v>616000</v>
      </c>
      <c r="Z464" s="640"/>
      <c r="AA464" s="640"/>
      <c r="AB464" s="640"/>
      <c r="AC464" s="640"/>
      <c r="AD464" s="640"/>
      <c r="AE464" s="640">
        <v>72000</v>
      </c>
      <c r="AF464" s="640"/>
      <c r="AG464" s="640"/>
      <c r="AH464" s="640" t="s">
        <v>6964</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0">
        <v>45917</v>
      </c>
      <c r="CK464" s="541">
        <v>170000</v>
      </c>
      <c r="CL464" s="439"/>
      <c r="CM464" s="439"/>
      <c r="CN464" s="439"/>
      <c r="DB464" s="511">
        <v>46066</v>
      </c>
      <c r="DC464" s="510">
        <v>36000</v>
      </c>
      <c r="DH464" s="147"/>
      <c r="DI464" s="260"/>
    </row>
    <row r="465" spans="1:113" ht="15.75" x14ac:dyDescent="0.25">
      <c r="A465" s="357"/>
      <c r="E465" s="468">
        <v>46086</v>
      </c>
      <c r="F465" s="469">
        <v>5000</v>
      </c>
      <c r="G465" s="471" t="s">
        <v>3355</v>
      </c>
      <c r="H465" s="469" t="s">
        <v>2680</v>
      </c>
      <c r="M465" s="268">
        <v>44337</v>
      </c>
      <c r="N465" s="269">
        <v>100000</v>
      </c>
      <c r="O465" s="270"/>
      <c r="P465" s="271" t="s">
        <v>861</v>
      </c>
      <c r="T465" s="742">
        <v>45931</v>
      </c>
      <c r="U465" s="629" t="s">
        <v>1495</v>
      </c>
      <c r="V465" s="629" t="s">
        <v>6455</v>
      </c>
      <c r="W465" s="629" t="s">
        <v>592</v>
      </c>
      <c r="X465" s="629" t="s">
        <v>436</v>
      </c>
      <c r="Y465" s="640">
        <v>246000</v>
      </c>
      <c r="Z465" s="640"/>
      <c r="AA465" s="640"/>
      <c r="AB465" s="640"/>
      <c r="AC465" s="640"/>
      <c r="AD465" s="640"/>
      <c r="AE465" s="640">
        <v>74000</v>
      </c>
      <c r="AF465" s="640"/>
      <c r="AG465" s="640"/>
      <c r="AH465" s="640"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0">
        <v>45915</v>
      </c>
      <c r="CK465" s="541">
        <v>70000</v>
      </c>
      <c r="CL465" s="439"/>
      <c r="CM465" s="439"/>
      <c r="CN465" s="439"/>
      <c r="DB465" s="511">
        <v>46066</v>
      </c>
      <c r="DC465" s="510">
        <v>5000</v>
      </c>
      <c r="DH465" s="147"/>
      <c r="DI465" s="260"/>
    </row>
    <row r="466" spans="1:113" ht="15.75" x14ac:dyDescent="0.25">
      <c r="A466" s="357"/>
      <c r="E466" s="468">
        <v>46086</v>
      </c>
      <c r="F466" s="469">
        <v>25000</v>
      </c>
      <c r="G466" s="471" t="s">
        <v>1396</v>
      </c>
      <c r="H466" s="469" t="s">
        <v>8357</v>
      </c>
      <c r="M466" s="268">
        <v>44328</v>
      </c>
      <c r="N466" s="269">
        <v>80000</v>
      </c>
      <c r="O466" s="270"/>
      <c r="P466" s="271" t="s">
        <v>862</v>
      </c>
      <c r="T466" s="742">
        <v>45931</v>
      </c>
      <c r="U466" s="629" t="s">
        <v>6562</v>
      </c>
      <c r="V466" s="629" t="s">
        <v>6624</v>
      </c>
      <c r="W466" s="629" t="s">
        <v>592</v>
      </c>
      <c r="X466" s="629" t="s">
        <v>436</v>
      </c>
      <c r="Y466" s="640" t="s">
        <v>5489</v>
      </c>
      <c r="Z466" s="640"/>
      <c r="AA466" s="640"/>
      <c r="AB466" s="640"/>
      <c r="AC466" s="640"/>
      <c r="AD466" s="640"/>
      <c r="AE466" s="640">
        <v>70000</v>
      </c>
      <c r="AF466" s="640"/>
      <c r="AG466" s="640"/>
      <c r="AH466" s="640" t="s">
        <v>6877</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0">
        <v>45915</v>
      </c>
      <c r="CK466" s="541">
        <v>242000</v>
      </c>
      <c r="CL466" s="439"/>
      <c r="CM466" s="439"/>
      <c r="CN466" s="439"/>
      <c r="DB466" s="511">
        <v>46066</v>
      </c>
      <c r="DC466" s="510">
        <v>44000</v>
      </c>
      <c r="DH466" s="147"/>
      <c r="DI466" s="260"/>
    </row>
    <row r="467" spans="1:113" ht="15.75" x14ac:dyDescent="0.25">
      <c r="A467" s="357"/>
      <c r="E467" s="468">
        <v>46085</v>
      </c>
      <c r="F467" s="469">
        <v>5000</v>
      </c>
      <c r="G467" s="471" t="s">
        <v>3355</v>
      </c>
      <c r="H467" s="469" t="s">
        <v>2680</v>
      </c>
      <c r="M467" s="268">
        <v>44328</v>
      </c>
      <c r="N467" s="269">
        <v>80000</v>
      </c>
      <c r="O467" s="270"/>
      <c r="P467" s="271" t="s">
        <v>863</v>
      </c>
      <c r="T467" s="742">
        <v>45931</v>
      </c>
      <c r="U467" s="629" t="s">
        <v>1898</v>
      </c>
      <c r="V467" s="629" t="s">
        <v>6872</v>
      </c>
      <c r="W467" s="629" t="s">
        <v>592</v>
      </c>
      <c r="X467" s="629" t="s">
        <v>435</v>
      </c>
      <c r="Y467" s="640">
        <v>216000</v>
      </c>
      <c r="Z467" s="640"/>
      <c r="AA467" s="640"/>
      <c r="AB467" s="640"/>
      <c r="AC467" s="640"/>
      <c r="AD467" s="640"/>
      <c r="AE467" s="640">
        <v>60000</v>
      </c>
      <c r="AF467" s="640"/>
      <c r="AG467" s="640"/>
      <c r="AH467" s="640" t="s">
        <v>6959</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0">
        <v>45915</v>
      </c>
      <c r="CK467" s="541">
        <v>304000</v>
      </c>
      <c r="CL467" s="439"/>
      <c r="CM467" s="439"/>
      <c r="CN467" s="439"/>
      <c r="DB467" s="511">
        <v>46066</v>
      </c>
      <c r="DC467" s="510">
        <v>177000</v>
      </c>
      <c r="DH467" s="147"/>
      <c r="DI467" s="260"/>
    </row>
    <row r="468" spans="1:113" ht="15.75" x14ac:dyDescent="0.25">
      <c r="A468" s="357"/>
      <c r="E468" s="468">
        <v>46085</v>
      </c>
      <c r="F468" s="469">
        <v>18000</v>
      </c>
      <c r="G468" s="471" t="s">
        <v>3353</v>
      </c>
      <c r="H468" s="469" t="s">
        <v>8341</v>
      </c>
      <c r="M468" s="268">
        <v>44316</v>
      </c>
      <c r="N468" s="269">
        <v>75000</v>
      </c>
      <c r="O468" s="270"/>
      <c r="P468" s="651" t="s">
        <v>680</v>
      </c>
      <c r="T468" s="742">
        <v>45931</v>
      </c>
      <c r="U468" s="629" t="s">
        <v>4334</v>
      </c>
      <c r="V468" s="629" t="s">
        <v>5605</v>
      </c>
      <c r="W468" s="629"/>
      <c r="X468" s="629"/>
      <c r="Y468" s="640"/>
      <c r="Z468" s="640"/>
      <c r="AA468" s="640"/>
      <c r="AB468" s="640"/>
      <c r="AC468" s="640"/>
      <c r="AD468" s="640"/>
      <c r="AE468" s="640">
        <v>0</v>
      </c>
      <c r="AF468" s="640"/>
      <c r="AG468" s="640"/>
      <c r="AH468" s="640" t="s">
        <v>7070</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0">
        <v>45912</v>
      </c>
      <c r="CK468" s="541">
        <v>242000</v>
      </c>
      <c r="CL468" s="439"/>
      <c r="CM468" s="439"/>
      <c r="CN468" s="439"/>
      <c r="DB468" s="511">
        <v>46066</v>
      </c>
      <c r="DC468" s="510">
        <v>232000</v>
      </c>
      <c r="DH468" s="147"/>
      <c r="DI468" s="260"/>
    </row>
    <row r="469" spans="1:113" ht="15.75" x14ac:dyDescent="0.25">
      <c r="A469" s="357"/>
      <c r="E469" s="468">
        <v>46084</v>
      </c>
      <c r="F469" s="469">
        <v>28000</v>
      </c>
      <c r="G469" s="471" t="s">
        <v>1312</v>
      </c>
      <c r="H469" s="469" t="s">
        <v>8345</v>
      </c>
      <c r="M469" s="268">
        <v>44311</v>
      </c>
      <c r="N469" s="269">
        <v>40000</v>
      </c>
      <c r="O469" s="270"/>
      <c r="P469" s="269" t="s">
        <v>680</v>
      </c>
      <c r="T469" s="742">
        <v>45931</v>
      </c>
      <c r="U469" s="629" t="s">
        <v>6856</v>
      </c>
      <c r="V469" s="629" t="s">
        <v>6806</v>
      </c>
      <c r="W469" s="629" t="s">
        <v>592</v>
      </c>
      <c r="X469" s="629" t="s">
        <v>435</v>
      </c>
      <c r="Y469" s="640">
        <v>658000</v>
      </c>
      <c r="Z469" s="640"/>
      <c r="AA469" s="640"/>
      <c r="AB469" s="640"/>
      <c r="AC469" s="640"/>
      <c r="AD469" s="640"/>
      <c r="AE469" s="640">
        <v>72000</v>
      </c>
      <c r="AF469" s="640"/>
      <c r="AG469" s="640"/>
      <c r="AH469" s="640" t="s">
        <v>6875</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0">
        <v>45912</v>
      </c>
      <c r="CK469" s="541">
        <v>547000</v>
      </c>
      <c r="CL469" s="439"/>
      <c r="CM469" s="439"/>
      <c r="CN469" s="439"/>
      <c r="DB469" s="511">
        <v>46066</v>
      </c>
      <c r="DC469" s="510">
        <v>5000</v>
      </c>
      <c r="DH469" s="147"/>
      <c r="DI469" s="260"/>
    </row>
    <row r="470" spans="1:113" ht="16.5" thickBot="1" x14ac:dyDescent="0.3">
      <c r="A470" s="357"/>
      <c r="E470" s="468">
        <v>46084</v>
      </c>
      <c r="F470" s="469">
        <v>5000</v>
      </c>
      <c r="G470" s="471" t="s">
        <v>3355</v>
      </c>
      <c r="H470" s="469" t="s">
        <v>2680</v>
      </c>
      <c r="M470" s="268">
        <v>44309</v>
      </c>
      <c r="N470" s="269">
        <v>36000</v>
      </c>
      <c r="O470" s="270"/>
      <c r="P470" s="645" t="s">
        <v>644</v>
      </c>
      <c r="T470" s="742">
        <v>45931</v>
      </c>
      <c r="U470" s="629" t="s">
        <v>6856</v>
      </c>
      <c r="V470" s="629" t="s">
        <v>4952</v>
      </c>
      <c r="W470" s="629" t="s">
        <v>6865</v>
      </c>
      <c r="X470" s="629" t="s">
        <v>221</v>
      </c>
      <c r="Y470" s="640">
        <v>195000</v>
      </c>
      <c r="Z470" s="640"/>
      <c r="AA470" s="640"/>
      <c r="AB470" s="640"/>
      <c r="AC470" s="640"/>
      <c r="AD470" s="640"/>
      <c r="AE470" s="640">
        <v>69000</v>
      </c>
      <c r="AF470" s="640"/>
      <c r="AG470" s="640"/>
      <c r="AH470" s="640" t="s">
        <v>7009</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0">
        <v>45912</v>
      </c>
      <c r="CK470" s="541">
        <v>251000</v>
      </c>
      <c r="CL470" s="439"/>
      <c r="CM470" s="439"/>
      <c r="CN470" s="439"/>
      <c r="DB470" s="511">
        <v>46065</v>
      </c>
      <c r="DC470" s="510">
        <v>368000</v>
      </c>
      <c r="DH470" s="147"/>
      <c r="DI470" s="260"/>
    </row>
    <row r="471" spans="1:113" ht="15.75" x14ac:dyDescent="0.25">
      <c r="A471" s="357"/>
      <c r="E471" s="468">
        <v>46084</v>
      </c>
      <c r="F471" s="469">
        <v>140000</v>
      </c>
      <c r="G471" s="471"/>
      <c r="H471" s="469" t="s">
        <v>8344</v>
      </c>
      <c r="M471" s="268">
        <v>44309</v>
      </c>
      <c r="N471" s="269">
        <v>80000</v>
      </c>
      <c r="O471" s="270"/>
      <c r="P471" s="271" t="s">
        <v>864</v>
      </c>
      <c r="T471" s="742">
        <v>45931</v>
      </c>
      <c r="U471" s="629" t="s">
        <v>613</v>
      </c>
      <c r="V471" s="629" t="s">
        <v>5617</v>
      </c>
      <c r="W471" s="629" t="s">
        <v>592</v>
      </c>
      <c r="X471" s="629" t="s">
        <v>433</v>
      </c>
      <c r="Y471" s="640" t="s">
        <v>5945</v>
      </c>
      <c r="Z471" s="640"/>
      <c r="AA471" s="640"/>
      <c r="AB471" s="640"/>
      <c r="AC471" s="640"/>
      <c r="AD471" s="640"/>
      <c r="AE471" s="640">
        <v>70000</v>
      </c>
      <c r="AF471" s="640"/>
      <c r="AG471" s="640"/>
      <c r="AH471" s="640" t="s">
        <v>6979</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0">
        <v>45912</v>
      </c>
      <c r="CK471" s="541">
        <v>943000</v>
      </c>
      <c r="CL471" s="439"/>
      <c r="CM471" s="439"/>
      <c r="CN471" s="439"/>
      <c r="DB471" s="511">
        <v>46065</v>
      </c>
      <c r="DC471" s="510">
        <v>2000</v>
      </c>
      <c r="DH471" s="147"/>
      <c r="DI471" s="260"/>
    </row>
    <row r="472" spans="1:113" ht="15.75" x14ac:dyDescent="0.25">
      <c r="A472" s="357"/>
      <c r="E472" s="468">
        <v>46083</v>
      </c>
      <c r="F472" s="469">
        <v>3000</v>
      </c>
      <c r="G472" s="471" t="s">
        <v>5485</v>
      </c>
      <c r="H472" s="469" t="s">
        <v>5639</v>
      </c>
      <c r="M472" s="268">
        <v>44307</v>
      </c>
      <c r="N472" s="269">
        <v>100000</v>
      </c>
      <c r="O472" s="270" t="s">
        <v>865</v>
      </c>
      <c r="P472" s="271" t="s">
        <v>866</v>
      </c>
      <c r="T472" s="742">
        <v>45931</v>
      </c>
      <c r="U472" s="629" t="s">
        <v>6699</v>
      </c>
      <c r="V472" s="629" t="s">
        <v>6847</v>
      </c>
      <c r="W472" s="629" t="s">
        <v>6883</v>
      </c>
      <c r="X472" s="629" t="s">
        <v>435</v>
      </c>
      <c r="Y472" s="640" t="s">
        <v>6885</v>
      </c>
      <c r="Z472" s="640"/>
      <c r="AA472" s="640"/>
      <c r="AB472" s="640"/>
      <c r="AC472" s="640"/>
      <c r="AD472" s="640"/>
      <c r="AE472" s="640">
        <v>70000</v>
      </c>
      <c r="AF472" s="640"/>
      <c r="AG472" s="640"/>
      <c r="AH472" s="640" t="s">
        <v>6888</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40">
        <v>45911</v>
      </c>
      <c r="CK472" s="541">
        <v>36000</v>
      </c>
      <c r="CL472" s="439"/>
      <c r="CM472" s="439"/>
      <c r="CN472" s="439"/>
      <c r="DB472" s="511">
        <v>46065</v>
      </c>
      <c r="DC472" s="510">
        <v>10000</v>
      </c>
      <c r="DH472" s="147"/>
      <c r="DI472" s="260"/>
    </row>
    <row r="473" spans="1:113" ht="15.75" x14ac:dyDescent="0.25">
      <c r="A473" s="357"/>
      <c r="E473" s="468">
        <v>46083</v>
      </c>
      <c r="F473" s="469">
        <v>5000</v>
      </c>
      <c r="G473" s="471" t="s">
        <v>3355</v>
      </c>
      <c r="H473" s="469" t="s">
        <v>2680</v>
      </c>
      <c r="M473" s="268">
        <v>44304</v>
      </c>
      <c r="N473" s="269">
        <v>115000</v>
      </c>
      <c r="O473" s="270"/>
      <c r="P473" s="651" t="s">
        <v>680</v>
      </c>
      <c r="T473" s="742">
        <v>45931</v>
      </c>
      <c r="U473" s="629" t="s">
        <v>6699</v>
      </c>
      <c r="V473" s="629" t="s">
        <v>6727</v>
      </c>
      <c r="W473" s="629" t="s">
        <v>4561</v>
      </c>
      <c r="X473" s="629" t="s">
        <v>435</v>
      </c>
      <c r="Y473" s="640">
        <v>991000</v>
      </c>
      <c r="Z473" s="640"/>
      <c r="AA473" s="640"/>
      <c r="AB473" s="640"/>
      <c r="AC473" s="640"/>
      <c r="AD473" s="640"/>
      <c r="AE473" s="640">
        <v>68000</v>
      </c>
      <c r="AF473" s="640"/>
      <c r="AG473" s="640"/>
      <c r="AH473" s="640" t="s">
        <v>6886</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40">
        <v>45911</v>
      </c>
      <c r="CK473" s="541">
        <v>223000</v>
      </c>
      <c r="CL473" s="439"/>
      <c r="CM473" s="439"/>
      <c r="CN473" s="439"/>
      <c r="DB473" s="511">
        <v>46065</v>
      </c>
      <c r="DC473" s="510">
        <v>5000</v>
      </c>
      <c r="DH473" s="147"/>
      <c r="DI473" s="260"/>
    </row>
    <row r="474" spans="1:113" ht="15.75" x14ac:dyDescent="0.25">
      <c r="A474" s="357"/>
      <c r="E474" s="468">
        <v>46083</v>
      </c>
      <c r="F474" s="469">
        <v>23000</v>
      </c>
      <c r="G474" s="471"/>
      <c r="H474" s="469" t="s">
        <v>5507</v>
      </c>
      <c r="M474" s="268">
        <v>44301</v>
      </c>
      <c r="N474" s="269">
        <v>50000</v>
      </c>
      <c r="O474" s="270" t="s">
        <v>867</v>
      </c>
      <c r="P474" s="645" t="s">
        <v>868</v>
      </c>
      <c r="T474" s="742">
        <v>45931</v>
      </c>
      <c r="U474" s="629" t="s">
        <v>6699</v>
      </c>
      <c r="V474" s="629" t="s">
        <v>6789</v>
      </c>
      <c r="W474" s="629" t="s">
        <v>592</v>
      </c>
      <c r="X474" s="629" t="s">
        <v>436</v>
      </c>
      <c r="Y474" s="640">
        <v>564000</v>
      </c>
      <c r="Z474" s="640"/>
      <c r="AA474" s="640"/>
      <c r="AB474" s="640"/>
      <c r="AC474" s="640"/>
      <c r="AD474" s="640"/>
      <c r="AE474" s="640">
        <v>86000</v>
      </c>
      <c r="AF474" s="640"/>
      <c r="AG474" s="640"/>
      <c r="AH474" s="640" t="s">
        <v>6887</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40">
        <v>45910</v>
      </c>
      <c r="CK474" s="541">
        <v>227000</v>
      </c>
      <c r="CL474" s="439"/>
      <c r="CM474" s="439"/>
      <c r="CN474" s="439"/>
      <c r="DB474" s="511">
        <v>46065</v>
      </c>
      <c r="DC474" s="510">
        <v>3000</v>
      </c>
      <c r="DH474" s="147"/>
      <c r="DI474" s="260"/>
    </row>
    <row r="475" spans="1:113" ht="15.75" x14ac:dyDescent="0.25">
      <c r="A475" s="357"/>
      <c r="E475" s="468">
        <v>46083</v>
      </c>
      <c r="F475" s="469">
        <v>6000</v>
      </c>
      <c r="G475" s="471" t="s">
        <v>5485</v>
      </c>
      <c r="H475" s="469" t="s">
        <v>7708</v>
      </c>
      <c r="M475" s="268">
        <v>44300</v>
      </c>
      <c r="N475" s="269">
        <v>40000</v>
      </c>
      <c r="O475" s="270" t="s">
        <v>867</v>
      </c>
      <c r="P475" s="271" t="s">
        <v>869</v>
      </c>
      <c r="T475" s="742">
        <v>45931</v>
      </c>
      <c r="U475" s="629" t="s">
        <v>6699</v>
      </c>
      <c r="V475" s="629" t="s">
        <v>6871</v>
      </c>
      <c r="W475" s="629" t="s">
        <v>5089</v>
      </c>
      <c r="X475" s="629" t="s">
        <v>436</v>
      </c>
      <c r="Y475" s="640">
        <v>533000</v>
      </c>
      <c r="Z475" s="640"/>
      <c r="AA475" s="640"/>
      <c r="AB475" s="640"/>
      <c r="AC475" s="640"/>
      <c r="AD475" s="640"/>
      <c r="AE475" s="640">
        <v>80000</v>
      </c>
      <c r="AF475" s="640"/>
      <c r="AG475" s="640"/>
      <c r="AH475" s="640" t="s">
        <v>7008</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40">
        <v>45909</v>
      </c>
      <c r="CK475" s="541">
        <v>249000</v>
      </c>
      <c r="CL475" s="439"/>
      <c r="CM475" s="439"/>
      <c r="CN475" s="439"/>
      <c r="DB475" s="511">
        <v>46065</v>
      </c>
      <c r="DC475" s="510">
        <v>72000</v>
      </c>
      <c r="DH475" s="147"/>
      <c r="DI475" s="260"/>
    </row>
    <row r="476" spans="1:113" ht="15.75" x14ac:dyDescent="0.25">
      <c r="A476" s="357"/>
      <c r="E476" s="468">
        <v>46083</v>
      </c>
      <c r="F476" s="469">
        <v>170000</v>
      </c>
      <c r="G476" s="471"/>
      <c r="H476" s="469" t="s">
        <v>8307</v>
      </c>
      <c r="M476" s="268">
        <v>44299</v>
      </c>
      <c r="N476" s="269">
        <v>880000</v>
      </c>
      <c r="O476" s="270"/>
      <c r="P476" s="271" t="s">
        <v>870</v>
      </c>
      <c r="T476" s="742">
        <v>45931</v>
      </c>
      <c r="U476" s="629" t="s">
        <v>6933</v>
      </c>
      <c r="V476" s="629" t="s">
        <v>6936</v>
      </c>
      <c r="W476" s="629" t="s">
        <v>592</v>
      </c>
      <c r="X476" s="629" t="s">
        <v>5179</v>
      </c>
      <c r="Y476" s="640">
        <v>410000</v>
      </c>
      <c r="Z476" s="640">
        <v>5000</v>
      </c>
      <c r="AA476" s="640">
        <v>11000</v>
      </c>
      <c r="AB476" s="640">
        <v>278000</v>
      </c>
      <c r="AC476" s="640">
        <v>40000</v>
      </c>
      <c r="AD476" s="640"/>
      <c r="AE476" s="640">
        <v>76000</v>
      </c>
      <c r="AF476" s="640"/>
      <c r="AG476" s="640"/>
      <c r="AH476" s="640" t="s">
        <v>7115</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40">
        <v>45909</v>
      </c>
      <c r="CK476" s="541">
        <v>501000</v>
      </c>
      <c r="CL476" s="439"/>
      <c r="CM476" s="439"/>
      <c r="CN476" s="439"/>
      <c r="DB476" s="511">
        <v>46065</v>
      </c>
      <c r="DC476" s="510">
        <v>20000</v>
      </c>
      <c r="DH476" s="147"/>
      <c r="DI476" s="260"/>
    </row>
    <row r="477" spans="1:113" ht="15.75" x14ac:dyDescent="0.25">
      <c r="A477" s="357"/>
      <c r="E477" s="468">
        <v>46081</v>
      </c>
      <c r="F477" s="469">
        <v>30000</v>
      </c>
      <c r="G477" s="471" t="s">
        <v>942</v>
      </c>
      <c r="H477" s="469" t="s">
        <v>916</v>
      </c>
      <c r="M477" s="268">
        <v>44299</v>
      </c>
      <c r="N477" s="269">
        <v>40000</v>
      </c>
      <c r="O477" s="270" t="s">
        <v>867</v>
      </c>
      <c r="P477" s="271" t="s">
        <v>869</v>
      </c>
      <c r="T477" s="742">
        <v>45931</v>
      </c>
      <c r="U477" s="629" t="s">
        <v>3546</v>
      </c>
      <c r="V477" s="629" t="s">
        <v>3524</v>
      </c>
      <c r="W477" s="629" t="s">
        <v>592</v>
      </c>
      <c r="X477" s="629" t="s">
        <v>602</v>
      </c>
      <c r="Y477" s="640">
        <v>460000</v>
      </c>
      <c r="Z477" s="640"/>
      <c r="AA477" s="640"/>
      <c r="AB477" s="640"/>
      <c r="AC477" s="640"/>
      <c r="AD477" s="640"/>
      <c r="AE477" s="640">
        <v>113000</v>
      </c>
      <c r="AF477" s="640"/>
      <c r="AG477" s="640"/>
      <c r="AH477" s="640" t="s">
        <v>6927</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40">
        <v>45909</v>
      </c>
      <c r="CK477" s="541">
        <v>213000</v>
      </c>
      <c r="CL477" s="439"/>
      <c r="CM477" s="439"/>
      <c r="CN477" s="439"/>
      <c r="DB477" s="511">
        <v>46065</v>
      </c>
      <c r="DC477" s="510">
        <v>20000</v>
      </c>
      <c r="DH477" s="147"/>
      <c r="DI477" s="260"/>
    </row>
    <row r="478" spans="1:113" ht="15.75" x14ac:dyDescent="0.25">
      <c r="A478" s="357"/>
      <c r="E478" s="468">
        <v>46081</v>
      </c>
      <c r="F478" s="469">
        <v>5000</v>
      </c>
      <c r="G478" s="471"/>
      <c r="H478" s="469" t="s">
        <v>5012</v>
      </c>
      <c r="M478" s="268">
        <v>44299</v>
      </c>
      <c r="N478" s="269">
        <v>50000</v>
      </c>
      <c r="O478" s="270"/>
      <c r="P478" s="651" t="s">
        <v>680</v>
      </c>
      <c r="T478" s="742">
        <v>45931</v>
      </c>
      <c r="U478" s="629" t="s">
        <v>6824</v>
      </c>
      <c r="V478" s="629" t="s">
        <v>6825</v>
      </c>
      <c r="W478" s="629" t="s">
        <v>1902</v>
      </c>
      <c r="X478" s="629" t="s">
        <v>436</v>
      </c>
      <c r="Y478" s="640">
        <v>105000</v>
      </c>
      <c r="Z478" s="640"/>
      <c r="AA478" s="640"/>
      <c r="AB478" s="640"/>
      <c r="AC478" s="640"/>
      <c r="AD478" s="640"/>
      <c r="AE478" s="640">
        <v>25000</v>
      </c>
      <c r="AF478" s="640"/>
      <c r="AG478" s="640"/>
      <c r="AH478" s="640" t="s">
        <v>6864</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40">
        <v>45908</v>
      </c>
      <c r="CK478" s="541">
        <v>100000</v>
      </c>
      <c r="CL478" s="439"/>
      <c r="CM478" s="439"/>
      <c r="CN478" s="439"/>
      <c r="DB478" s="511">
        <v>46064</v>
      </c>
      <c r="DC478" s="510">
        <v>152000</v>
      </c>
      <c r="DH478" s="147"/>
      <c r="DI478" s="260"/>
    </row>
    <row r="479" spans="1:113" ht="15.75" thickBot="1" x14ac:dyDescent="0.3">
      <c r="E479" s="468">
        <v>46081</v>
      </c>
      <c r="F479" s="469">
        <v>6000</v>
      </c>
      <c r="G479" s="471"/>
      <c r="H479" s="469" t="s">
        <v>8301</v>
      </c>
      <c r="M479" s="268">
        <v>44294</v>
      </c>
      <c r="N479" s="269">
        <v>40000</v>
      </c>
      <c r="O479" s="270" t="s">
        <v>867</v>
      </c>
      <c r="P479" s="645" t="s">
        <v>869</v>
      </c>
      <c r="T479" s="742">
        <v>45931</v>
      </c>
      <c r="U479" s="629" t="s">
        <v>4071</v>
      </c>
      <c r="V479" s="629" t="s">
        <v>6968</v>
      </c>
      <c r="W479" s="629" t="s">
        <v>592</v>
      </c>
      <c r="X479" s="629" t="s">
        <v>602</v>
      </c>
      <c r="Y479" s="640">
        <v>460000</v>
      </c>
      <c r="Z479" s="640"/>
      <c r="AA479" s="640"/>
      <c r="AB479" s="640"/>
      <c r="AC479" s="640"/>
      <c r="AD479" s="640"/>
      <c r="AE479" s="640">
        <v>98000</v>
      </c>
      <c r="AF479" s="640"/>
      <c r="AG479" s="640"/>
      <c r="AH479" s="640" t="s">
        <v>7055</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40">
        <v>45908</v>
      </c>
      <c r="CK479" s="541">
        <v>120000</v>
      </c>
      <c r="CL479" s="439"/>
      <c r="CM479" s="439"/>
      <c r="CN479" s="439"/>
      <c r="DB479" s="511">
        <v>46064</v>
      </c>
      <c r="DC479" s="510">
        <v>8000</v>
      </c>
      <c r="DH479" s="147"/>
      <c r="DI479" s="260"/>
    </row>
    <row r="480" spans="1:113" x14ac:dyDescent="0.25">
      <c r="E480" s="468">
        <v>46081</v>
      </c>
      <c r="F480" s="469">
        <v>54000</v>
      </c>
      <c r="G480" s="471"/>
      <c r="H480" s="469" t="s">
        <v>8294</v>
      </c>
      <c r="M480" s="268">
        <v>44294</v>
      </c>
      <c r="N480" s="269">
        <v>100000</v>
      </c>
      <c r="O480" s="270"/>
      <c r="P480" s="271" t="s">
        <v>871</v>
      </c>
      <c r="T480" s="742">
        <v>45931</v>
      </c>
      <c r="U480" s="629" t="s">
        <v>2400</v>
      </c>
      <c r="V480" s="629" t="s">
        <v>6937</v>
      </c>
      <c r="W480" s="629" t="s">
        <v>592</v>
      </c>
      <c r="X480" s="629" t="s">
        <v>221</v>
      </c>
      <c r="Y480" s="640">
        <v>436000</v>
      </c>
      <c r="Z480" s="640"/>
      <c r="AA480" s="640"/>
      <c r="AB480" s="640"/>
      <c r="AC480" s="640"/>
      <c r="AD480" s="640"/>
      <c r="AE480" s="640">
        <v>89000</v>
      </c>
      <c r="AF480" s="640"/>
      <c r="AG480" s="640"/>
      <c r="AH480" s="640" t="s">
        <v>7078</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40">
        <v>45908</v>
      </c>
      <c r="CK480" s="541">
        <v>45000</v>
      </c>
      <c r="CL480" s="439"/>
      <c r="CM480" s="439"/>
      <c r="CN480" s="439"/>
      <c r="DB480" s="511">
        <v>46064</v>
      </c>
      <c r="DC480" s="510">
        <v>129000</v>
      </c>
      <c r="DH480" s="147"/>
      <c r="DI480" s="260"/>
    </row>
    <row r="481" spans="5:113" x14ac:dyDescent="0.25">
      <c r="E481" s="468">
        <v>46081</v>
      </c>
      <c r="F481" s="469">
        <v>16000</v>
      </c>
      <c r="G481" s="471"/>
      <c r="H481" s="469" t="s">
        <v>2033</v>
      </c>
      <c r="M481" s="268">
        <v>44292</v>
      </c>
      <c r="N481" s="269">
        <v>100000</v>
      </c>
      <c r="O481" s="270"/>
      <c r="P481" s="271" t="s">
        <v>872</v>
      </c>
      <c r="T481" s="742">
        <v>45931</v>
      </c>
      <c r="U481" s="629" t="s">
        <v>2400</v>
      </c>
      <c r="V481" s="629" t="s">
        <v>7043</v>
      </c>
      <c r="W481" s="629" t="s">
        <v>7044</v>
      </c>
      <c r="X481" s="629" t="s">
        <v>608</v>
      </c>
      <c r="Y481" s="640">
        <v>142000</v>
      </c>
      <c r="Z481" s="640"/>
      <c r="AA481" s="640"/>
      <c r="AB481" s="640"/>
      <c r="AC481" s="640"/>
      <c r="AD481" s="640"/>
      <c r="AE481" s="640">
        <v>30000</v>
      </c>
      <c r="AF481" s="640"/>
      <c r="AG481" s="640"/>
      <c r="AH481" s="640" t="s">
        <v>7063</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1">
        <v>45904</v>
      </c>
      <c r="CK481" s="510">
        <v>156000</v>
      </c>
      <c r="CL481" s="439"/>
      <c r="CM481" s="439"/>
      <c r="CN481" s="439"/>
      <c r="DB481" s="511">
        <v>46064</v>
      </c>
      <c r="DC481" s="510">
        <v>222000</v>
      </c>
      <c r="DH481" s="147"/>
      <c r="DI481" s="260"/>
    </row>
    <row r="482" spans="5:113" ht="15.75" thickBot="1" x14ac:dyDescent="0.3">
      <c r="E482" s="468">
        <v>46081</v>
      </c>
      <c r="F482" s="469">
        <v>200000</v>
      </c>
      <c r="G482" s="471" t="s">
        <v>3353</v>
      </c>
      <c r="H482" s="469" t="s">
        <v>8298</v>
      </c>
      <c r="M482" s="268">
        <v>44292</v>
      </c>
      <c r="N482" s="269">
        <v>160000</v>
      </c>
      <c r="O482" s="270"/>
      <c r="P482" s="271" t="s">
        <v>873</v>
      </c>
      <c r="T482" s="742">
        <v>45931</v>
      </c>
      <c r="U482" s="629" t="s">
        <v>6866</v>
      </c>
      <c r="V482" s="629" t="s">
        <v>6921</v>
      </c>
      <c r="W482" s="629" t="s">
        <v>6922</v>
      </c>
      <c r="X482" s="629" t="s">
        <v>602</v>
      </c>
      <c r="Y482" s="640">
        <v>656000</v>
      </c>
      <c r="Z482" s="640"/>
      <c r="AA482" s="640"/>
      <c r="AB482" s="640"/>
      <c r="AC482" s="640"/>
      <c r="AD482" s="640"/>
      <c r="AE482" s="640">
        <v>98000</v>
      </c>
      <c r="AF482" s="640"/>
      <c r="AG482" s="640"/>
      <c r="AH482" s="640" t="s">
        <v>6926</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1">
        <v>45904</v>
      </c>
      <c r="CK482" s="510">
        <v>242000</v>
      </c>
      <c r="CL482" s="52"/>
      <c r="CM482" s="439"/>
      <c r="CN482" s="439"/>
      <c r="DB482" s="511">
        <v>46064</v>
      </c>
      <c r="DC482" s="510">
        <v>177000</v>
      </c>
      <c r="DH482" s="147"/>
      <c r="DI482" s="260"/>
    </row>
    <row r="483" spans="5:113" ht="15.75" thickBot="1" x14ac:dyDescent="0.3">
      <c r="E483" s="468">
        <v>46081</v>
      </c>
      <c r="F483" s="469">
        <v>7000</v>
      </c>
      <c r="G483" s="471"/>
      <c r="H483" s="469" t="s">
        <v>8302</v>
      </c>
      <c r="M483" s="268">
        <v>44290</v>
      </c>
      <c r="N483" s="269">
        <v>50000</v>
      </c>
      <c r="O483" s="270"/>
      <c r="P483" s="651" t="s">
        <v>680</v>
      </c>
      <c r="T483" s="742">
        <v>45931</v>
      </c>
      <c r="U483" s="629" t="s">
        <v>6710</v>
      </c>
      <c r="V483" s="629" t="s">
        <v>6732</v>
      </c>
      <c r="W483" s="629" t="s">
        <v>592</v>
      </c>
      <c r="X483" s="629" t="s">
        <v>221</v>
      </c>
      <c r="Y483" s="640"/>
      <c r="Z483" s="640"/>
      <c r="AA483" s="640"/>
      <c r="AB483" s="640"/>
      <c r="AC483" s="640"/>
      <c r="AD483" s="640"/>
      <c r="AE483" s="640">
        <v>0</v>
      </c>
      <c r="AF483" s="640"/>
      <c r="AG483" s="640"/>
      <c r="AH483" s="640" t="s">
        <v>6826</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1">
        <v>45904</v>
      </c>
      <c r="CK483" s="510">
        <v>747000</v>
      </c>
      <c r="CM483" s="439"/>
      <c r="CN483" s="439"/>
      <c r="DB483" s="511">
        <v>46064</v>
      </c>
      <c r="DC483" s="510">
        <v>223000</v>
      </c>
      <c r="DH483" s="147"/>
      <c r="DI483" s="260"/>
    </row>
    <row r="484" spans="5:113" x14ac:dyDescent="0.25">
      <c r="E484" s="468">
        <v>46081</v>
      </c>
      <c r="F484" s="469">
        <v>72000</v>
      </c>
      <c r="G484" s="471" t="s">
        <v>1396</v>
      </c>
      <c r="H484" s="469" t="s">
        <v>8292</v>
      </c>
      <c r="M484" s="268">
        <v>44286</v>
      </c>
      <c r="N484" s="269">
        <v>50000</v>
      </c>
      <c r="O484" s="270" t="s">
        <v>867</v>
      </c>
      <c r="P484" s="645" t="s">
        <v>874</v>
      </c>
      <c r="T484" s="742">
        <v>45931</v>
      </c>
      <c r="U484" s="629" t="s">
        <v>6710</v>
      </c>
      <c r="V484" s="629" t="s">
        <v>6823</v>
      </c>
      <c r="W484" s="629" t="s">
        <v>592</v>
      </c>
      <c r="X484" s="629" t="s">
        <v>221</v>
      </c>
      <c r="Y484" s="640" t="s">
        <v>6827</v>
      </c>
      <c r="Z484" s="640"/>
      <c r="AA484" s="640"/>
      <c r="AB484" s="640"/>
      <c r="AC484" s="640"/>
      <c r="AD484" s="640"/>
      <c r="AE484" s="640">
        <v>161000</v>
      </c>
      <c r="AF484" s="640"/>
      <c r="AG484" s="640"/>
      <c r="AH484" s="640" t="s">
        <v>7010</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1">
        <v>45904</v>
      </c>
      <c r="CK484" s="510">
        <v>224000</v>
      </c>
      <c r="CM484" s="439"/>
      <c r="CN484" s="439"/>
      <c r="DB484" s="511">
        <v>46064</v>
      </c>
      <c r="DC484" s="510">
        <v>5000</v>
      </c>
      <c r="DH484" s="147"/>
      <c r="DI484" s="260"/>
    </row>
    <row r="485" spans="5:113" x14ac:dyDescent="0.25">
      <c r="E485" s="468">
        <v>46081</v>
      </c>
      <c r="F485" s="469">
        <v>100000</v>
      </c>
      <c r="G485" s="471" t="s">
        <v>3352</v>
      </c>
      <c r="H485" s="469" t="s">
        <v>8291</v>
      </c>
      <c r="M485" s="268">
        <v>44283</v>
      </c>
      <c r="N485" s="269">
        <v>80000</v>
      </c>
      <c r="O485" s="270" t="s">
        <v>867</v>
      </c>
      <c r="P485" s="271" t="s">
        <v>875</v>
      </c>
      <c r="T485" s="742">
        <v>45931</v>
      </c>
      <c r="U485" s="629" t="s">
        <v>1493</v>
      </c>
      <c r="V485" s="629" t="s">
        <v>6846</v>
      </c>
      <c r="W485" s="629" t="s">
        <v>611</v>
      </c>
      <c r="X485" s="629" t="s">
        <v>602</v>
      </c>
      <c r="Y485" s="640">
        <v>608000</v>
      </c>
      <c r="Z485" s="640"/>
      <c r="AA485" s="640"/>
      <c r="AB485" s="640"/>
      <c r="AC485" s="640"/>
      <c r="AD485" s="640"/>
      <c r="AE485" s="640">
        <v>94000</v>
      </c>
      <c r="AF485" s="640"/>
      <c r="AG485" s="640"/>
      <c r="AH485" s="640" t="s">
        <v>6925</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1">
        <v>45902</v>
      </c>
      <c r="CK485" s="510">
        <v>974000</v>
      </c>
      <c r="CM485" s="439"/>
      <c r="CN485" s="439"/>
      <c r="DB485" s="511">
        <v>46063</v>
      </c>
      <c r="DC485" s="510">
        <v>140000</v>
      </c>
      <c r="DH485" s="147"/>
      <c r="DI485" s="260"/>
    </row>
    <row r="486" spans="5:113" ht="15.75" thickBot="1" x14ac:dyDescent="0.3">
      <c r="E486" s="468">
        <v>46081</v>
      </c>
      <c r="F486" s="469">
        <v>5000</v>
      </c>
      <c r="G486" s="471"/>
      <c r="H486" s="469" t="s">
        <v>8300</v>
      </c>
      <c r="M486" s="268">
        <v>44282</v>
      </c>
      <c r="N486" s="269">
        <v>170000</v>
      </c>
      <c r="O486" s="270"/>
      <c r="P486" s="651" t="s">
        <v>680</v>
      </c>
      <c r="T486" s="742">
        <v>45931</v>
      </c>
      <c r="U486" s="629" t="s">
        <v>6559</v>
      </c>
      <c r="V486" s="629" t="s">
        <v>6761</v>
      </c>
      <c r="W486" s="629" t="s">
        <v>592</v>
      </c>
      <c r="X486" s="629" t="s">
        <v>290</v>
      </c>
      <c r="Y486" s="640">
        <v>1037000</v>
      </c>
      <c r="Z486" s="640"/>
      <c r="AA486" s="640"/>
      <c r="AB486" s="640"/>
      <c r="AC486" s="640"/>
      <c r="AD486" s="640"/>
      <c r="AE486" s="640">
        <v>83000</v>
      </c>
      <c r="AF486" s="640"/>
      <c r="AG486" s="640"/>
      <c r="AH486" s="640" t="s">
        <v>6794</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1">
        <v>45902</v>
      </c>
      <c r="CK486" s="510">
        <v>1147000</v>
      </c>
      <c r="CM486" s="439"/>
      <c r="CN486" s="439"/>
      <c r="DB486" s="511">
        <v>46063</v>
      </c>
      <c r="DC486" s="510">
        <v>10000</v>
      </c>
      <c r="DH486" s="147"/>
      <c r="DI486" s="260"/>
    </row>
    <row r="487" spans="5:113" x14ac:dyDescent="0.25">
      <c r="E487" s="468">
        <v>46081</v>
      </c>
      <c r="F487" s="469">
        <v>20000</v>
      </c>
      <c r="G487" s="471"/>
      <c r="H487" s="469"/>
      <c r="M487" s="268">
        <v>44281</v>
      </c>
      <c r="N487" s="269">
        <v>150000</v>
      </c>
      <c r="O487" s="270" t="s">
        <v>867</v>
      </c>
      <c r="P487" s="645" t="s">
        <v>876</v>
      </c>
      <c r="T487" s="742">
        <v>45931</v>
      </c>
      <c r="U487" s="629" t="s">
        <v>7048</v>
      </c>
      <c r="V487" s="629" t="s">
        <v>7064</v>
      </c>
      <c r="W487" s="629" t="s">
        <v>592</v>
      </c>
      <c r="X487" s="629" t="s">
        <v>436</v>
      </c>
      <c r="Y487" s="640">
        <v>281000</v>
      </c>
      <c r="Z487" s="640"/>
      <c r="AA487" s="640"/>
      <c r="AB487" s="640"/>
      <c r="AC487" s="640"/>
      <c r="AD487" s="640"/>
      <c r="AE487" s="640">
        <v>70000</v>
      </c>
      <c r="AF487" s="640"/>
      <c r="AG487" s="640"/>
      <c r="AH487" s="640" t="s">
        <v>7079</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1">
        <v>45899</v>
      </c>
      <c r="CK487" s="510">
        <v>222000</v>
      </c>
      <c r="CM487" s="439"/>
      <c r="CN487" s="439"/>
      <c r="DB487" s="511">
        <v>46063</v>
      </c>
      <c r="DC487" s="510">
        <v>6000</v>
      </c>
      <c r="DH487" s="147"/>
      <c r="DI487" s="260"/>
    </row>
    <row r="488" spans="5:113" x14ac:dyDescent="0.25">
      <c r="E488" s="468">
        <v>46080</v>
      </c>
      <c r="F488" s="469">
        <v>5000</v>
      </c>
      <c r="G488" s="471" t="s">
        <v>1312</v>
      </c>
      <c r="H488" s="469" t="s">
        <v>1486</v>
      </c>
      <c r="M488" s="268">
        <v>44280</v>
      </c>
      <c r="N488" s="269">
        <v>120000</v>
      </c>
      <c r="O488" s="270" t="s">
        <v>867</v>
      </c>
      <c r="P488" s="271" t="s">
        <v>877</v>
      </c>
      <c r="T488" s="742">
        <v>45931</v>
      </c>
      <c r="U488" s="629" t="s">
        <v>6928</v>
      </c>
      <c r="V488" s="629" t="s">
        <v>6920</v>
      </c>
      <c r="W488" s="629" t="s">
        <v>592</v>
      </c>
      <c r="X488" s="629" t="s">
        <v>602</v>
      </c>
      <c r="Y488" s="640">
        <v>433000</v>
      </c>
      <c r="Z488" s="640"/>
      <c r="AA488" s="640"/>
      <c r="AB488" s="640"/>
      <c r="AC488" s="640"/>
      <c r="AD488" s="640"/>
      <c r="AE488" s="640">
        <v>105000</v>
      </c>
      <c r="AF488" s="640"/>
      <c r="AG488" s="640"/>
      <c r="AH488" s="640" t="s">
        <v>6924</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1">
        <v>45898</v>
      </c>
      <c r="CK488" s="510">
        <v>167000</v>
      </c>
      <c r="CM488" s="439"/>
      <c r="CN488" s="439"/>
      <c r="DB488" s="511">
        <v>46063</v>
      </c>
      <c r="DC488" s="510">
        <v>10000</v>
      </c>
      <c r="DH488" s="147"/>
      <c r="DI488" s="260"/>
    </row>
    <row r="489" spans="5:113" x14ac:dyDescent="0.25">
      <c r="E489" s="468">
        <v>46080</v>
      </c>
      <c r="F489" s="469">
        <v>2000</v>
      </c>
      <c r="G489" s="471" t="s">
        <v>5485</v>
      </c>
      <c r="H489" s="469" t="s">
        <v>8303</v>
      </c>
      <c r="M489" s="268">
        <v>44280</v>
      </c>
      <c r="N489" s="269">
        <v>4000</v>
      </c>
      <c r="O489" s="270"/>
      <c r="P489" s="271" t="s">
        <v>644</v>
      </c>
      <c r="T489" s="742">
        <v>45901</v>
      </c>
      <c r="U489" s="629" t="s">
        <v>587</v>
      </c>
      <c r="V489" s="628" t="s">
        <v>6573</v>
      </c>
      <c r="W489" s="629" t="s">
        <v>592</v>
      </c>
      <c r="X489" s="629" t="s">
        <v>436</v>
      </c>
      <c r="Y489" s="744">
        <v>367000</v>
      </c>
      <c r="Z489" s="640"/>
      <c r="AA489" s="640">
        <v>45000</v>
      </c>
      <c r="AB489" s="640"/>
      <c r="AC489" s="640"/>
      <c r="AD489" s="640"/>
      <c r="AE489" s="640">
        <v>45000</v>
      </c>
      <c r="AF489" s="640"/>
      <c r="AG489" s="640"/>
      <c r="AH489" s="640" t="s">
        <v>6797</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1">
        <v>45889</v>
      </c>
      <c r="CK489" s="510">
        <v>714000</v>
      </c>
      <c r="CM489" s="439"/>
      <c r="CN489" s="439"/>
      <c r="DB489" s="511">
        <v>46061</v>
      </c>
      <c r="DC489" s="510">
        <v>4000</v>
      </c>
      <c r="DH489" s="147"/>
      <c r="DI489" s="260"/>
    </row>
    <row r="490" spans="5:113" x14ac:dyDescent="0.25">
      <c r="E490" s="468">
        <v>46080</v>
      </c>
      <c r="F490" s="469">
        <v>237000</v>
      </c>
      <c r="G490" s="471" t="s">
        <v>1312</v>
      </c>
      <c r="H490" s="469" t="s">
        <v>3375</v>
      </c>
      <c r="M490" s="268">
        <v>44280</v>
      </c>
      <c r="N490" s="269">
        <v>100000</v>
      </c>
      <c r="O490" s="270"/>
      <c r="P490" s="271" t="s">
        <v>878</v>
      </c>
      <c r="T490" s="742">
        <v>45901</v>
      </c>
      <c r="U490" s="743" t="s">
        <v>587</v>
      </c>
      <c r="V490" s="628">
        <v>98643173</v>
      </c>
      <c r="W490" s="629" t="s">
        <v>4696</v>
      </c>
      <c r="X490" s="629" t="s">
        <v>245</v>
      </c>
      <c r="Y490" s="744">
        <v>350000</v>
      </c>
      <c r="Z490" s="640"/>
      <c r="AA490" s="640">
        <v>30000</v>
      </c>
      <c r="AB490" s="640"/>
      <c r="AC490" s="640"/>
      <c r="AD490" s="640"/>
      <c r="AE490" s="640">
        <v>30000</v>
      </c>
      <c r="AF490" s="640"/>
      <c r="AG490" s="640"/>
      <c r="AH490" s="640" t="s">
        <v>6795</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1">
        <v>45887</v>
      </c>
      <c r="CK490" s="510">
        <v>12000</v>
      </c>
      <c r="CM490" s="439"/>
      <c r="CN490" s="439"/>
      <c r="DB490" s="511">
        <v>46061</v>
      </c>
      <c r="DC490" s="510">
        <v>100000</v>
      </c>
      <c r="DH490" s="147"/>
      <c r="DI490" s="260"/>
    </row>
    <row r="491" spans="5:113" x14ac:dyDescent="0.25">
      <c r="E491" s="468">
        <v>46080</v>
      </c>
      <c r="F491" s="469">
        <v>5000</v>
      </c>
      <c r="G491" s="471"/>
      <c r="H491" s="469" t="s">
        <v>8304</v>
      </c>
      <c r="M491" s="268">
        <v>44279</v>
      </c>
      <c r="N491" s="269">
        <v>110000</v>
      </c>
      <c r="O491" s="270"/>
      <c r="P491" s="651" t="s">
        <v>680</v>
      </c>
      <c r="T491" s="742">
        <v>45901</v>
      </c>
      <c r="U491" s="629" t="s">
        <v>587</v>
      </c>
      <c r="V491" s="628">
        <v>98643173</v>
      </c>
      <c r="W491" s="629" t="s">
        <v>4696</v>
      </c>
      <c r="X491" s="629" t="s">
        <v>245</v>
      </c>
      <c r="Y491" s="744">
        <v>350000</v>
      </c>
      <c r="Z491" s="640"/>
      <c r="AA491" s="640">
        <v>30000</v>
      </c>
      <c r="AB491" s="640"/>
      <c r="AC491" s="640"/>
      <c r="AD491" s="640"/>
      <c r="AE491" s="640">
        <v>30000</v>
      </c>
      <c r="AF491" s="640"/>
      <c r="AG491" s="640"/>
      <c r="AH491" s="640" t="s">
        <v>6796</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1">
        <v>45883</v>
      </c>
      <c r="CK491" s="510">
        <v>490000</v>
      </c>
      <c r="CM491" s="439"/>
      <c r="CN491" s="439"/>
      <c r="DB491" s="511">
        <v>46060</v>
      </c>
      <c r="DC491" s="510">
        <v>16000</v>
      </c>
      <c r="DH491" s="147"/>
      <c r="DI491" s="260"/>
    </row>
    <row r="492" spans="5:113" x14ac:dyDescent="0.25">
      <c r="E492" s="468">
        <v>46080</v>
      </c>
      <c r="F492" s="469">
        <v>5000</v>
      </c>
      <c r="G492" s="471"/>
      <c r="H492" s="469" t="s">
        <v>3402</v>
      </c>
      <c r="M492" s="268">
        <v>44279</v>
      </c>
      <c r="N492" s="269">
        <v>100000</v>
      </c>
      <c r="O492" s="270"/>
      <c r="P492" s="645" t="s">
        <v>879</v>
      </c>
      <c r="T492" s="742">
        <v>45901</v>
      </c>
      <c r="U492" s="743" t="s">
        <v>613</v>
      </c>
      <c r="V492" s="628" t="s">
        <v>5795</v>
      </c>
      <c r="W492" s="629" t="s">
        <v>5395</v>
      </c>
      <c r="X492" s="629" t="s">
        <v>436</v>
      </c>
      <c r="Y492" s="744" t="s">
        <v>5793</v>
      </c>
      <c r="Z492" s="640"/>
      <c r="AA492" s="640">
        <v>0</v>
      </c>
      <c r="AB492" s="640"/>
      <c r="AC492" s="640"/>
      <c r="AD492" s="640"/>
      <c r="AE492" s="640">
        <v>0</v>
      </c>
      <c r="AF492" s="640"/>
      <c r="AG492" s="640"/>
      <c r="AH492" s="640"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1">
        <v>45883</v>
      </c>
      <c r="CK492" s="510">
        <v>513000</v>
      </c>
      <c r="CM492" s="439"/>
      <c r="CN492" s="439"/>
      <c r="DB492" s="511">
        <v>46059</v>
      </c>
      <c r="DC492" s="510">
        <v>24000</v>
      </c>
      <c r="DH492" s="147"/>
      <c r="DI492" s="260"/>
    </row>
    <row r="493" spans="5:113" x14ac:dyDescent="0.25">
      <c r="E493" s="468">
        <v>46080</v>
      </c>
      <c r="F493" s="469">
        <v>30000</v>
      </c>
      <c r="G493" s="471"/>
      <c r="H493" s="469"/>
      <c r="M493" s="268">
        <v>44273</v>
      </c>
      <c r="N493" s="269">
        <v>23000</v>
      </c>
      <c r="O493" s="270"/>
      <c r="P493" s="271" t="s">
        <v>880</v>
      </c>
      <c r="T493" s="742">
        <v>45901</v>
      </c>
      <c r="U493" s="743" t="s">
        <v>4905</v>
      </c>
      <c r="V493" s="628" t="s">
        <v>4906</v>
      </c>
      <c r="W493" s="629" t="s">
        <v>3794</v>
      </c>
      <c r="X493" s="629" t="s">
        <v>6463</v>
      </c>
      <c r="Y493" s="744">
        <v>620000</v>
      </c>
      <c r="Z493" s="640"/>
      <c r="AA493" s="640">
        <v>26000</v>
      </c>
      <c r="AB493" s="640"/>
      <c r="AC493" s="640"/>
      <c r="AD493" s="640"/>
      <c r="AE493" s="640">
        <v>26000</v>
      </c>
      <c r="AF493" s="640"/>
      <c r="AG493" s="640"/>
      <c r="AH493" s="640"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1">
        <v>45883</v>
      </c>
      <c r="CK493" s="510">
        <v>346000</v>
      </c>
      <c r="CM493" s="439"/>
      <c r="CN493" s="439"/>
      <c r="DB493" s="511">
        <v>46059</v>
      </c>
      <c r="DC493" s="510">
        <v>11000</v>
      </c>
      <c r="DH493" s="147"/>
      <c r="DI493" s="260"/>
    </row>
    <row r="494" spans="5:113" x14ac:dyDescent="0.25">
      <c r="E494" s="468">
        <v>46078</v>
      </c>
      <c r="F494" s="469">
        <v>40000</v>
      </c>
      <c r="G494" s="471"/>
      <c r="H494" s="469"/>
      <c r="M494" s="268">
        <v>44272</v>
      </c>
      <c r="N494" s="269">
        <v>15000</v>
      </c>
      <c r="O494" s="270" t="s">
        <v>867</v>
      </c>
      <c r="P494" s="271" t="s">
        <v>881</v>
      </c>
      <c r="T494" s="742">
        <v>45901</v>
      </c>
      <c r="U494" s="743" t="s">
        <v>613</v>
      </c>
      <c r="V494" s="628" t="s">
        <v>5722</v>
      </c>
      <c r="W494" s="629" t="s">
        <v>592</v>
      </c>
      <c r="X494" s="629" t="s">
        <v>221</v>
      </c>
      <c r="Y494" s="744">
        <v>248000</v>
      </c>
      <c r="Z494" s="640"/>
      <c r="AA494" s="640">
        <v>73000</v>
      </c>
      <c r="AB494" s="640"/>
      <c r="AC494" s="640"/>
      <c r="AD494" s="640"/>
      <c r="AE494" s="640">
        <v>73000</v>
      </c>
      <c r="AF494" s="640"/>
      <c r="AG494" s="640"/>
      <c r="AH494" s="640"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11">
        <v>45881</v>
      </c>
      <c r="CK494" s="510">
        <v>227000</v>
      </c>
      <c r="CM494" s="439"/>
      <c r="CN494" s="439"/>
      <c r="DB494" s="511">
        <v>46059</v>
      </c>
      <c r="DC494" s="510">
        <v>7000</v>
      </c>
      <c r="DH494" s="147"/>
      <c r="DI494" s="260"/>
    </row>
    <row r="495" spans="5:113" x14ac:dyDescent="0.25">
      <c r="E495" s="468">
        <v>46077</v>
      </c>
      <c r="F495" s="469">
        <v>4000</v>
      </c>
      <c r="G495" s="471" t="s">
        <v>5485</v>
      </c>
      <c r="H495" s="469" t="s">
        <v>122</v>
      </c>
      <c r="M495" s="268">
        <v>44271</v>
      </c>
      <c r="N495" s="269">
        <v>4000</v>
      </c>
      <c r="O495" s="270"/>
      <c r="P495" s="271" t="s">
        <v>644</v>
      </c>
      <c r="T495" s="742">
        <v>45901</v>
      </c>
      <c r="U495" s="743" t="s">
        <v>6220</v>
      </c>
      <c r="V495" s="628" t="s">
        <v>6482</v>
      </c>
      <c r="W495" s="629" t="s">
        <v>592</v>
      </c>
      <c r="X495" s="629" t="s">
        <v>436</v>
      </c>
      <c r="Y495" s="744">
        <v>1063000</v>
      </c>
      <c r="Z495" s="640"/>
      <c r="AA495" s="640">
        <v>66000</v>
      </c>
      <c r="AB495" s="640"/>
      <c r="AC495" s="640"/>
      <c r="AD495" s="640"/>
      <c r="AE495" s="640">
        <v>66000</v>
      </c>
      <c r="AF495" s="640"/>
      <c r="AG495" s="640"/>
      <c r="AH495" s="640"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511">
        <v>45880</v>
      </c>
      <c r="CK495" s="510">
        <v>45000</v>
      </c>
      <c r="CM495" s="439"/>
      <c r="CN495" s="439"/>
      <c r="DB495" s="511">
        <v>46059</v>
      </c>
      <c r="DC495" s="510">
        <v>2000</v>
      </c>
      <c r="DH495" s="147"/>
      <c r="DI495" s="260"/>
    </row>
    <row r="496" spans="5:113" x14ac:dyDescent="0.25">
      <c r="E496" s="468">
        <v>46077</v>
      </c>
      <c r="F496" s="469">
        <v>3000</v>
      </c>
      <c r="G496" s="471"/>
      <c r="H496" s="469" t="s">
        <v>3866</v>
      </c>
      <c r="M496" s="268">
        <v>44271</v>
      </c>
      <c r="N496" s="269">
        <v>150000</v>
      </c>
      <c r="O496" s="270" t="s">
        <v>867</v>
      </c>
      <c r="P496" s="271" t="s">
        <v>882</v>
      </c>
      <c r="T496" s="742">
        <v>45901</v>
      </c>
      <c r="U496" s="743" t="s">
        <v>2005</v>
      </c>
      <c r="V496" s="628" t="s">
        <v>6491</v>
      </c>
      <c r="W496" s="629" t="s">
        <v>592</v>
      </c>
      <c r="X496" s="629" t="s">
        <v>435</v>
      </c>
      <c r="Y496" s="744">
        <v>328000</v>
      </c>
      <c r="Z496" s="640"/>
      <c r="AA496" s="640">
        <v>71000</v>
      </c>
      <c r="AB496" s="640"/>
      <c r="AC496" s="640"/>
      <c r="AD496" s="640"/>
      <c r="AE496" s="640">
        <v>71000</v>
      </c>
      <c r="AF496" s="640"/>
      <c r="AG496" s="640"/>
      <c r="AH496" s="640"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511">
        <v>45871</v>
      </c>
      <c r="CK496" s="510">
        <v>5000</v>
      </c>
      <c r="CM496" s="439"/>
      <c r="CN496" s="439"/>
      <c r="DB496" s="511">
        <v>46059</v>
      </c>
      <c r="DC496" s="510">
        <v>548000</v>
      </c>
      <c r="DH496" s="147"/>
      <c r="DI496" s="260"/>
    </row>
    <row r="497" spans="5:113" x14ac:dyDescent="0.25">
      <c r="E497" s="468">
        <v>46076</v>
      </c>
      <c r="F497" s="469">
        <v>2000</v>
      </c>
      <c r="G497" s="471" t="s">
        <v>5485</v>
      </c>
      <c r="H497" s="469" t="s">
        <v>7450</v>
      </c>
      <c r="M497" s="268">
        <v>44270</v>
      </c>
      <c r="N497" s="269">
        <v>80000</v>
      </c>
      <c r="O497" s="270"/>
      <c r="P497" s="271" t="s">
        <v>883</v>
      </c>
      <c r="T497" s="742">
        <v>45901</v>
      </c>
      <c r="U497" s="743" t="s">
        <v>609</v>
      </c>
      <c r="V497" s="628" t="s">
        <v>5252</v>
      </c>
      <c r="W497" s="629" t="s">
        <v>1902</v>
      </c>
      <c r="X497" s="629" t="s">
        <v>436</v>
      </c>
      <c r="Y497" s="744">
        <v>105000</v>
      </c>
      <c r="Z497" s="640"/>
      <c r="AA497" s="640">
        <v>28000</v>
      </c>
      <c r="AB497" s="640"/>
      <c r="AC497" s="640"/>
      <c r="AD497" s="640"/>
      <c r="AE497" s="640">
        <v>28000</v>
      </c>
      <c r="AF497" s="640"/>
      <c r="AG497" s="640"/>
      <c r="AH497" s="640"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511">
        <v>45871</v>
      </c>
      <c r="CK497" s="510">
        <v>5000</v>
      </c>
      <c r="CM497" s="439"/>
      <c r="CN497" s="439"/>
      <c r="DB497" s="511">
        <v>46059</v>
      </c>
      <c r="DC497" s="510">
        <v>10000</v>
      </c>
      <c r="DH497" s="147"/>
      <c r="DI497" s="260"/>
    </row>
    <row r="498" spans="5:113" x14ac:dyDescent="0.25">
      <c r="E498" s="468">
        <v>46076</v>
      </c>
      <c r="F498" s="469">
        <v>4000</v>
      </c>
      <c r="G498" s="471" t="s">
        <v>5485</v>
      </c>
      <c r="H498" s="469" t="s">
        <v>5639</v>
      </c>
      <c r="M498" s="268">
        <v>44268</v>
      </c>
      <c r="N498" s="269">
        <v>100000</v>
      </c>
      <c r="O498" s="270"/>
      <c r="P498" s="271" t="s">
        <v>884</v>
      </c>
      <c r="T498" s="742">
        <v>45901</v>
      </c>
      <c r="U498" s="743" t="s">
        <v>5677</v>
      </c>
      <c r="V498" s="628" t="s">
        <v>6446</v>
      </c>
      <c r="W498" s="629" t="s">
        <v>592</v>
      </c>
      <c r="X498" s="629" t="s">
        <v>435</v>
      </c>
      <c r="Y498" s="744" t="s">
        <v>6632</v>
      </c>
      <c r="Z498" s="640"/>
      <c r="AA498" s="640">
        <v>80000</v>
      </c>
      <c r="AB498" s="640"/>
      <c r="AC498" s="640"/>
      <c r="AD498" s="640"/>
      <c r="AE498" s="640">
        <v>80000</v>
      </c>
      <c r="AF498" s="640"/>
      <c r="AG498" s="640"/>
      <c r="AH498" s="640" t="s">
        <v>6631</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511">
        <v>45864</v>
      </c>
      <c r="CK498" s="510">
        <v>440000</v>
      </c>
      <c r="CM498" s="439"/>
      <c r="CN498" s="439"/>
      <c r="DB498" s="511">
        <v>46059</v>
      </c>
      <c r="DC498" s="510">
        <v>30000</v>
      </c>
      <c r="DH498" s="147"/>
      <c r="DI498" s="260"/>
    </row>
    <row r="499" spans="5:113" x14ac:dyDescent="0.25">
      <c r="E499" s="468">
        <v>46076</v>
      </c>
      <c r="F499" s="469">
        <v>5000</v>
      </c>
      <c r="G499" s="471" t="s">
        <v>3355</v>
      </c>
      <c r="H499" s="469" t="s">
        <v>2680</v>
      </c>
      <c r="M499" s="268">
        <v>44267</v>
      </c>
      <c r="N499" s="269">
        <v>100000</v>
      </c>
      <c r="O499" s="270"/>
      <c r="P499" s="651" t="s">
        <v>680</v>
      </c>
      <c r="T499" s="742">
        <v>45901</v>
      </c>
      <c r="U499" s="743" t="s">
        <v>5677</v>
      </c>
      <c r="V499" s="628" t="s">
        <v>6587</v>
      </c>
      <c r="W499" s="629" t="s">
        <v>592</v>
      </c>
      <c r="X499" s="629" t="s">
        <v>436</v>
      </c>
      <c r="Y499" s="744">
        <v>520000</v>
      </c>
      <c r="Z499" s="640"/>
      <c r="AA499" s="640">
        <v>70000</v>
      </c>
      <c r="AB499" s="640"/>
      <c r="AC499" s="640"/>
      <c r="AD499" s="640"/>
      <c r="AE499" s="640">
        <v>70000</v>
      </c>
      <c r="AF499" s="640"/>
      <c r="AG499" s="640"/>
      <c r="AH499" s="640" t="s">
        <v>6630</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511">
        <v>45864</v>
      </c>
      <c r="CK499" s="510">
        <v>2000</v>
      </c>
      <c r="CM499" s="439"/>
      <c r="CN499" s="439"/>
      <c r="DB499" s="511">
        <v>46059</v>
      </c>
      <c r="DC499" s="510">
        <v>30000</v>
      </c>
      <c r="DH499" s="147"/>
      <c r="DI499" s="260"/>
    </row>
    <row r="500" spans="5:113" x14ac:dyDescent="0.25">
      <c r="E500" s="468">
        <v>46076</v>
      </c>
      <c r="F500" s="469">
        <v>5000</v>
      </c>
      <c r="G500" s="471"/>
      <c r="H500" s="469" t="s">
        <v>721</v>
      </c>
      <c r="M500" s="268">
        <v>44263</v>
      </c>
      <c r="N500" s="269">
        <v>40000</v>
      </c>
      <c r="O500" s="270"/>
      <c r="P500" s="269" t="s">
        <v>680</v>
      </c>
      <c r="T500" s="742">
        <v>45901</v>
      </c>
      <c r="U500" s="743" t="s">
        <v>3992</v>
      </c>
      <c r="V500" s="628" t="s">
        <v>6466</v>
      </c>
      <c r="W500" s="629" t="s">
        <v>592</v>
      </c>
      <c r="X500" s="629" t="s">
        <v>436</v>
      </c>
      <c r="Y500" s="744">
        <v>595000</v>
      </c>
      <c r="Z500" s="640"/>
      <c r="AA500" s="640">
        <v>71000</v>
      </c>
      <c r="AB500" s="640"/>
      <c r="AC500" s="640"/>
      <c r="AD500" s="640"/>
      <c r="AE500" s="640">
        <v>71000</v>
      </c>
      <c r="AF500" s="640"/>
      <c r="AG500" s="640"/>
      <c r="AH500" s="640" t="s">
        <v>6586</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511">
        <v>45861</v>
      </c>
      <c r="CK500" s="510">
        <v>213000</v>
      </c>
      <c r="CM500" s="439"/>
      <c r="CN500" s="439"/>
      <c r="DB500" s="511">
        <v>46059</v>
      </c>
      <c r="DC500" s="510">
        <v>42000</v>
      </c>
      <c r="DH500" s="147"/>
      <c r="DI500" s="260"/>
    </row>
    <row r="501" spans="5:113" x14ac:dyDescent="0.25">
      <c r="E501" s="468">
        <v>46076</v>
      </c>
      <c r="F501" s="469">
        <v>30000</v>
      </c>
      <c r="G501" s="471" t="s">
        <v>942</v>
      </c>
      <c r="H501" s="469" t="s">
        <v>916</v>
      </c>
      <c r="M501" s="268">
        <v>44260</v>
      </c>
      <c r="N501" s="269">
        <v>90000</v>
      </c>
      <c r="O501" s="270"/>
      <c r="P501" s="645" t="s">
        <v>885</v>
      </c>
      <c r="T501" s="742">
        <v>45901</v>
      </c>
      <c r="U501" s="629" t="s">
        <v>1728</v>
      </c>
      <c r="V501" s="628" t="s">
        <v>6576</v>
      </c>
      <c r="W501" s="629" t="s">
        <v>592</v>
      </c>
      <c r="X501" s="629" t="s">
        <v>2663</v>
      </c>
      <c r="Y501" s="744">
        <v>350000</v>
      </c>
      <c r="Z501" s="640"/>
      <c r="AA501" s="640">
        <v>73000</v>
      </c>
      <c r="AB501" s="640"/>
      <c r="AC501" s="640"/>
      <c r="AD501" s="640"/>
      <c r="AE501" s="640">
        <v>73000</v>
      </c>
      <c r="AF501" s="640"/>
      <c r="AG501" s="640"/>
      <c r="AH501" s="640"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511">
        <v>45861</v>
      </c>
      <c r="CK501" s="510">
        <v>179000</v>
      </c>
      <c r="CM501" s="439"/>
      <c r="CN501" s="439"/>
      <c r="DB501" s="511">
        <v>46059</v>
      </c>
      <c r="DC501" s="510">
        <v>36000</v>
      </c>
      <c r="DH501" s="147"/>
      <c r="DI501" s="260"/>
    </row>
    <row r="502" spans="5:113" x14ac:dyDescent="0.25">
      <c r="E502" s="468">
        <v>46075</v>
      </c>
      <c r="F502" s="469">
        <v>60000</v>
      </c>
      <c r="G502" s="471" t="s">
        <v>3355</v>
      </c>
      <c r="H502" s="469" t="s">
        <v>3689</v>
      </c>
      <c r="M502" s="268">
        <v>44259</v>
      </c>
      <c r="N502" s="269">
        <v>200000</v>
      </c>
      <c r="O502" s="270" t="s">
        <v>867</v>
      </c>
      <c r="P502" s="271" t="s">
        <v>886</v>
      </c>
      <c r="T502" s="742">
        <v>45901</v>
      </c>
      <c r="U502" s="629" t="s">
        <v>4334</v>
      </c>
      <c r="V502" s="628" t="s">
        <v>6574</v>
      </c>
      <c r="W502" s="629" t="s">
        <v>1473</v>
      </c>
      <c r="X502" s="629" t="s">
        <v>433</v>
      </c>
      <c r="Y502" s="744">
        <v>446000</v>
      </c>
      <c r="Z502" s="640"/>
      <c r="AA502" s="640">
        <v>74000</v>
      </c>
      <c r="AB502" s="640"/>
      <c r="AC502" s="640"/>
      <c r="AD502" s="640"/>
      <c r="AE502" s="640">
        <v>74000</v>
      </c>
      <c r="AF502" s="640"/>
      <c r="AG502" s="640"/>
      <c r="AH502" s="640" t="s">
        <v>6585</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511">
        <v>45861</v>
      </c>
      <c r="CK502" s="510">
        <v>2000</v>
      </c>
      <c r="CM502" s="439"/>
      <c r="CN502" s="439"/>
      <c r="DB502" s="511">
        <v>46059</v>
      </c>
      <c r="DC502" s="510">
        <v>459000</v>
      </c>
      <c r="DH502" s="147"/>
      <c r="DI502" s="260"/>
    </row>
    <row r="503" spans="5:113" x14ac:dyDescent="0.25">
      <c r="E503" s="468">
        <v>46074</v>
      </c>
      <c r="F503" s="469">
        <v>150000</v>
      </c>
      <c r="G503" s="471" t="s">
        <v>1396</v>
      </c>
      <c r="H503" s="469" t="s">
        <v>8254</v>
      </c>
      <c r="M503" s="268">
        <v>44256</v>
      </c>
      <c r="N503" s="269">
        <v>50000</v>
      </c>
      <c r="O503" s="270" t="s">
        <v>867</v>
      </c>
      <c r="P503" s="271" t="s">
        <v>887</v>
      </c>
      <c r="T503" s="742">
        <v>45901</v>
      </c>
      <c r="U503" s="629" t="s">
        <v>6559</v>
      </c>
      <c r="V503" s="628" t="s">
        <v>6570</v>
      </c>
      <c r="W503" s="629" t="s">
        <v>592</v>
      </c>
      <c r="X503" s="629" t="s">
        <v>435</v>
      </c>
      <c r="Y503" s="744">
        <v>641000</v>
      </c>
      <c r="Z503" s="640"/>
      <c r="AA503" s="640">
        <v>71000</v>
      </c>
      <c r="AB503" s="640"/>
      <c r="AC503" s="640"/>
      <c r="AD503" s="640"/>
      <c r="AE503" s="640">
        <v>71000</v>
      </c>
      <c r="AF503" s="640"/>
      <c r="AG503" s="640"/>
      <c r="AH503" s="640" t="s">
        <v>6626</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540"/>
      <c r="CK503" s="541"/>
      <c r="CM503" s="439"/>
      <c r="CN503" s="439"/>
      <c r="DB503" s="511">
        <v>46058</v>
      </c>
      <c r="DC503" s="510">
        <v>3000</v>
      </c>
      <c r="DH503" s="147"/>
      <c r="DI503" s="260"/>
    </row>
    <row r="504" spans="5:113" x14ac:dyDescent="0.25">
      <c r="E504" s="468">
        <v>46074</v>
      </c>
      <c r="F504" s="469">
        <v>10000</v>
      </c>
      <c r="G504" s="471" t="s">
        <v>1312</v>
      </c>
      <c r="H504" s="469" t="s">
        <v>4767</v>
      </c>
      <c r="M504" s="268">
        <v>44254</v>
      </c>
      <c r="N504" s="269">
        <v>205000</v>
      </c>
      <c r="O504" s="270"/>
      <c r="P504" s="651" t="s">
        <v>680</v>
      </c>
      <c r="T504" s="742">
        <v>45901</v>
      </c>
      <c r="U504" s="629" t="s">
        <v>1728</v>
      </c>
      <c r="V504" s="628" t="s">
        <v>6621</v>
      </c>
      <c r="W504" s="629" t="s">
        <v>592</v>
      </c>
      <c r="X504" s="629" t="s">
        <v>435</v>
      </c>
      <c r="Y504" s="744">
        <v>398000</v>
      </c>
      <c r="Z504" s="640"/>
      <c r="AA504" s="640">
        <v>71000</v>
      </c>
      <c r="AB504" s="640"/>
      <c r="AC504" s="640"/>
      <c r="AD504" s="640"/>
      <c r="AE504" s="640">
        <v>71000</v>
      </c>
      <c r="AF504" s="640"/>
      <c r="AG504" s="640"/>
      <c r="AH504" s="640" t="s">
        <v>6643</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1">
        <v>46058</v>
      </c>
      <c r="DC504" s="510">
        <v>20000</v>
      </c>
      <c r="DH504" s="147"/>
      <c r="DI504" s="260"/>
    </row>
    <row r="505" spans="5:113" x14ac:dyDescent="0.25">
      <c r="E505" s="468">
        <v>46073</v>
      </c>
      <c r="F505" s="469">
        <v>2000</v>
      </c>
      <c r="G505" s="471" t="s">
        <v>5485</v>
      </c>
      <c r="H505" s="469" t="s">
        <v>7450</v>
      </c>
      <c r="M505" s="268">
        <v>44252</v>
      </c>
      <c r="N505" s="269">
        <v>50000</v>
      </c>
      <c r="O505" s="270" t="s">
        <v>867</v>
      </c>
      <c r="P505" s="645" t="s">
        <v>888</v>
      </c>
      <c r="T505" s="742">
        <v>45901</v>
      </c>
      <c r="U505" s="629" t="s">
        <v>2102</v>
      </c>
      <c r="V505" s="628" t="s">
        <v>6623</v>
      </c>
      <c r="W505" s="629" t="s">
        <v>592</v>
      </c>
      <c r="X505" s="629" t="s">
        <v>436</v>
      </c>
      <c r="Y505" s="744">
        <v>1042000</v>
      </c>
      <c r="Z505" s="640"/>
      <c r="AA505" s="640">
        <v>71000</v>
      </c>
      <c r="AB505" s="640"/>
      <c r="AC505" s="640"/>
      <c r="AD505" s="640"/>
      <c r="AE505" s="640">
        <v>71000</v>
      </c>
      <c r="AF505" s="640"/>
      <c r="AG505" s="640"/>
      <c r="AH505" s="640" t="s">
        <v>6625</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1">
        <v>46058</v>
      </c>
      <c r="DC505" s="510">
        <v>58000</v>
      </c>
      <c r="DH505" s="147"/>
      <c r="DI505" s="260"/>
    </row>
    <row r="506" spans="5:113" x14ac:dyDescent="0.25">
      <c r="E506" s="468">
        <v>46073</v>
      </c>
      <c r="F506" s="469">
        <v>5000</v>
      </c>
      <c r="G506" s="471" t="s">
        <v>1312</v>
      </c>
      <c r="H506" s="469" t="s">
        <v>1486</v>
      </c>
      <c r="M506" s="268">
        <v>44251</v>
      </c>
      <c r="N506" s="269">
        <v>200000</v>
      </c>
      <c r="O506" s="270" t="s">
        <v>867</v>
      </c>
      <c r="P506" s="271" t="s">
        <v>886</v>
      </c>
      <c r="T506" s="742">
        <v>45901</v>
      </c>
      <c r="U506" s="629" t="s">
        <v>5055</v>
      </c>
      <c r="V506" s="628" t="s">
        <v>6572</v>
      </c>
      <c r="W506" s="629" t="s">
        <v>611</v>
      </c>
      <c r="X506" s="629" t="s">
        <v>221</v>
      </c>
      <c r="Y506" s="744"/>
      <c r="Z506" s="640"/>
      <c r="AA506" s="640">
        <v>0</v>
      </c>
      <c r="AB506" s="640"/>
      <c r="AC506" s="640"/>
      <c r="AD506" s="640"/>
      <c r="AE506" s="640">
        <v>0</v>
      </c>
      <c r="AF506" s="640"/>
      <c r="AG506" s="640"/>
      <c r="AH506" s="640" t="s">
        <v>6666</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1">
        <v>46058</v>
      </c>
      <c r="DC506" s="510">
        <v>25000</v>
      </c>
      <c r="DH506" s="147"/>
      <c r="DI506" s="260"/>
    </row>
    <row r="507" spans="5:113" x14ac:dyDescent="0.25">
      <c r="E507" s="468">
        <v>46073</v>
      </c>
      <c r="F507" s="469">
        <v>26000</v>
      </c>
      <c r="G507" s="471" t="s">
        <v>3353</v>
      </c>
      <c r="H507" s="469" t="s">
        <v>8188</v>
      </c>
      <c r="M507" s="268">
        <v>44248</v>
      </c>
      <c r="N507" s="269">
        <v>140000</v>
      </c>
      <c r="O507" s="270"/>
      <c r="P507" s="651" t="s">
        <v>680</v>
      </c>
      <c r="T507" s="742">
        <v>45901</v>
      </c>
      <c r="U507" s="629" t="s">
        <v>6616</v>
      </c>
      <c r="V507" s="628" t="s">
        <v>6618</v>
      </c>
      <c r="W507" s="629" t="s">
        <v>6619</v>
      </c>
      <c r="X507" s="629" t="s">
        <v>2607</v>
      </c>
      <c r="Y507" s="744">
        <v>280000</v>
      </c>
      <c r="Z507" s="640"/>
      <c r="AA507" s="640">
        <v>70000</v>
      </c>
      <c r="AB507" s="640"/>
      <c r="AC507" s="640"/>
      <c r="AD507" s="640"/>
      <c r="AE507" s="640">
        <v>70000</v>
      </c>
      <c r="AF507" s="640"/>
      <c r="AG507" s="640"/>
      <c r="AH507" s="640" t="s">
        <v>6675</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1">
        <v>46057</v>
      </c>
      <c r="DC507" s="510">
        <v>10000</v>
      </c>
      <c r="DH507" s="147"/>
      <c r="DI507" s="260"/>
    </row>
    <row r="508" spans="5:113" x14ac:dyDescent="0.25">
      <c r="E508" s="468">
        <v>46073</v>
      </c>
      <c r="F508" s="469">
        <v>17000</v>
      </c>
      <c r="G508" s="471" t="s">
        <v>3355</v>
      </c>
      <c r="H508" s="469" t="s">
        <v>8190</v>
      </c>
      <c r="M508" s="268">
        <v>44246</v>
      </c>
      <c r="N508" s="269">
        <v>160000</v>
      </c>
      <c r="O508" s="270" t="s">
        <v>867</v>
      </c>
      <c r="P508" s="645" t="s">
        <v>889</v>
      </c>
      <c r="T508" s="742">
        <v>45901</v>
      </c>
      <c r="U508" s="629" t="s">
        <v>6505</v>
      </c>
      <c r="V508" s="628" t="s">
        <v>6506</v>
      </c>
      <c r="W508" s="629" t="s">
        <v>592</v>
      </c>
      <c r="X508" s="629" t="s">
        <v>2607</v>
      </c>
      <c r="Y508" s="744">
        <v>425000</v>
      </c>
      <c r="Z508" s="640"/>
      <c r="AA508" s="640">
        <v>45000</v>
      </c>
      <c r="AB508" s="640"/>
      <c r="AC508" s="640"/>
      <c r="AD508" s="640"/>
      <c r="AE508" s="640">
        <v>45000</v>
      </c>
      <c r="AF508" s="640"/>
      <c r="AG508" s="640"/>
      <c r="AH508" s="640" t="s">
        <v>6674</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1">
        <v>46057</v>
      </c>
      <c r="DC508" s="510">
        <v>40000</v>
      </c>
      <c r="DH508" s="147"/>
      <c r="DI508" s="260"/>
    </row>
    <row r="509" spans="5:113" x14ac:dyDescent="0.25">
      <c r="E509" s="468">
        <v>46073</v>
      </c>
      <c r="F509" s="469">
        <v>20000</v>
      </c>
      <c r="G509" s="471" t="s">
        <v>1312</v>
      </c>
      <c r="H509" s="469" t="s">
        <v>1826</v>
      </c>
      <c r="M509" s="268">
        <v>44246</v>
      </c>
      <c r="N509" s="269">
        <v>150000</v>
      </c>
      <c r="O509" s="270" t="s">
        <v>867</v>
      </c>
      <c r="P509" s="271" t="s">
        <v>882</v>
      </c>
      <c r="T509" s="742">
        <v>45901</v>
      </c>
      <c r="U509" s="629" t="s">
        <v>6604</v>
      </c>
      <c r="V509" s="628" t="s">
        <v>6662</v>
      </c>
      <c r="W509" s="629" t="s">
        <v>592</v>
      </c>
      <c r="X509" s="629" t="s">
        <v>436</v>
      </c>
      <c r="Y509" s="744">
        <v>709000</v>
      </c>
      <c r="Z509" s="640"/>
      <c r="AA509" s="640">
        <v>75000</v>
      </c>
      <c r="AB509" s="640"/>
      <c r="AC509" s="640"/>
      <c r="AD509" s="640"/>
      <c r="AE509" s="640">
        <v>75000</v>
      </c>
      <c r="AF509" s="640"/>
      <c r="AG509" s="640"/>
      <c r="AH509" s="640" t="s">
        <v>6664</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1">
        <v>46056</v>
      </c>
      <c r="DC509" s="510">
        <v>80000</v>
      </c>
      <c r="DH509" s="147"/>
      <c r="DI509" s="260"/>
    </row>
    <row r="510" spans="5:113" x14ac:dyDescent="0.25">
      <c r="E510" s="468">
        <v>46073</v>
      </c>
      <c r="F510" s="469">
        <v>4000</v>
      </c>
      <c r="G510" s="471"/>
      <c r="H510" s="469" t="s">
        <v>1005</v>
      </c>
      <c r="M510" s="268">
        <v>44244</v>
      </c>
      <c r="N510" s="269">
        <v>120000</v>
      </c>
      <c r="O510" s="270" t="s">
        <v>867</v>
      </c>
      <c r="P510" s="271" t="s">
        <v>890</v>
      </c>
      <c r="T510" s="742">
        <v>45901</v>
      </c>
      <c r="U510" s="743" t="s">
        <v>1554</v>
      </c>
      <c r="V510" s="628" t="s">
        <v>6411</v>
      </c>
      <c r="W510" s="629" t="s">
        <v>592</v>
      </c>
      <c r="X510" s="629" t="s">
        <v>221</v>
      </c>
      <c r="Y510" s="744">
        <v>593000</v>
      </c>
      <c r="Z510" s="640"/>
      <c r="AA510" s="640">
        <v>163000</v>
      </c>
      <c r="AB510" s="640"/>
      <c r="AC510" s="640"/>
      <c r="AD510" s="640"/>
      <c r="AE510" s="640">
        <v>163000</v>
      </c>
      <c r="AF510" s="640"/>
      <c r="AG510" s="640"/>
      <c r="AH510" s="640" t="s">
        <v>6663</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1">
        <v>46056</v>
      </c>
      <c r="DC510" s="510">
        <v>171000</v>
      </c>
      <c r="DH510" s="147"/>
      <c r="DI510" s="260"/>
    </row>
    <row r="511" spans="5:113" x14ac:dyDescent="0.25">
      <c r="E511" s="468">
        <v>46073</v>
      </c>
      <c r="F511" s="469">
        <v>22000</v>
      </c>
      <c r="G511" s="471" t="s">
        <v>3353</v>
      </c>
      <c r="H511" s="469" t="s">
        <v>934</v>
      </c>
      <c r="M511" s="268">
        <v>44243</v>
      </c>
      <c r="N511" s="269">
        <v>80000</v>
      </c>
      <c r="O511" s="270" t="s">
        <v>867</v>
      </c>
      <c r="P511" s="271" t="s">
        <v>891</v>
      </c>
      <c r="T511" s="742">
        <v>45901</v>
      </c>
      <c r="U511" s="629" t="s">
        <v>6232</v>
      </c>
      <c r="V511" s="628" t="s">
        <v>6233</v>
      </c>
      <c r="W511" s="629" t="s">
        <v>1473</v>
      </c>
      <c r="X511" s="629" t="s">
        <v>435</v>
      </c>
      <c r="Y511" s="744">
        <v>350000</v>
      </c>
      <c r="Z511" s="640"/>
      <c r="AA511" s="640">
        <v>73000</v>
      </c>
      <c r="AB511" s="640"/>
      <c r="AC511" s="640"/>
      <c r="AD511" s="640"/>
      <c r="AE511" s="640">
        <v>73000</v>
      </c>
      <c r="AF511" s="640"/>
      <c r="AG511" s="640"/>
      <c r="AH511" s="640" t="s">
        <v>6683</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1">
        <v>46056</v>
      </c>
      <c r="DC511" s="510">
        <v>491000</v>
      </c>
      <c r="DH511" s="147"/>
      <c r="DI511" s="260"/>
    </row>
    <row r="512" spans="5:113" x14ac:dyDescent="0.25">
      <c r="E512" s="468">
        <v>46073</v>
      </c>
      <c r="F512" s="469">
        <v>20000</v>
      </c>
      <c r="G512" s="471" t="s">
        <v>1312</v>
      </c>
      <c r="H512" s="469" t="s">
        <v>8189</v>
      </c>
      <c r="M512" s="268">
        <v>44240</v>
      </c>
      <c r="N512" s="269">
        <v>218000</v>
      </c>
      <c r="O512" s="270"/>
      <c r="P512" s="271" t="s">
        <v>892</v>
      </c>
      <c r="T512" s="742">
        <v>45901</v>
      </c>
      <c r="U512" s="629" t="s">
        <v>4334</v>
      </c>
      <c r="V512" s="628" t="s">
        <v>5605</v>
      </c>
      <c r="W512" s="629" t="s">
        <v>611</v>
      </c>
      <c r="X512" s="629" t="s">
        <v>435</v>
      </c>
      <c r="Y512" s="744">
        <v>721000</v>
      </c>
      <c r="Z512" s="640"/>
      <c r="AA512" s="640">
        <v>70000</v>
      </c>
      <c r="AB512" s="640"/>
      <c r="AC512" s="640"/>
      <c r="AD512" s="640"/>
      <c r="AE512" s="640">
        <v>70000</v>
      </c>
      <c r="AF512" s="640"/>
      <c r="AG512" s="640"/>
      <c r="AH512" s="640" t="s">
        <v>6684</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1">
        <v>46056</v>
      </c>
      <c r="DC512" s="510">
        <v>6000</v>
      </c>
      <c r="DH512" s="147"/>
      <c r="DI512" s="260"/>
    </row>
    <row r="513" spans="5:113" x14ac:dyDescent="0.25">
      <c r="E513" s="468">
        <v>46073</v>
      </c>
      <c r="F513" s="469">
        <v>275000</v>
      </c>
      <c r="G513" s="471" t="s">
        <v>1312</v>
      </c>
      <c r="H513" s="469" t="s">
        <v>3375</v>
      </c>
      <c r="M513" s="268">
        <v>44239</v>
      </c>
      <c r="N513" s="269">
        <v>50000</v>
      </c>
      <c r="O513" s="270" t="s">
        <v>867</v>
      </c>
      <c r="P513" s="271" t="s">
        <v>893</v>
      </c>
      <c r="T513" s="742">
        <v>45901</v>
      </c>
      <c r="U513" s="629" t="s">
        <v>6566</v>
      </c>
      <c r="V513" s="628" t="s">
        <v>6584</v>
      </c>
      <c r="W513" s="629" t="s">
        <v>592</v>
      </c>
      <c r="X513" s="629" t="s">
        <v>433</v>
      </c>
      <c r="Y513" s="744">
        <v>528000</v>
      </c>
      <c r="Z513" s="640"/>
      <c r="AA513" s="640">
        <v>70000</v>
      </c>
      <c r="AB513" s="640"/>
      <c r="AC513" s="640"/>
      <c r="AD513" s="640"/>
      <c r="AE513" s="640">
        <v>70000</v>
      </c>
      <c r="AF513" s="640"/>
      <c r="AG513" s="640"/>
      <c r="AH513" s="640" t="s">
        <v>6715</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1">
        <v>46055</v>
      </c>
      <c r="DC513" s="510">
        <v>6000</v>
      </c>
      <c r="DH513" s="147"/>
      <c r="DI513" s="260"/>
    </row>
    <row r="514" spans="5:113" x14ac:dyDescent="0.25">
      <c r="E514" s="468">
        <v>46073</v>
      </c>
      <c r="F514" s="469">
        <v>5000</v>
      </c>
      <c r="G514" s="471" t="s">
        <v>5485</v>
      </c>
      <c r="H514" s="469" t="s">
        <v>5769</v>
      </c>
      <c r="M514" s="268">
        <v>44238</v>
      </c>
      <c r="N514" s="269">
        <v>100000</v>
      </c>
      <c r="O514" s="270" t="s">
        <v>867</v>
      </c>
      <c r="P514" s="271" t="s">
        <v>891</v>
      </c>
      <c r="T514" s="742">
        <v>45901</v>
      </c>
      <c r="U514" s="629" t="s">
        <v>6566</v>
      </c>
      <c r="V514" s="628" t="s">
        <v>6627</v>
      </c>
      <c r="W514" s="629" t="s">
        <v>2071</v>
      </c>
      <c r="X514" s="629" t="s">
        <v>435</v>
      </c>
      <c r="Y514" s="744">
        <v>310000</v>
      </c>
      <c r="Z514" s="640"/>
      <c r="AA514" s="640">
        <v>68000</v>
      </c>
      <c r="AB514" s="640"/>
      <c r="AC514" s="640"/>
      <c r="AD514" s="640"/>
      <c r="AE514" s="640">
        <v>68000</v>
      </c>
      <c r="AF514" s="640"/>
      <c r="AG514" s="640"/>
      <c r="AH514" s="640" t="s">
        <v>6628</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1">
        <v>46054</v>
      </c>
      <c r="DC514" s="510">
        <v>50000</v>
      </c>
      <c r="DH514" s="147"/>
      <c r="DI514" s="260"/>
    </row>
    <row r="515" spans="5:113" ht="15" customHeight="1" x14ac:dyDescent="0.25">
      <c r="E515" s="468">
        <v>46072</v>
      </c>
      <c r="F515" s="469">
        <v>2000</v>
      </c>
      <c r="G515" s="471" t="s">
        <v>5485</v>
      </c>
      <c r="H515" s="469" t="s">
        <v>3577</v>
      </c>
      <c r="M515" s="268">
        <v>44236</v>
      </c>
      <c r="N515" s="269">
        <v>100000</v>
      </c>
      <c r="O515" s="270" t="s">
        <v>867</v>
      </c>
      <c r="P515" s="271" t="s">
        <v>891</v>
      </c>
      <c r="T515" s="742">
        <v>45901</v>
      </c>
      <c r="U515" s="629" t="s">
        <v>6566</v>
      </c>
      <c r="V515" s="628" t="s">
        <v>6620</v>
      </c>
      <c r="W515" s="629" t="s">
        <v>592</v>
      </c>
      <c r="X515" s="629" t="s">
        <v>221</v>
      </c>
      <c r="Y515" s="744">
        <v>334000</v>
      </c>
      <c r="Z515" s="640"/>
      <c r="AA515" s="640">
        <v>99000</v>
      </c>
      <c r="AB515" s="640"/>
      <c r="AC515" s="640"/>
      <c r="AD515" s="640"/>
      <c r="AE515" s="640">
        <v>99000</v>
      </c>
      <c r="AF515" s="640"/>
      <c r="AG515" s="640"/>
      <c r="AH515" s="640" t="s">
        <v>6716</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1">
        <v>46053</v>
      </c>
      <c r="DC515" s="510">
        <v>30000</v>
      </c>
      <c r="DH515" s="147"/>
      <c r="DI515" s="260"/>
    </row>
    <row r="516" spans="5:113" x14ac:dyDescent="0.25">
      <c r="E516" s="468">
        <v>46072</v>
      </c>
      <c r="F516" s="469">
        <v>260000</v>
      </c>
      <c r="G516" s="471"/>
      <c r="H516" s="469" t="s">
        <v>8172</v>
      </c>
      <c r="M516" s="268">
        <v>44232</v>
      </c>
      <c r="N516" s="269">
        <v>166000</v>
      </c>
      <c r="O516" s="270"/>
      <c r="P516" s="271" t="s">
        <v>894</v>
      </c>
      <c r="T516" s="742">
        <v>45901</v>
      </c>
      <c r="U516" s="629" t="s">
        <v>6566</v>
      </c>
      <c r="V516" s="628" t="s">
        <v>3661</v>
      </c>
      <c r="W516" s="629" t="s">
        <v>592</v>
      </c>
      <c r="X516" s="629" t="s">
        <v>435</v>
      </c>
      <c r="Y516" s="744">
        <v>330000</v>
      </c>
      <c r="Z516" s="640"/>
      <c r="AA516" s="640">
        <v>88000</v>
      </c>
      <c r="AB516" s="640"/>
      <c r="AC516" s="640"/>
      <c r="AD516" s="640"/>
      <c r="AE516" s="640">
        <v>88000</v>
      </c>
      <c r="AF516" s="640"/>
      <c r="AG516" s="640"/>
      <c r="AH516" s="640" t="s">
        <v>6628</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1">
        <v>46053</v>
      </c>
      <c r="DC516" s="510">
        <v>60000</v>
      </c>
      <c r="DH516" s="147"/>
      <c r="DI516" s="260"/>
    </row>
    <row r="517" spans="5:113" x14ac:dyDescent="0.25">
      <c r="E517" s="468">
        <v>46071</v>
      </c>
      <c r="F517" s="469">
        <v>5000</v>
      </c>
      <c r="G517" s="471"/>
      <c r="H517" s="469" t="s">
        <v>3728</v>
      </c>
      <c r="M517" s="268">
        <v>44230</v>
      </c>
      <c r="N517" s="269">
        <v>10000</v>
      </c>
      <c r="O517" s="270"/>
      <c r="P517" s="271" t="s">
        <v>895</v>
      </c>
      <c r="T517" s="742">
        <v>45901</v>
      </c>
      <c r="U517" s="743" t="s">
        <v>5899</v>
      </c>
      <c r="V517" s="628">
        <v>1098616548</v>
      </c>
      <c r="W517" s="629" t="s">
        <v>5595</v>
      </c>
      <c r="X517" s="629" t="s">
        <v>2423</v>
      </c>
      <c r="Y517" s="744">
        <v>151000</v>
      </c>
      <c r="Z517" s="640"/>
      <c r="AA517" s="640">
        <v>70000</v>
      </c>
      <c r="AB517" s="640"/>
      <c r="AC517" s="640"/>
      <c r="AD517" s="640"/>
      <c r="AE517" s="640">
        <v>70000</v>
      </c>
      <c r="AF517" s="640"/>
      <c r="AG517" s="640"/>
      <c r="AH517" s="640" t="s">
        <v>6709</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1">
        <v>46053</v>
      </c>
      <c r="DC517" s="510">
        <v>25000</v>
      </c>
      <c r="DH517" s="147"/>
      <c r="DI517" s="260"/>
    </row>
    <row r="518" spans="5:113" x14ac:dyDescent="0.25">
      <c r="E518" s="468">
        <v>46071</v>
      </c>
      <c r="F518" s="469">
        <v>40000</v>
      </c>
      <c r="G518" s="471"/>
      <c r="H518" s="469" t="s">
        <v>8171</v>
      </c>
      <c r="M518" s="268">
        <v>44230</v>
      </c>
      <c r="N518" s="269">
        <v>45000</v>
      </c>
      <c r="O518" s="270"/>
      <c r="P518" s="271" t="s">
        <v>896</v>
      </c>
      <c r="T518" s="742">
        <v>45901</v>
      </c>
      <c r="U518" s="629" t="s">
        <v>2400</v>
      </c>
      <c r="V518" s="628" t="s">
        <v>6588</v>
      </c>
      <c r="W518" s="629" t="s">
        <v>6589</v>
      </c>
      <c r="X518" s="629" t="s">
        <v>6590</v>
      </c>
      <c r="Y518" s="744">
        <v>619000</v>
      </c>
      <c r="Z518" s="640"/>
      <c r="AA518" s="640">
        <v>52000</v>
      </c>
      <c r="AB518" s="640"/>
      <c r="AC518" s="640"/>
      <c r="AD518" s="640"/>
      <c r="AE518" s="640">
        <v>52000</v>
      </c>
      <c r="AF518" s="640"/>
      <c r="AG518" s="640"/>
      <c r="AH518" s="640" t="s">
        <v>6750</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1">
        <v>46053</v>
      </c>
      <c r="DC518" s="510">
        <v>64000</v>
      </c>
      <c r="DH518" s="147"/>
      <c r="DI518" s="260"/>
    </row>
    <row r="519" spans="5:113" x14ac:dyDescent="0.25">
      <c r="E519" s="468">
        <v>46071</v>
      </c>
      <c r="F519" s="469">
        <v>6000</v>
      </c>
      <c r="G519" s="471"/>
      <c r="H519" s="469" t="s">
        <v>8162</v>
      </c>
      <c r="M519" s="268">
        <v>44226</v>
      </c>
      <c r="N519" s="269">
        <v>140000</v>
      </c>
      <c r="O519" s="270" t="s">
        <v>897</v>
      </c>
      <c r="P519" s="271" t="s">
        <v>898</v>
      </c>
      <c r="T519" s="742">
        <v>45901</v>
      </c>
      <c r="U519" s="743" t="s">
        <v>6046</v>
      </c>
      <c r="V519" s="628" t="s">
        <v>6392</v>
      </c>
      <c r="W519" s="629" t="s">
        <v>592</v>
      </c>
      <c r="X519" s="629" t="s">
        <v>435</v>
      </c>
      <c r="Y519" s="744"/>
      <c r="Z519" s="640"/>
      <c r="AA519" s="640">
        <v>0</v>
      </c>
      <c r="AB519" s="640"/>
      <c r="AC519" s="640"/>
      <c r="AD519" s="640"/>
      <c r="AE519" s="640">
        <v>0</v>
      </c>
      <c r="AF519" s="640"/>
      <c r="AG519" s="640"/>
      <c r="AH519" s="640" t="s">
        <v>6729</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1">
        <v>46052</v>
      </c>
      <c r="DC519" s="510">
        <v>5000</v>
      </c>
      <c r="DH519" s="147"/>
      <c r="DI519" s="260"/>
    </row>
    <row r="520" spans="5:113" x14ac:dyDescent="0.25">
      <c r="E520" s="468">
        <v>46070</v>
      </c>
      <c r="F520" s="469">
        <v>4000</v>
      </c>
      <c r="G520" s="471" t="s">
        <v>5485</v>
      </c>
      <c r="H520" s="469" t="s">
        <v>5639</v>
      </c>
      <c r="M520" s="268">
        <v>44224</v>
      </c>
      <c r="N520" s="269">
        <v>50000</v>
      </c>
      <c r="O520" s="270" t="s">
        <v>867</v>
      </c>
      <c r="P520" s="271" t="s">
        <v>899</v>
      </c>
      <c r="T520" s="742">
        <v>45901</v>
      </c>
      <c r="U520" s="743" t="s">
        <v>6046</v>
      </c>
      <c r="V520" s="628" t="s">
        <v>6196</v>
      </c>
      <c r="W520" s="629" t="s">
        <v>592</v>
      </c>
      <c r="X520" s="629" t="s">
        <v>435</v>
      </c>
      <c r="Y520" s="744" t="s">
        <v>6728</v>
      </c>
      <c r="Z520" s="640"/>
      <c r="AA520" s="640">
        <v>3000</v>
      </c>
      <c r="AB520" s="640"/>
      <c r="AC520" s="640"/>
      <c r="AD520" s="640"/>
      <c r="AE520" s="640">
        <v>3000</v>
      </c>
      <c r="AF520" s="640"/>
      <c r="AG520" s="640"/>
      <c r="AH520" s="640" t="s">
        <v>6773</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1">
        <v>46052</v>
      </c>
      <c r="DC520" s="510">
        <v>90000</v>
      </c>
      <c r="DH520" s="147"/>
      <c r="DI520" s="260"/>
    </row>
    <row r="521" spans="5:113" x14ac:dyDescent="0.25">
      <c r="E521" s="468">
        <v>46070</v>
      </c>
      <c r="F521" s="469">
        <v>5000</v>
      </c>
      <c r="G521" s="471" t="s">
        <v>3355</v>
      </c>
      <c r="H521" s="469" t="s">
        <v>2680</v>
      </c>
      <c r="M521" s="268">
        <v>44221</v>
      </c>
      <c r="N521" s="269">
        <v>150000</v>
      </c>
      <c r="O521" s="270" t="s">
        <v>867</v>
      </c>
      <c r="P521" s="271" t="s">
        <v>900</v>
      </c>
      <c r="T521" s="742">
        <v>45901</v>
      </c>
      <c r="U521" s="629" t="s">
        <v>6699</v>
      </c>
      <c r="V521" s="628" t="s">
        <v>6608</v>
      </c>
      <c r="W521" s="629" t="s">
        <v>6634</v>
      </c>
      <c r="X521" s="629" t="s">
        <v>435</v>
      </c>
      <c r="Y521" s="744">
        <v>887000</v>
      </c>
      <c r="Z521" s="640"/>
      <c r="AA521" s="640">
        <v>70000</v>
      </c>
      <c r="AB521" s="640"/>
      <c r="AC521" s="640"/>
      <c r="AD521" s="640"/>
      <c r="AE521" s="640">
        <v>70000</v>
      </c>
      <c r="AF521" s="640"/>
      <c r="AG521" s="640"/>
      <c r="AH521" s="640" t="s">
        <v>6754</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1">
        <v>46052</v>
      </c>
      <c r="DC521" s="510">
        <v>2000</v>
      </c>
      <c r="DH521" s="147"/>
      <c r="DI521" s="260"/>
    </row>
    <row r="522" spans="5:113" x14ac:dyDescent="0.25">
      <c r="E522" s="468">
        <v>46070</v>
      </c>
      <c r="F522" s="469">
        <v>5000</v>
      </c>
      <c r="G522" s="471"/>
      <c r="H522" s="469" t="s">
        <v>8163</v>
      </c>
      <c r="M522" s="268">
        <v>44219</v>
      </c>
      <c r="N522" s="269">
        <v>200000</v>
      </c>
      <c r="O522" s="270" t="s">
        <v>897</v>
      </c>
      <c r="P522" s="271" t="s">
        <v>901</v>
      </c>
      <c r="T522" s="742">
        <v>45901</v>
      </c>
      <c r="U522" s="629" t="s">
        <v>2400</v>
      </c>
      <c r="V522" s="628" t="s">
        <v>6588</v>
      </c>
      <c r="W522" s="629" t="s">
        <v>6589</v>
      </c>
      <c r="X522" s="629" t="s">
        <v>6590</v>
      </c>
      <c r="Y522" s="744"/>
      <c r="Z522" s="640"/>
      <c r="AA522" s="640">
        <v>0</v>
      </c>
      <c r="AB522" s="640"/>
      <c r="AC522" s="640"/>
      <c r="AD522" s="640"/>
      <c r="AE522" s="640">
        <v>0</v>
      </c>
      <c r="AF522" s="640"/>
      <c r="AG522" s="640"/>
      <c r="AH522" s="640" t="s">
        <v>6772</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1">
        <v>46052</v>
      </c>
      <c r="DC522" s="510">
        <v>5000</v>
      </c>
      <c r="DH522" s="147"/>
      <c r="DI522" s="260"/>
    </row>
    <row r="523" spans="5:113" ht="21" x14ac:dyDescent="0.35">
      <c r="E523" s="468">
        <v>46070</v>
      </c>
      <c r="F523" s="469">
        <v>2000</v>
      </c>
      <c r="G523" s="471"/>
      <c r="H523" s="469" t="s">
        <v>2168</v>
      </c>
      <c r="M523" s="342">
        <v>44196</v>
      </c>
      <c r="N523" s="343">
        <v>4872000</v>
      </c>
      <c r="O523" s="344" t="s">
        <v>897</v>
      </c>
      <c r="P523" s="345" t="s">
        <v>3283</v>
      </c>
      <c r="T523" s="742">
        <v>45901</v>
      </c>
      <c r="U523" s="629" t="s">
        <v>6699</v>
      </c>
      <c r="V523" s="628" t="s">
        <v>6608</v>
      </c>
      <c r="W523" s="629" t="s">
        <v>6634</v>
      </c>
      <c r="X523" s="629" t="s">
        <v>435</v>
      </c>
      <c r="Y523" s="744"/>
      <c r="Z523" s="640"/>
      <c r="AA523" s="640">
        <v>0</v>
      </c>
      <c r="AB523" s="640"/>
      <c r="AC523" s="640"/>
      <c r="AD523" s="640"/>
      <c r="AE523" s="640">
        <v>0</v>
      </c>
      <c r="AF523" s="640"/>
      <c r="AG523" s="640"/>
      <c r="AH523" s="640" t="s">
        <v>6774</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1">
        <v>46052</v>
      </c>
      <c r="DC523" s="510">
        <v>10000</v>
      </c>
      <c r="DH523" s="147"/>
      <c r="DI523" s="260"/>
    </row>
    <row r="524" spans="5:113" x14ac:dyDescent="0.25">
      <c r="E524" s="468">
        <v>46069</v>
      </c>
      <c r="F524" s="469">
        <v>4000</v>
      </c>
      <c r="G524" s="471" t="s">
        <v>5485</v>
      </c>
      <c r="H524" s="469" t="s">
        <v>5639</v>
      </c>
      <c r="M524" s="268">
        <v>44189</v>
      </c>
      <c r="N524" s="269"/>
      <c r="O524" s="270" t="s">
        <v>897</v>
      </c>
      <c r="P524" s="271" t="s">
        <v>902</v>
      </c>
      <c r="T524" s="742">
        <v>45901</v>
      </c>
      <c r="U524" s="743" t="s">
        <v>6565</v>
      </c>
      <c r="V524" s="628" t="s">
        <v>6698</v>
      </c>
      <c r="W524" s="629" t="s">
        <v>592</v>
      </c>
      <c r="X524" s="629" t="s">
        <v>221</v>
      </c>
      <c r="Y524" s="744">
        <v>450000</v>
      </c>
      <c r="Z524" s="640"/>
      <c r="AA524" s="640">
        <v>127000</v>
      </c>
      <c r="AB524" s="640"/>
      <c r="AC524" s="640"/>
      <c r="AD524" s="640"/>
      <c r="AE524" s="640">
        <v>127000</v>
      </c>
      <c r="AF524" s="640"/>
      <c r="AG524" s="640"/>
      <c r="AH524" s="640" t="s">
        <v>6753</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1">
        <v>46052</v>
      </c>
      <c r="DC524" s="510">
        <v>30000</v>
      </c>
      <c r="DH524" s="147"/>
      <c r="DI524" s="260"/>
    </row>
    <row r="525" spans="5:113" x14ac:dyDescent="0.25">
      <c r="E525" s="468">
        <v>46069</v>
      </c>
      <c r="F525" s="469">
        <v>5000</v>
      </c>
      <c r="G525" s="471" t="s">
        <v>3355</v>
      </c>
      <c r="H525" s="469" t="s">
        <v>2680</v>
      </c>
      <c r="M525" s="268">
        <v>44189</v>
      </c>
      <c r="N525" s="270"/>
      <c r="O525" s="270" t="s">
        <v>867</v>
      </c>
      <c r="P525" s="271" t="s">
        <v>903</v>
      </c>
      <c r="T525" s="742">
        <v>45901</v>
      </c>
      <c r="U525" s="743" t="s">
        <v>2400</v>
      </c>
      <c r="V525" s="628" t="s">
        <v>6747</v>
      </c>
      <c r="W525" s="629" t="s">
        <v>592</v>
      </c>
      <c r="X525" s="629" t="s">
        <v>436</v>
      </c>
      <c r="Y525" s="744">
        <v>403000</v>
      </c>
      <c r="Z525" s="640"/>
      <c r="AA525" s="640">
        <v>66000</v>
      </c>
      <c r="AB525" s="640"/>
      <c r="AC525" s="640"/>
      <c r="AD525" s="640"/>
      <c r="AE525" s="640">
        <v>66000</v>
      </c>
      <c r="AF525" s="640"/>
      <c r="AG525" s="640"/>
      <c r="AH525" s="640" t="s">
        <v>6777</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1">
        <v>46051</v>
      </c>
      <c r="DC525" s="510">
        <v>3000</v>
      </c>
      <c r="DH525" s="147"/>
      <c r="DI525" s="260"/>
    </row>
    <row r="526" spans="5:113" x14ac:dyDescent="0.25">
      <c r="E526" s="468">
        <v>46069</v>
      </c>
      <c r="F526" s="469">
        <v>30000</v>
      </c>
      <c r="G526" s="471" t="s">
        <v>942</v>
      </c>
      <c r="H526" s="469" t="s">
        <v>916</v>
      </c>
      <c r="M526" s="268">
        <v>44189</v>
      </c>
      <c r="N526" s="269"/>
      <c r="O526" s="270" t="s">
        <v>897</v>
      </c>
      <c r="P526" s="271" t="s">
        <v>904</v>
      </c>
      <c r="T526" s="742">
        <v>45901</v>
      </c>
      <c r="U526" s="743" t="s">
        <v>6699</v>
      </c>
      <c r="V526" s="628" t="s">
        <v>6770</v>
      </c>
      <c r="W526" s="629" t="s">
        <v>592</v>
      </c>
      <c r="X526" s="629" t="s">
        <v>435</v>
      </c>
      <c r="Y526" s="744">
        <v>433000</v>
      </c>
      <c r="Z526" s="640"/>
      <c r="AA526" s="640">
        <v>73000</v>
      </c>
      <c r="AB526" s="640"/>
      <c r="AC526" s="640"/>
      <c r="AD526" s="640"/>
      <c r="AE526" s="640">
        <v>73000</v>
      </c>
      <c r="AF526" s="640"/>
      <c r="AG526" s="640"/>
      <c r="AH526" s="640" t="s">
        <v>6778</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1">
        <v>46051</v>
      </c>
      <c r="DC526" s="510">
        <v>3000</v>
      </c>
      <c r="DH526" s="147"/>
      <c r="DI526" s="260"/>
    </row>
    <row r="527" spans="5:113" x14ac:dyDescent="0.25">
      <c r="E527" s="468">
        <v>46068</v>
      </c>
      <c r="F527" s="469">
        <v>100000</v>
      </c>
      <c r="G527" s="471" t="s">
        <v>3352</v>
      </c>
      <c r="H527" s="469" t="s">
        <v>8139</v>
      </c>
      <c r="M527" s="268">
        <v>44189</v>
      </c>
      <c r="N527" s="269"/>
      <c r="O527" s="270" t="s">
        <v>867</v>
      </c>
      <c r="P527" s="271" t="s">
        <v>905</v>
      </c>
      <c r="T527" s="742">
        <v>45901</v>
      </c>
      <c r="U527" s="743" t="s">
        <v>6706</v>
      </c>
      <c r="V527" s="628" t="s">
        <v>6708</v>
      </c>
      <c r="W527" s="629" t="s">
        <v>592</v>
      </c>
      <c r="X527" s="629" t="s">
        <v>435</v>
      </c>
      <c r="Y527" s="744">
        <v>425000</v>
      </c>
      <c r="Z527" s="640"/>
      <c r="AA527" s="640">
        <v>67000</v>
      </c>
      <c r="AB527" s="640"/>
      <c r="AC527" s="640"/>
      <c r="AD527" s="640"/>
      <c r="AE527" s="640">
        <v>67000</v>
      </c>
      <c r="AF527" s="640"/>
      <c r="AG527" s="640"/>
      <c r="AH527" s="640" t="s">
        <v>6707</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1">
        <v>46051</v>
      </c>
      <c r="DC527" s="510">
        <v>7000</v>
      </c>
      <c r="DH527" s="147"/>
      <c r="DI527" s="260"/>
    </row>
    <row r="528" spans="5:113" ht="21" customHeight="1" x14ac:dyDescent="0.25">
      <c r="E528" s="468">
        <v>46068</v>
      </c>
      <c r="F528" s="469">
        <v>15000</v>
      </c>
      <c r="G528" s="471" t="s">
        <v>1312</v>
      </c>
      <c r="H528" s="469" t="s">
        <v>3375</v>
      </c>
      <c r="M528" s="268">
        <v>44188</v>
      </c>
      <c r="N528" s="270"/>
      <c r="O528" s="270" t="s">
        <v>867</v>
      </c>
      <c r="P528" s="271" t="s">
        <v>906</v>
      </c>
      <c r="T528" s="742">
        <v>45901</v>
      </c>
      <c r="U528" s="743" t="s">
        <v>6706</v>
      </c>
      <c r="V528" s="628" t="s">
        <v>6685</v>
      </c>
      <c r="W528" s="629" t="s">
        <v>592</v>
      </c>
      <c r="X528" s="629" t="s">
        <v>221</v>
      </c>
      <c r="Y528" s="744">
        <v>298000</v>
      </c>
      <c r="Z528" s="640"/>
      <c r="AA528" s="640">
        <v>90000</v>
      </c>
      <c r="AB528" s="640"/>
      <c r="AC528" s="640"/>
      <c r="AD528" s="640"/>
      <c r="AE528" s="640">
        <v>90000</v>
      </c>
      <c r="AF528" s="640"/>
      <c r="AG528" s="640"/>
      <c r="AH528" s="640" t="s">
        <v>6751</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1">
        <v>46051</v>
      </c>
      <c r="DC528" s="510">
        <v>70000</v>
      </c>
      <c r="DH528" s="147"/>
      <c r="DI528" s="260"/>
    </row>
    <row r="529" spans="5:113" x14ac:dyDescent="0.25">
      <c r="E529" s="468">
        <v>46068</v>
      </c>
      <c r="F529" s="469">
        <v>15000</v>
      </c>
      <c r="G529" s="471" t="s">
        <v>3352</v>
      </c>
      <c r="H529" s="469" t="s">
        <v>8293</v>
      </c>
      <c r="M529" s="268">
        <v>44188</v>
      </c>
      <c r="N529" s="269"/>
      <c r="O529" s="270" t="s">
        <v>897</v>
      </c>
      <c r="P529" s="271" t="s">
        <v>907</v>
      </c>
      <c r="T529" s="742">
        <v>45901</v>
      </c>
      <c r="U529" s="743" t="s">
        <v>6706</v>
      </c>
      <c r="V529" s="628" t="s">
        <v>6730</v>
      </c>
      <c r="W529" s="629" t="s">
        <v>592</v>
      </c>
      <c r="X529" s="629" t="s">
        <v>435</v>
      </c>
      <c r="Y529" s="744">
        <v>360000</v>
      </c>
      <c r="Z529" s="640"/>
      <c r="AA529" s="640">
        <v>66000</v>
      </c>
      <c r="AB529" s="640"/>
      <c r="AC529" s="640"/>
      <c r="AD529" s="640"/>
      <c r="AE529" s="640">
        <v>66000</v>
      </c>
      <c r="AF529" s="640"/>
      <c r="AG529" s="640"/>
      <c r="AH529" s="640" t="s">
        <v>6779</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1">
        <v>46051</v>
      </c>
      <c r="DC529" s="510">
        <v>569000</v>
      </c>
      <c r="DH529" s="147"/>
      <c r="DI529" s="260"/>
    </row>
    <row r="530" spans="5:113" x14ac:dyDescent="0.25">
      <c r="E530" s="468">
        <v>46067</v>
      </c>
      <c r="F530" s="469">
        <v>5000</v>
      </c>
      <c r="G530" s="471"/>
      <c r="H530" s="469" t="s">
        <v>3728</v>
      </c>
      <c r="M530" s="268">
        <v>44188</v>
      </c>
      <c r="N530" s="269"/>
      <c r="O530" s="270" t="s">
        <v>897</v>
      </c>
      <c r="P530" s="271" t="s">
        <v>908</v>
      </c>
      <c r="T530" s="786">
        <v>45870</v>
      </c>
      <c r="U530" s="628" t="s">
        <v>587</v>
      </c>
      <c r="V530" s="628" t="s">
        <v>6318</v>
      </c>
      <c r="W530" s="629" t="s">
        <v>592</v>
      </c>
      <c r="X530" s="629" t="s">
        <v>436</v>
      </c>
      <c r="Y530" s="744">
        <v>516000</v>
      </c>
      <c r="Z530" s="640"/>
      <c r="AA530" s="640">
        <v>45000</v>
      </c>
      <c r="AB530" s="640"/>
      <c r="AC530" s="640"/>
      <c r="AD530" s="640"/>
      <c r="AE530" s="640">
        <v>45000</v>
      </c>
      <c r="AF530" s="640"/>
      <c r="AG530" s="640"/>
      <c r="AH530" s="640" t="s">
        <v>6520</v>
      </c>
      <c r="AI530" t="s">
        <v>573</v>
      </c>
      <c r="AN530" s="147"/>
      <c r="BP530" s="260"/>
      <c r="BQ530" s="260"/>
      <c r="BR530" s="260"/>
      <c r="BS530" s="260"/>
      <c r="BT530" s="260"/>
      <c r="BU530" s="438"/>
      <c r="BV530" s="438"/>
      <c r="BW530" s="260"/>
      <c r="BX530" s="440"/>
      <c r="BY530" s="438"/>
      <c r="BZ530" s="260"/>
      <c r="CA530" s="440"/>
      <c r="CB530" s="438"/>
      <c r="CC530" s="260"/>
      <c r="CD530" s="440"/>
      <c r="CE530" s="438"/>
      <c r="CG530" s="440"/>
      <c r="CH530" s="438"/>
      <c r="CJ530" s="440"/>
      <c r="CK530" s="438"/>
      <c r="CM530" s="439"/>
      <c r="CN530" s="439"/>
      <c r="DB530" s="511">
        <v>46051</v>
      </c>
      <c r="DC530" s="510">
        <v>5000</v>
      </c>
      <c r="DH530" s="147"/>
      <c r="DI530" s="260"/>
    </row>
    <row r="531" spans="5:113" x14ac:dyDescent="0.25">
      <c r="E531" s="468">
        <v>46067</v>
      </c>
      <c r="F531" s="469">
        <v>30000</v>
      </c>
      <c r="G531" s="471" t="s">
        <v>3355</v>
      </c>
      <c r="H531" s="469" t="s">
        <v>4691</v>
      </c>
      <c r="M531" s="268">
        <v>44184</v>
      </c>
      <c r="N531" s="269"/>
      <c r="O531" s="270" t="s">
        <v>897</v>
      </c>
      <c r="P531" s="271" t="s">
        <v>909</v>
      </c>
      <c r="T531" s="786">
        <v>45870</v>
      </c>
      <c r="U531" s="628" t="s">
        <v>587</v>
      </c>
      <c r="V531" s="628" t="s">
        <v>6459</v>
      </c>
      <c r="W531" s="629" t="s">
        <v>4918</v>
      </c>
      <c r="X531" s="629" t="s">
        <v>590</v>
      </c>
      <c r="Y531" s="744">
        <v>100000</v>
      </c>
      <c r="Z531" s="640"/>
      <c r="AA531" s="640">
        <v>50000</v>
      </c>
      <c r="AB531" s="640"/>
      <c r="AC531" s="640"/>
      <c r="AD531" s="640"/>
      <c r="AE531" s="640">
        <v>50000</v>
      </c>
      <c r="AF531" s="640"/>
      <c r="AG531" s="640"/>
      <c r="AH531" s="640"/>
      <c r="AI531" t="s">
        <v>573</v>
      </c>
      <c r="AN531" s="147"/>
      <c r="BP531" s="260"/>
      <c r="BQ531" s="260"/>
      <c r="BR531" s="260"/>
      <c r="BS531" s="260"/>
      <c r="BT531" s="260"/>
      <c r="BU531" s="438"/>
      <c r="BV531" s="438"/>
      <c r="BW531" s="260"/>
      <c r="BX531" s="440"/>
      <c r="BY531" s="438"/>
      <c r="BZ531" s="260"/>
      <c r="CA531" s="440"/>
      <c r="CB531" s="438"/>
      <c r="CC531" s="260"/>
      <c r="CD531" s="440"/>
      <c r="CE531" s="438"/>
      <c r="CG531" s="440"/>
      <c r="CH531" s="438"/>
      <c r="CJ531" s="440"/>
      <c r="CK531" s="438"/>
      <c r="CM531" s="439"/>
      <c r="CN531" s="439"/>
      <c r="DB531" s="511">
        <v>46050</v>
      </c>
      <c r="DC531" s="510">
        <v>3000</v>
      </c>
      <c r="DH531" s="147"/>
      <c r="DI531" s="260"/>
    </row>
    <row r="532" spans="5:113" x14ac:dyDescent="0.25">
      <c r="E532" s="468">
        <v>46067</v>
      </c>
      <c r="F532" s="469">
        <v>4000</v>
      </c>
      <c r="G532" s="471" t="s">
        <v>942</v>
      </c>
      <c r="H532" s="469" t="s">
        <v>8138</v>
      </c>
      <c r="M532" s="268">
        <v>44181</v>
      </c>
      <c r="N532" s="269"/>
      <c r="O532" s="270" t="s">
        <v>897</v>
      </c>
      <c r="P532" s="271" t="s">
        <v>910</v>
      </c>
      <c r="T532" s="786">
        <v>45870</v>
      </c>
      <c r="U532" s="628" t="s">
        <v>587</v>
      </c>
      <c r="V532" s="628" t="s">
        <v>6443</v>
      </c>
      <c r="W532" s="629" t="s">
        <v>592</v>
      </c>
      <c r="X532" s="629" t="s">
        <v>245</v>
      </c>
      <c r="Y532" s="744">
        <v>775000</v>
      </c>
      <c r="Z532" s="640"/>
      <c r="AA532" s="640">
        <v>45000</v>
      </c>
      <c r="AB532" s="640"/>
      <c r="AC532" s="640"/>
      <c r="AD532" s="640"/>
      <c r="AE532" s="640">
        <v>45000</v>
      </c>
      <c r="AF532" s="640"/>
      <c r="AG532" s="640"/>
      <c r="AH532" s="640" t="s">
        <v>6521</v>
      </c>
      <c r="AI532" t="s">
        <v>573</v>
      </c>
      <c r="AN532" s="147"/>
      <c r="BP532" s="260"/>
      <c r="BQ532" s="260"/>
      <c r="BR532" s="260"/>
      <c r="BS532" s="260"/>
      <c r="BT532" s="260"/>
      <c r="BU532" s="438"/>
      <c r="BV532" s="438"/>
      <c r="BW532" s="260"/>
      <c r="BX532" s="440"/>
      <c r="BY532" s="438"/>
      <c r="BZ532" s="260"/>
      <c r="CA532" s="440"/>
      <c r="CB532" s="438"/>
      <c r="CC532" s="260"/>
      <c r="CD532" s="440"/>
      <c r="CE532" s="438"/>
      <c r="CG532" s="440"/>
      <c r="CH532" s="438"/>
      <c r="CJ532" s="440"/>
      <c r="CK532" s="438"/>
      <c r="CM532" s="439"/>
      <c r="CN532" s="439"/>
      <c r="DB532" s="511">
        <v>46050</v>
      </c>
      <c r="DC532" s="510">
        <v>5000</v>
      </c>
      <c r="DH532" s="147"/>
      <c r="DI532" s="260"/>
    </row>
    <row r="533" spans="5:113" x14ac:dyDescent="0.25">
      <c r="E533" s="468">
        <v>46066</v>
      </c>
      <c r="F533" s="469">
        <v>20000</v>
      </c>
      <c r="G533" s="471"/>
      <c r="H533" s="469" t="s">
        <v>2288</v>
      </c>
      <c r="M533" s="268">
        <v>44177</v>
      </c>
      <c r="N533" s="270"/>
      <c r="O533" s="270" t="s">
        <v>867</v>
      </c>
      <c r="P533" s="271" t="s">
        <v>911</v>
      </c>
      <c r="T533" s="786">
        <v>45870</v>
      </c>
      <c r="U533" s="628" t="s">
        <v>587</v>
      </c>
      <c r="V533" s="628" t="s">
        <v>6149</v>
      </c>
      <c r="W533" s="629" t="s">
        <v>3642</v>
      </c>
      <c r="X533" s="629" t="s">
        <v>436</v>
      </c>
      <c r="Y533" s="744">
        <v>554000</v>
      </c>
      <c r="Z533" s="640"/>
      <c r="AA533" s="640">
        <v>45000</v>
      </c>
      <c r="AB533" s="640"/>
      <c r="AC533" s="640"/>
      <c r="AD533" s="640"/>
      <c r="AE533" s="640">
        <v>45000</v>
      </c>
      <c r="AF533" s="640"/>
      <c r="AG533" s="640"/>
      <c r="AH533" s="640" t="s">
        <v>6523</v>
      </c>
      <c r="AI533" t="s">
        <v>573</v>
      </c>
      <c r="AN533" s="147"/>
      <c r="BP533" s="260"/>
      <c r="BQ533" s="260"/>
      <c r="BR533" s="260"/>
      <c r="BS533" s="260"/>
      <c r="BT533" s="260"/>
      <c r="BU533" s="438"/>
      <c r="BV533" s="438"/>
      <c r="BW533" s="260"/>
      <c r="BX533" s="440"/>
      <c r="BY533" s="438"/>
      <c r="BZ533" s="260"/>
      <c r="CA533" s="440"/>
      <c r="CB533" s="438"/>
      <c r="CC533" s="260"/>
      <c r="CD533" s="440"/>
      <c r="CE533" s="438"/>
      <c r="CG533" s="440"/>
      <c r="CH533" s="438"/>
      <c r="CJ533" s="440"/>
      <c r="CK533" s="438"/>
      <c r="CM533" s="439"/>
      <c r="CN533" s="439"/>
      <c r="DB533" s="511">
        <v>46050</v>
      </c>
      <c r="DC533" s="510">
        <v>307000</v>
      </c>
      <c r="DH533" s="147"/>
      <c r="DI533" s="260"/>
    </row>
    <row r="534" spans="5:113" x14ac:dyDescent="0.25">
      <c r="E534" s="468">
        <v>46065</v>
      </c>
      <c r="F534" s="469">
        <v>2000</v>
      </c>
      <c r="G534" s="471" t="s">
        <v>5485</v>
      </c>
      <c r="H534" s="469" t="s">
        <v>5562</v>
      </c>
      <c r="M534" s="268">
        <v>44177</v>
      </c>
      <c r="N534" s="269"/>
      <c r="O534" s="270" t="s">
        <v>897</v>
      </c>
      <c r="P534" s="271" t="s">
        <v>912</v>
      </c>
      <c r="T534" s="786">
        <v>45870</v>
      </c>
      <c r="U534" s="628" t="s">
        <v>587</v>
      </c>
      <c r="V534" s="628" t="s">
        <v>6275</v>
      </c>
      <c r="W534" s="629" t="s">
        <v>6276</v>
      </c>
      <c r="X534" s="629" t="s">
        <v>221</v>
      </c>
      <c r="Y534" s="744">
        <v>530000</v>
      </c>
      <c r="Z534" s="640"/>
      <c r="AA534" s="640">
        <v>115000</v>
      </c>
      <c r="AB534" s="640"/>
      <c r="AC534" s="640"/>
      <c r="AD534" s="640"/>
      <c r="AE534" s="640">
        <v>115000</v>
      </c>
      <c r="AF534" s="640"/>
      <c r="AG534" s="640"/>
      <c r="AH534" s="640" t="s">
        <v>6277</v>
      </c>
      <c r="AI534" t="s">
        <v>573</v>
      </c>
      <c r="AN534" s="147"/>
      <c r="BP534" s="260"/>
      <c r="BQ534" s="260"/>
      <c r="BR534" s="260"/>
      <c r="BS534" s="260"/>
      <c r="BT534" s="260"/>
      <c r="BU534" s="438"/>
      <c r="BV534" s="438"/>
      <c r="BW534" s="260"/>
      <c r="BX534" s="440"/>
      <c r="BY534" s="438"/>
      <c r="BZ534" s="260"/>
      <c r="CA534" s="440"/>
      <c r="CB534" s="438"/>
      <c r="CC534" s="260"/>
      <c r="CD534" s="440"/>
      <c r="CE534" s="438"/>
      <c r="CG534" s="440"/>
      <c r="CH534" s="438"/>
      <c r="CJ534" s="440"/>
      <c r="CK534" s="438"/>
      <c r="CM534" s="439"/>
      <c r="CN534" s="439"/>
      <c r="DB534" s="511">
        <v>46050</v>
      </c>
      <c r="DC534" s="510">
        <v>368000</v>
      </c>
      <c r="DH534" s="147"/>
      <c r="DI534" s="260"/>
    </row>
    <row r="535" spans="5:113" x14ac:dyDescent="0.25">
      <c r="E535" s="468">
        <v>46065</v>
      </c>
      <c r="F535" s="469">
        <v>5000</v>
      </c>
      <c r="G535" s="471" t="s">
        <v>3355</v>
      </c>
      <c r="H535" s="469" t="s">
        <v>2680</v>
      </c>
      <c r="M535" s="268">
        <v>44177</v>
      </c>
      <c r="N535" s="269"/>
      <c r="O535" s="270" t="s">
        <v>897</v>
      </c>
      <c r="P535" s="271" t="s">
        <v>913</v>
      </c>
      <c r="T535" s="786">
        <v>45870</v>
      </c>
      <c r="U535" s="628" t="s">
        <v>587</v>
      </c>
      <c r="V535" s="628" t="s">
        <v>6229</v>
      </c>
      <c r="W535" s="629" t="s">
        <v>3642</v>
      </c>
      <c r="X535" s="629" t="s">
        <v>436</v>
      </c>
      <c r="Y535" s="744">
        <v>1215000</v>
      </c>
      <c r="Z535" s="640"/>
      <c r="AA535" s="640">
        <v>45000</v>
      </c>
      <c r="AB535" s="640"/>
      <c r="AC535" s="640"/>
      <c r="AD535" s="640"/>
      <c r="AE535" s="640">
        <v>45000</v>
      </c>
      <c r="AF535" s="640"/>
      <c r="AG535" s="640"/>
      <c r="AH535" s="640"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1">
        <v>46050</v>
      </c>
      <c r="DC535" s="510">
        <v>190000</v>
      </c>
      <c r="DH535" s="147"/>
      <c r="DI535" s="260"/>
    </row>
    <row r="536" spans="5:113" x14ac:dyDescent="0.25">
      <c r="E536" s="468">
        <v>46065</v>
      </c>
      <c r="F536" s="469">
        <v>20000</v>
      </c>
      <c r="G536" s="471" t="s">
        <v>1312</v>
      </c>
      <c r="H536" s="469" t="s">
        <v>8129</v>
      </c>
      <c r="M536" s="648"/>
      <c r="N536" s="649"/>
      <c r="O536" s="650"/>
      <c r="P536" s="652"/>
      <c r="T536" s="786">
        <v>45870</v>
      </c>
      <c r="U536" s="628" t="s">
        <v>6186</v>
      </c>
      <c r="V536" s="628" t="s">
        <v>6165</v>
      </c>
      <c r="W536" s="629" t="s">
        <v>5089</v>
      </c>
      <c r="X536" s="629" t="s">
        <v>436</v>
      </c>
      <c r="Y536" s="744">
        <v>620000</v>
      </c>
      <c r="Z536" s="640"/>
      <c r="AA536" s="640">
        <v>100000</v>
      </c>
      <c r="AB536" s="640"/>
      <c r="AC536" s="640"/>
      <c r="AD536" s="640"/>
      <c r="AE536" s="640">
        <v>100000</v>
      </c>
      <c r="AF536" s="640"/>
      <c r="AG536" s="640"/>
      <c r="AH536" s="640"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1">
        <v>46049</v>
      </c>
      <c r="DC536" s="510">
        <v>130000</v>
      </c>
      <c r="DH536" s="147"/>
      <c r="DI536" s="260"/>
    </row>
    <row r="537" spans="5:113" x14ac:dyDescent="0.25">
      <c r="E537" s="468">
        <v>46065</v>
      </c>
      <c r="F537" s="469">
        <v>3000</v>
      </c>
      <c r="G537" s="471" t="s">
        <v>5485</v>
      </c>
      <c r="H537" s="469" t="s">
        <v>8133</v>
      </c>
      <c r="T537" s="786">
        <v>45870</v>
      </c>
      <c r="U537" s="628" t="s">
        <v>1710</v>
      </c>
      <c r="V537" s="628" t="s">
        <v>6146</v>
      </c>
      <c r="W537" s="629" t="s">
        <v>592</v>
      </c>
      <c r="X537" s="629" t="s">
        <v>435</v>
      </c>
      <c r="Y537" s="744" t="s">
        <v>6145</v>
      </c>
      <c r="Z537" s="640"/>
      <c r="AA537" s="640">
        <v>71000</v>
      </c>
      <c r="AB537" s="640"/>
      <c r="AC537" s="640"/>
      <c r="AD537" s="640"/>
      <c r="AE537" s="640">
        <v>71000</v>
      </c>
      <c r="AF537" s="640"/>
      <c r="AG537" s="640"/>
      <c r="AH537" s="640"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1">
        <v>46049</v>
      </c>
      <c r="DC537" s="510">
        <v>5000</v>
      </c>
      <c r="DH537" s="147"/>
      <c r="DI537" s="260"/>
    </row>
    <row r="538" spans="5:113" x14ac:dyDescent="0.25">
      <c r="E538" s="468">
        <v>46065</v>
      </c>
      <c r="F538" s="469">
        <v>30000</v>
      </c>
      <c r="G538" s="471" t="s">
        <v>942</v>
      </c>
      <c r="H538" s="469" t="s">
        <v>916</v>
      </c>
      <c r="T538" s="786">
        <v>45870</v>
      </c>
      <c r="U538" s="628" t="s">
        <v>1672</v>
      </c>
      <c r="V538" s="628" t="s">
        <v>6311</v>
      </c>
      <c r="W538" s="629" t="s">
        <v>6312</v>
      </c>
      <c r="X538" s="629" t="s">
        <v>221</v>
      </c>
      <c r="Y538" s="744">
        <v>44500</v>
      </c>
      <c r="Z538" s="640"/>
      <c r="AA538" s="640">
        <v>70000</v>
      </c>
      <c r="AB538" s="640"/>
      <c r="AC538" s="640"/>
      <c r="AD538" s="640"/>
      <c r="AE538" s="640">
        <v>70000</v>
      </c>
      <c r="AF538" s="640"/>
      <c r="AG538" s="640"/>
      <c r="AH538" s="640"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1">
        <v>46049</v>
      </c>
      <c r="DC538" s="510">
        <v>30000</v>
      </c>
      <c r="DH538" s="147"/>
      <c r="DI538" s="260"/>
    </row>
    <row r="539" spans="5:113" x14ac:dyDescent="0.25">
      <c r="E539" s="468">
        <v>46065</v>
      </c>
      <c r="F539" s="469">
        <v>20000</v>
      </c>
      <c r="G539" s="471" t="s">
        <v>3353</v>
      </c>
      <c r="H539" s="469" t="s">
        <v>8130</v>
      </c>
      <c r="T539" s="786">
        <v>45870</v>
      </c>
      <c r="U539" s="628" t="s">
        <v>6136</v>
      </c>
      <c r="V539" s="628">
        <v>34595076</v>
      </c>
      <c r="W539" s="629" t="s">
        <v>6138</v>
      </c>
      <c r="X539" s="629"/>
      <c r="Y539" s="744">
        <v>40000</v>
      </c>
      <c r="Z539" s="640"/>
      <c r="AA539" s="640">
        <v>25000</v>
      </c>
      <c r="AB539" s="640"/>
      <c r="AC539" s="640"/>
      <c r="AD539" s="640"/>
      <c r="AE539" s="640">
        <v>25000</v>
      </c>
      <c r="AF539" s="640"/>
      <c r="AG539" s="640"/>
      <c r="AH539" s="640"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1">
        <v>46048</v>
      </c>
      <c r="DC539" s="510">
        <v>40000</v>
      </c>
      <c r="DH539" s="147"/>
      <c r="DI539" s="260"/>
    </row>
    <row r="540" spans="5:113" x14ac:dyDescent="0.25">
      <c r="E540" s="468">
        <v>46064</v>
      </c>
      <c r="F540" s="469">
        <v>5000</v>
      </c>
      <c r="G540" s="471" t="s">
        <v>3355</v>
      </c>
      <c r="H540" s="469" t="s">
        <v>2680</v>
      </c>
      <c r="T540" s="786">
        <v>45870</v>
      </c>
      <c r="U540" s="628" t="s">
        <v>6136</v>
      </c>
      <c r="V540" s="628">
        <v>34594076</v>
      </c>
      <c r="W540" s="629" t="s">
        <v>6138</v>
      </c>
      <c r="X540" s="629" t="s">
        <v>6137</v>
      </c>
      <c r="Y540" s="744">
        <v>40000</v>
      </c>
      <c r="Z540" s="640"/>
      <c r="AA540" s="640">
        <v>5000</v>
      </c>
      <c r="AB540" s="640"/>
      <c r="AC540" s="640"/>
      <c r="AD540" s="640"/>
      <c r="AE540" s="640">
        <v>5000</v>
      </c>
      <c r="AF540" s="640"/>
      <c r="AG540" s="640"/>
      <c r="AH540" s="640"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1">
        <v>46048</v>
      </c>
      <c r="DC540" s="510">
        <v>350000</v>
      </c>
      <c r="DH540" s="147"/>
      <c r="DI540" s="260"/>
    </row>
    <row r="541" spans="5:113" x14ac:dyDescent="0.25">
      <c r="E541" s="468">
        <v>46064</v>
      </c>
      <c r="F541" s="469">
        <v>33000</v>
      </c>
      <c r="G541" s="471" t="s">
        <v>1312</v>
      </c>
      <c r="H541" s="469" t="s">
        <v>3375</v>
      </c>
      <c r="T541" s="786">
        <v>45870</v>
      </c>
      <c r="U541" s="628" t="s">
        <v>1554</v>
      </c>
      <c r="V541" s="628" t="s">
        <v>6028</v>
      </c>
      <c r="W541" s="629" t="s">
        <v>5089</v>
      </c>
      <c r="X541" s="629" t="s">
        <v>435</v>
      </c>
      <c r="Y541" s="744">
        <v>256000</v>
      </c>
      <c r="Z541" s="640"/>
      <c r="AA541" s="640">
        <v>71000</v>
      </c>
      <c r="AB541" s="640"/>
      <c r="AC541" s="640"/>
      <c r="AD541" s="640"/>
      <c r="AE541" s="640">
        <v>71000</v>
      </c>
      <c r="AF541" s="640"/>
      <c r="AG541" s="640"/>
      <c r="AH541" s="640"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1">
        <v>46048</v>
      </c>
      <c r="DC541" s="510">
        <v>6000</v>
      </c>
      <c r="DH541" s="147"/>
      <c r="DI541" s="260"/>
    </row>
    <row r="542" spans="5:113" x14ac:dyDescent="0.25">
      <c r="E542" s="468">
        <v>46064</v>
      </c>
      <c r="F542" s="469">
        <v>8000</v>
      </c>
      <c r="G542" s="471"/>
      <c r="H542" s="469"/>
      <c r="T542" s="786">
        <v>45870</v>
      </c>
      <c r="U542" s="628" t="s">
        <v>5006</v>
      </c>
      <c r="V542" s="628" t="s">
        <v>6173</v>
      </c>
      <c r="W542" s="629" t="s">
        <v>5089</v>
      </c>
      <c r="X542" s="629" t="s">
        <v>435</v>
      </c>
      <c r="Y542" s="744">
        <v>305000</v>
      </c>
      <c r="Z542" s="640"/>
      <c r="AA542" s="640">
        <v>106000</v>
      </c>
      <c r="AB542" s="640"/>
      <c r="AC542" s="640"/>
      <c r="AD542" s="640"/>
      <c r="AE542" s="640">
        <v>106000</v>
      </c>
      <c r="AF542" s="640"/>
      <c r="AG542" s="640"/>
      <c r="AH542" s="640"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1">
        <v>46048</v>
      </c>
      <c r="DC542" s="510">
        <v>15000</v>
      </c>
      <c r="DH542" s="147"/>
      <c r="DI542" s="260"/>
    </row>
    <row r="543" spans="5:113" x14ac:dyDescent="0.25">
      <c r="E543" s="468">
        <v>46063</v>
      </c>
      <c r="F543" s="469">
        <v>6000</v>
      </c>
      <c r="G543" s="471" t="s">
        <v>1312</v>
      </c>
      <c r="H543" s="469" t="s">
        <v>1486</v>
      </c>
      <c r="T543" s="786">
        <v>45870</v>
      </c>
      <c r="U543" s="628" t="s">
        <v>4334</v>
      </c>
      <c r="V543" s="628" t="s">
        <v>6189</v>
      </c>
      <c r="W543" s="629" t="s">
        <v>592</v>
      </c>
      <c r="X543" s="629" t="s">
        <v>435</v>
      </c>
      <c r="Y543" s="744">
        <v>377000</v>
      </c>
      <c r="Z543" s="640"/>
      <c r="AA543" s="640">
        <v>68000</v>
      </c>
      <c r="AB543" s="640"/>
      <c r="AC543" s="640"/>
      <c r="AD543" s="640"/>
      <c r="AE543" s="640">
        <v>68000</v>
      </c>
      <c r="AF543" s="640"/>
      <c r="AG543" s="640"/>
      <c r="AH543" s="640"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1">
        <v>46048</v>
      </c>
      <c r="DC543" s="510">
        <v>3000</v>
      </c>
      <c r="DH543" s="147"/>
      <c r="DI543" s="260"/>
    </row>
    <row r="544" spans="5:113" x14ac:dyDescent="0.25">
      <c r="E544" s="468">
        <v>46063</v>
      </c>
      <c r="F544" s="469">
        <v>10000</v>
      </c>
      <c r="G544" s="471"/>
      <c r="H544" s="469" t="s">
        <v>984</v>
      </c>
      <c r="T544" s="786">
        <v>45870</v>
      </c>
      <c r="U544" s="628" t="s">
        <v>2400</v>
      </c>
      <c r="V544" s="628" t="s">
        <v>6273</v>
      </c>
      <c r="W544" s="629" t="s">
        <v>592</v>
      </c>
      <c r="X544" s="629" t="s">
        <v>435</v>
      </c>
      <c r="Y544" s="744">
        <v>407000</v>
      </c>
      <c r="Z544" s="640"/>
      <c r="AA544" s="640">
        <v>70000</v>
      </c>
      <c r="AB544" s="640"/>
      <c r="AC544" s="640"/>
      <c r="AD544" s="640"/>
      <c r="AE544" s="640">
        <v>70000</v>
      </c>
      <c r="AF544" s="640"/>
      <c r="AG544" s="640"/>
      <c r="AH544" s="640"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1">
        <v>46048</v>
      </c>
      <c r="DC544" s="510">
        <v>44000</v>
      </c>
      <c r="DH544" s="147"/>
      <c r="DI544" s="260"/>
    </row>
    <row r="545" spans="5:113" x14ac:dyDescent="0.25">
      <c r="E545" s="468">
        <v>46063</v>
      </c>
      <c r="F545" s="469">
        <v>226000</v>
      </c>
      <c r="G545" s="471" t="s">
        <v>1312</v>
      </c>
      <c r="H545" s="469" t="s">
        <v>3375</v>
      </c>
      <c r="T545" s="786">
        <v>45870</v>
      </c>
      <c r="U545" s="628" t="s">
        <v>6046</v>
      </c>
      <c r="V545" s="628" t="s">
        <v>6274</v>
      </c>
      <c r="W545" s="629" t="s">
        <v>5089</v>
      </c>
      <c r="X545" s="629" t="s">
        <v>435</v>
      </c>
      <c r="Y545" s="744">
        <v>323000</v>
      </c>
      <c r="Z545" s="640"/>
      <c r="AA545" s="640">
        <v>70000</v>
      </c>
      <c r="AB545" s="640"/>
      <c r="AC545" s="640"/>
      <c r="AD545" s="640"/>
      <c r="AE545" s="640">
        <v>70000</v>
      </c>
      <c r="AF545" s="640"/>
      <c r="AG545" s="640"/>
      <c r="AH545" s="640"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1">
        <v>46047</v>
      </c>
      <c r="DC545" s="510">
        <v>64000</v>
      </c>
      <c r="DH545" s="147"/>
      <c r="DI545" s="260"/>
    </row>
    <row r="546" spans="5:113" x14ac:dyDescent="0.25">
      <c r="E546" s="468">
        <v>46063</v>
      </c>
      <c r="F546" s="469">
        <v>5000</v>
      </c>
      <c r="G546" s="471" t="s">
        <v>3355</v>
      </c>
      <c r="H546" s="469"/>
      <c r="T546" s="786">
        <v>45870</v>
      </c>
      <c r="U546" s="628" t="s">
        <v>6232</v>
      </c>
      <c r="V546" s="628" t="s">
        <v>6278</v>
      </c>
      <c r="W546" s="629" t="s">
        <v>1473</v>
      </c>
      <c r="X546" s="629" t="s">
        <v>245</v>
      </c>
      <c r="Y546" s="744">
        <v>355000</v>
      </c>
      <c r="Z546" s="640"/>
      <c r="AA546" s="640">
        <v>70000</v>
      </c>
      <c r="AB546" s="640"/>
      <c r="AC546" s="640"/>
      <c r="AD546" s="640"/>
      <c r="AE546" s="640">
        <v>70000</v>
      </c>
      <c r="AF546" s="640"/>
      <c r="AG546" s="640"/>
      <c r="AH546" s="640"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1">
        <v>46047</v>
      </c>
      <c r="DC546" s="510">
        <v>6000</v>
      </c>
      <c r="DH546" s="147"/>
      <c r="DI546" s="260"/>
    </row>
    <row r="547" spans="5:113" x14ac:dyDescent="0.25">
      <c r="E547" s="468">
        <v>46062</v>
      </c>
      <c r="F547" s="469">
        <v>579000</v>
      </c>
      <c r="G547" s="471" t="s">
        <v>3353</v>
      </c>
      <c r="H547" s="469" t="s">
        <v>5091</v>
      </c>
      <c r="T547" s="786">
        <v>45870</v>
      </c>
      <c r="U547" s="628" t="s">
        <v>6046</v>
      </c>
      <c r="V547" s="628" t="s">
        <v>6280</v>
      </c>
      <c r="W547" s="629" t="s">
        <v>592</v>
      </c>
      <c r="X547" s="629" t="s">
        <v>436</v>
      </c>
      <c r="Y547" s="744">
        <v>300000</v>
      </c>
      <c r="Z547" s="640"/>
      <c r="AA547" s="640">
        <v>78000</v>
      </c>
      <c r="AB547" s="640"/>
      <c r="AC547" s="640"/>
      <c r="AD547" s="640"/>
      <c r="AE547" s="640">
        <v>78000</v>
      </c>
      <c r="AF547" s="640"/>
      <c r="AG547" s="640"/>
      <c r="AH547" s="640"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1">
        <v>46045</v>
      </c>
      <c r="DC547" s="510">
        <v>105000</v>
      </c>
      <c r="DH547" s="147"/>
      <c r="DI547" s="260"/>
    </row>
    <row r="548" spans="5:113" x14ac:dyDescent="0.25">
      <c r="E548" s="468">
        <v>46062</v>
      </c>
      <c r="F548" s="469">
        <v>5000</v>
      </c>
      <c r="G548" s="471" t="s">
        <v>3355</v>
      </c>
      <c r="H548" s="469"/>
      <c r="T548" s="786">
        <v>45870</v>
      </c>
      <c r="U548" s="628" t="s">
        <v>6232</v>
      </c>
      <c r="V548" s="628" t="s">
        <v>6248</v>
      </c>
      <c r="W548" s="629" t="s">
        <v>5151</v>
      </c>
      <c r="X548" s="629" t="s">
        <v>436</v>
      </c>
      <c r="Y548" s="744">
        <v>460000</v>
      </c>
      <c r="Z548" s="640"/>
      <c r="AA548" s="640">
        <v>55000</v>
      </c>
      <c r="AB548" s="640"/>
      <c r="AC548" s="640"/>
      <c r="AD548" s="640"/>
      <c r="AE548" s="640">
        <v>55000</v>
      </c>
      <c r="AF548" s="640"/>
      <c r="AG548" s="640"/>
      <c r="AH548" s="640"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1">
        <v>46044</v>
      </c>
      <c r="DC548" s="510">
        <v>14000</v>
      </c>
      <c r="DH548" s="147"/>
      <c r="DI548" s="260"/>
    </row>
    <row r="549" spans="5:113" x14ac:dyDescent="0.25">
      <c r="E549" s="468">
        <v>46061</v>
      </c>
      <c r="F549" s="469">
        <v>62000</v>
      </c>
      <c r="G549" s="471"/>
      <c r="H549" s="469"/>
      <c r="T549" s="786">
        <v>45870</v>
      </c>
      <c r="U549" s="628" t="s">
        <v>4559</v>
      </c>
      <c r="V549" s="628" t="s">
        <v>3639</v>
      </c>
      <c r="W549" s="629" t="s">
        <v>592</v>
      </c>
      <c r="X549" s="629" t="s">
        <v>436</v>
      </c>
      <c r="Y549" s="744">
        <v>304000</v>
      </c>
      <c r="Z549" s="640"/>
      <c r="AA549" s="640">
        <v>51000</v>
      </c>
      <c r="AB549" s="640"/>
      <c r="AC549" s="640"/>
      <c r="AD549" s="640"/>
      <c r="AE549" s="640">
        <v>51000</v>
      </c>
      <c r="AF549" s="640"/>
      <c r="AG549" s="640"/>
      <c r="AH549" s="640"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1">
        <v>46044</v>
      </c>
      <c r="DC549" s="510">
        <v>30000</v>
      </c>
      <c r="DH549" s="147"/>
      <c r="DI549" s="260"/>
    </row>
    <row r="550" spans="5:113" x14ac:dyDescent="0.25">
      <c r="E550" s="468">
        <v>46060</v>
      </c>
      <c r="F550" s="469">
        <v>16000</v>
      </c>
      <c r="G550" s="471"/>
      <c r="H550" s="469" t="s">
        <v>8108</v>
      </c>
      <c r="T550" s="786">
        <v>45870</v>
      </c>
      <c r="U550" s="628" t="s">
        <v>6191</v>
      </c>
      <c r="V550" s="628">
        <v>79217001</v>
      </c>
      <c r="W550" s="629" t="s">
        <v>6192</v>
      </c>
      <c r="X550" s="629" t="s">
        <v>221</v>
      </c>
      <c r="Y550" s="744">
        <v>332000</v>
      </c>
      <c r="Z550" s="640"/>
      <c r="AA550" s="640">
        <v>60000</v>
      </c>
      <c r="AB550" s="640"/>
      <c r="AC550" s="640"/>
      <c r="AD550" s="640"/>
      <c r="AE550" s="640">
        <v>60000</v>
      </c>
      <c r="AF550" s="640"/>
      <c r="AG550" s="640"/>
      <c r="AH550" s="640"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1">
        <v>46044</v>
      </c>
      <c r="DC550" s="510">
        <v>30000</v>
      </c>
      <c r="DH550" s="147"/>
      <c r="DI550" s="260"/>
    </row>
    <row r="551" spans="5:113" x14ac:dyDescent="0.25">
      <c r="E551" s="468">
        <v>46059</v>
      </c>
      <c r="F551" s="469">
        <v>2000</v>
      </c>
      <c r="G551" s="471" t="s">
        <v>5485</v>
      </c>
      <c r="H551" s="469" t="s">
        <v>5610</v>
      </c>
      <c r="T551" s="786">
        <v>45870</v>
      </c>
      <c r="U551" s="628" t="s">
        <v>6230</v>
      </c>
      <c r="V551" s="628" t="s">
        <v>6231</v>
      </c>
      <c r="W551" s="629" t="s">
        <v>592</v>
      </c>
      <c r="X551" s="629" t="s">
        <v>435</v>
      </c>
      <c r="Y551" s="744">
        <v>1111000</v>
      </c>
      <c r="Z551" s="640"/>
      <c r="AA551" s="640">
        <v>70000</v>
      </c>
      <c r="AB551" s="640"/>
      <c r="AC551" s="640"/>
      <c r="AD551" s="640"/>
      <c r="AE551" s="640">
        <v>70000</v>
      </c>
      <c r="AF551" s="640"/>
      <c r="AG551" s="640"/>
      <c r="AH551" s="640"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1">
        <v>46044</v>
      </c>
      <c r="DC551" s="510">
        <v>198000</v>
      </c>
      <c r="DH551" s="147"/>
      <c r="DI551" s="260"/>
    </row>
    <row r="552" spans="5:113" x14ac:dyDescent="0.25">
      <c r="E552" s="468">
        <v>46059</v>
      </c>
      <c r="F552" s="469">
        <v>7000</v>
      </c>
      <c r="G552" s="471" t="s">
        <v>3355</v>
      </c>
      <c r="H552" s="469" t="s">
        <v>2680</v>
      </c>
      <c r="T552" s="786">
        <v>45870</v>
      </c>
      <c r="U552" s="628" t="s">
        <v>6315</v>
      </c>
      <c r="V552" s="628">
        <v>71263203</v>
      </c>
      <c r="W552" s="629" t="s">
        <v>6316</v>
      </c>
      <c r="X552" s="629" t="s">
        <v>433</v>
      </c>
      <c r="Y552" s="744">
        <v>330000</v>
      </c>
      <c r="Z552" s="640"/>
      <c r="AA552" s="640">
        <v>58000</v>
      </c>
      <c r="AB552" s="640"/>
      <c r="AC552" s="640"/>
      <c r="AD552" s="640"/>
      <c r="AE552" s="640">
        <v>58000</v>
      </c>
      <c r="AF552" s="640"/>
      <c r="AG552" s="640"/>
      <c r="AH552" s="640"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1">
        <v>46044</v>
      </c>
      <c r="DC552" s="510">
        <v>347000</v>
      </c>
      <c r="DH552" s="147"/>
      <c r="DI552" s="260"/>
    </row>
    <row r="553" spans="5:113" x14ac:dyDescent="0.25">
      <c r="E553" s="468">
        <v>46059</v>
      </c>
      <c r="F553" s="469">
        <v>30000</v>
      </c>
      <c r="G553" s="471"/>
      <c r="H553" s="469" t="s">
        <v>8095</v>
      </c>
      <c r="T553" s="786">
        <v>45870</v>
      </c>
      <c r="U553" s="628" t="s">
        <v>609</v>
      </c>
      <c r="V553" s="628" t="s">
        <v>5252</v>
      </c>
      <c r="W553" s="629" t="s">
        <v>593</v>
      </c>
      <c r="X553" s="629" t="s">
        <v>436</v>
      </c>
      <c r="Y553" s="744">
        <v>329000</v>
      </c>
      <c r="Z553" s="640"/>
      <c r="AA553" s="640">
        <v>70000</v>
      </c>
      <c r="AB553" s="640"/>
      <c r="AC553" s="640"/>
      <c r="AD553" s="640"/>
      <c r="AE553" s="640">
        <v>70000</v>
      </c>
      <c r="AF553" s="640"/>
      <c r="AG553" s="640"/>
      <c r="AH553" s="640"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1">
        <v>46043</v>
      </c>
      <c r="DC553" s="510">
        <v>12000</v>
      </c>
      <c r="DH553" s="147"/>
      <c r="DI553" s="260"/>
    </row>
    <row r="554" spans="5:113" x14ac:dyDescent="0.25">
      <c r="E554" s="468">
        <v>46059</v>
      </c>
      <c r="F554" s="469">
        <v>30000</v>
      </c>
      <c r="G554" s="471" t="s">
        <v>942</v>
      </c>
      <c r="H554" s="469" t="s">
        <v>916</v>
      </c>
      <c r="T554" s="786">
        <v>45870</v>
      </c>
      <c r="U554" s="628" t="s">
        <v>609</v>
      </c>
      <c r="V554" s="628" t="s">
        <v>6271</v>
      </c>
      <c r="W554" s="629" t="s">
        <v>593</v>
      </c>
      <c r="X554" s="629" t="s">
        <v>435</v>
      </c>
      <c r="Y554" s="744">
        <v>404000</v>
      </c>
      <c r="Z554" s="640"/>
      <c r="AA554" s="640">
        <v>70000</v>
      </c>
      <c r="AB554" s="640"/>
      <c r="AC554" s="640"/>
      <c r="AD554" s="640"/>
      <c r="AE554" s="640">
        <v>70000</v>
      </c>
      <c r="AF554" s="640"/>
      <c r="AG554" s="640"/>
      <c r="AH554" s="640"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1">
        <v>46041</v>
      </c>
      <c r="DC554" s="510">
        <v>414000</v>
      </c>
      <c r="DH554" s="147"/>
      <c r="DI554" s="260"/>
    </row>
    <row r="555" spans="5:113" x14ac:dyDescent="0.25">
      <c r="E555" s="468">
        <v>46059</v>
      </c>
      <c r="F555" s="469">
        <v>10000</v>
      </c>
      <c r="G555" s="471"/>
      <c r="H555" s="469" t="s">
        <v>8096</v>
      </c>
      <c r="T555" s="786">
        <v>45870</v>
      </c>
      <c r="U555" s="628" t="s">
        <v>609</v>
      </c>
      <c r="V555" s="628" t="s">
        <v>6052</v>
      </c>
      <c r="W555" s="629" t="s">
        <v>593</v>
      </c>
      <c r="X555" s="629" t="s">
        <v>608</v>
      </c>
      <c r="Y555" s="744">
        <v>317000</v>
      </c>
      <c r="Z555" s="640"/>
      <c r="AA555" s="640">
        <v>70000</v>
      </c>
      <c r="AB555" s="640"/>
      <c r="AC555" s="640"/>
      <c r="AD555" s="640"/>
      <c r="AE555" s="640">
        <v>70000</v>
      </c>
      <c r="AF555" s="640"/>
      <c r="AG555" s="640"/>
      <c r="AH555" s="640"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1">
        <v>46041</v>
      </c>
      <c r="DC555" s="510">
        <v>224000</v>
      </c>
      <c r="DH555" s="147"/>
      <c r="DI555" s="260"/>
    </row>
    <row r="556" spans="5:113" x14ac:dyDescent="0.25">
      <c r="E556" s="468">
        <v>46059</v>
      </c>
      <c r="F556" s="469">
        <v>24000</v>
      </c>
      <c r="G556" s="471"/>
      <c r="H556" s="469"/>
      <c r="T556" s="786">
        <v>45870</v>
      </c>
      <c r="U556" s="628" t="s">
        <v>609</v>
      </c>
      <c r="V556" s="628" t="s">
        <v>6313</v>
      </c>
      <c r="W556" s="629" t="s">
        <v>593</v>
      </c>
      <c r="X556" s="629" t="s">
        <v>1849</v>
      </c>
      <c r="Y556" s="744">
        <v>352000</v>
      </c>
      <c r="Z556" s="640"/>
      <c r="AA556" s="640">
        <v>90000</v>
      </c>
      <c r="AB556" s="640"/>
      <c r="AC556" s="640"/>
      <c r="AD556" s="640"/>
      <c r="AE556" s="640">
        <v>90000</v>
      </c>
      <c r="AF556" s="640"/>
      <c r="AG556" s="640"/>
      <c r="AH556" s="640"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1">
        <v>46041</v>
      </c>
      <c r="DC556" s="510">
        <v>47000</v>
      </c>
      <c r="DH556" s="147"/>
      <c r="DI556" s="260"/>
    </row>
    <row r="557" spans="5:113" x14ac:dyDescent="0.25">
      <c r="E557" s="468">
        <v>46058</v>
      </c>
      <c r="F557" s="469">
        <v>5000</v>
      </c>
      <c r="G557" s="471" t="s">
        <v>3355</v>
      </c>
      <c r="H557" s="469" t="s">
        <v>2680</v>
      </c>
      <c r="T557" s="786">
        <v>45870</v>
      </c>
      <c r="U557" s="628" t="s">
        <v>609</v>
      </c>
      <c r="V557" s="628" t="s">
        <v>6313</v>
      </c>
      <c r="W557" s="629" t="s">
        <v>593</v>
      </c>
      <c r="X557" s="629" t="s">
        <v>1849</v>
      </c>
      <c r="Y557" s="744">
        <v>352000</v>
      </c>
      <c r="Z557" s="640"/>
      <c r="AA557" s="640">
        <v>90000</v>
      </c>
      <c r="AB557" s="640"/>
      <c r="AC557" s="640"/>
      <c r="AD557" s="640"/>
      <c r="AE557" s="640">
        <v>90000</v>
      </c>
      <c r="AF557" s="640"/>
      <c r="AG557" s="640"/>
      <c r="AH557" s="640"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1">
        <v>46041</v>
      </c>
      <c r="DC557" s="510">
        <v>5000</v>
      </c>
      <c r="DH557" s="147"/>
      <c r="DI557" s="260"/>
    </row>
    <row r="558" spans="5:113" x14ac:dyDescent="0.25">
      <c r="E558" s="468">
        <v>46058</v>
      </c>
      <c r="F558" s="469">
        <v>20000</v>
      </c>
      <c r="G558" s="471" t="s">
        <v>1312</v>
      </c>
      <c r="H558" s="469" t="s">
        <v>928</v>
      </c>
      <c r="T558" s="786">
        <v>45870</v>
      </c>
      <c r="U558" s="628" t="s">
        <v>2102</v>
      </c>
      <c r="V558" s="628" t="s">
        <v>6340</v>
      </c>
      <c r="W558" s="629" t="s">
        <v>611</v>
      </c>
      <c r="X558" s="629" t="s">
        <v>436</v>
      </c>
      <c r="Y558" s="744">
        <v>580000</v>
      </c>
      <c r="Z558" s="640"/>
      <c r="AA558" s="640">
        <v>72000</v>
      </c>
      <c r="AB558" s="640"/>
      <c r="AC558" s="640"/>
      <c r="AD558" s="640"/>
      <c r="AE558" s="640">
        <v>72000</v>
      </c>
      <c r="AF558" s="640"/>
      <c r="AG558" s="640"/>
      <c r="AH558" s="640"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1">
        <v>46041</v>
      </c>
      <c r="DC558" s="510">
        <v>5000</v>
      </c>
      <c r="DH558" s="147"/>
      <c r="DI558" s="260"/>
    </row>
    <row r="559" spans="5:113" x14ac:dyDescent="0.25">
      <c r="E559" s="468">
        <v>46058</v>
      </c>
      <c r="F559" s="469">
        <v>70000</v>
      </c>
      <c r="G559" s="471" t="s">
        <v>1396</v>
      </c>
      <c r="H559" s="469" t="s">
        <v>8092</v>
      </c>
      <c r="T559" s="786">
        <v>45870</v>
      </c>
      <c r="U559" s="628" t="s">
        <v>6337</v>
      </c>
      <c r="V559" s="628" t="s">
        <v>6282</v>
      </c>
      <c r="W559" s="629" t="s">
        <v>5089</v>
      </c>
      <c r="X559" s="629" t="s">
        <v>436</v>
      </c>
      <c r="Y559" s="744">
        <v>400000</v>
      </c>
      <c r="Z559" s="640"/>
      <c r="AA559" s="640">
        <v>54000</v>
      </c>
      <c r="AB559" s="640"/>
      <c r="AC559" s="640"/>
      <c r="AD559" s="640"/>
      <c r="AE559" s="640">
        <v>54000</v>
      </c>
      <c r="AF559" s="640"/>
      <c r="AG559" s="640"/>
      <c r="AH559" s="640"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1">
        <v>46041</v>
      </c>
      <c r="DC559" s="510">
        <v>5000</v>
      </c>
      <c r="DH559" s="147"/>
      <c r="DI559" s="260"/>
    </row>
    <row r="560" spans="5:113" x14ac:dyDescent="0.25">
      <c r="E560" s="468">
        <v>46058</v>
      </c>
      <c r="F560" s="469">
        <v>3000</v>
      </c>
      <c r="G560" s="471" t="s">
        <v>3352</v>
      </c>
      <c r="H560" s="469" t="s">
        <v>5719</v>
      </c>
      <c r="T560" s="786">
        <v>45870</v>
      </c>
      <c r="U560" s="628" t="s">
        <v>6566</v>
      </c>
      <c r="V560" s="628" t="s">
        <v>3376</v>
      </c>
      <c r="W560" s="629" t="s">
        <v>593</v>
      </c>
      <c r="X560" s="629" t="s">
        <v>221</v>
      </c>
      <c r="Y560" s="744">
        <v>292000</v>
      </c>
      <c r="Z560" s="640"/>
      <c r="AA560" s="640">
        <v>88000</v>
      </c>
      <c r="AB560" s="640"/>
      <c r="AC560" s="640"/>
      <c r="AD560" s="640"/>
      <c r="AE560" s="640">
        <v>88000</v>
      </c>
      <c r="AF560" s="640"/>
      <c r="AG560" s="640"/>
      <c r="AH560" s="640"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1">
        <v>46041</v>
      </c>
      <c r="DC560" s="510">
        <v>36000</v>
      </c>
      <c r="DH560" s="147"/>
      <c r="DI560" s="260"/>
    </row>
    <row r="561" spans="5:113" x14ac:dyDescent="0.25">
      <c r="E561" s="468">
        <v>46058</v>
      </c>
      <c r="F561" s="469">
        <v>58000</v>
      </c>
      <c r="G561" s="471" t="s">
        <v>1312</v>
      </c>
      <c r="H561" s="469" t="s">
        <v>8090</v>
      </c>
      <c r="T561" s="786">
        <v>45870</v>
      </c>
      <c r="U561" s="628" t="s">
        <v>6566</v>
      </c>
      <c r="V561" s="628" t="s">
        <v>6272</v>
      </c>
      <c r="W561" s="629" t="s">
        <v>593</v>
      </c>
      <c r="X561" s="629" t="s">
        <v>435</v>
      </c>
      <c r="Y561" s="744">
        <v>412000</v>
      </c>
      <c r="Z561" s="640"/>
      <c r="AA561" s="640">
        <v>70000</v>
      </c>
      <c r="AB561" s="640"/>
      <c r="AC561" s="640"/>
      <c r="AD561" s="640"/>
      <c r="AE561" s="640">
        <v>70000</v>
      </c>
      <c r="AF561" s="640"/>
      <c r="AG561" s="640"/>
      <c r="AH561" s="640"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1">
        <v>46041</v>
      </c>
      <c r="DC561" s="510">
        <v>20000</v>
      </c>
      <c r="DH561" s="147"/>
      <c r="DI561" s="260"/>
    </row>
    <row r="562" spans="5:113" x14ac:dyDescent="0.25">
      <c r="E562" s="468">
        <v>46057</v>
      </c>
      <c r="F562" s="469">
        <v>5000</v>
      </c>
      <c r="G562" s="471" t="s">
        <v>3355</v>
      </c>
      <c r="H562" s="469" t="s">
        <v>2680</v>
      </c>
      <c r="T562" s="786">
        <v>45870</v>
      </c>
      <c r="U562" s="628" t="s">
        <v>5056</v>
      </c>
      <c r="V562" s="628" t="s">
        <v>6193</v>
      </c>
      <c r="W562" s="629" t="s">
        <v>5089</v>
      </c>
      <c r="X562" s="629" t="s">
        <v>221</v>
      </c>
      <c r="Y562" s="744">
        <v>254000</v>
      </c>
      <c r="Z562" s="640"/>
      <c r="AA562" s="640">
        <v>70000</v>
      </c>
      <c r="AB562" s="640"/>
      <c r="AC562" s="640"/>
      <c r="AD562" s="640"/>
      <c r="AE562" s="640">
        <v>70000</v>
      </c>
      <c r="AF562" s="640"/>
      <c r="AG562" s="640"/>
      <c r="AH562" s="640"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1">
        <v>46041</v>
      </c>
      <c r="DC562" s="510">
        <v>18000</v>
      </c>
      <c r="DH562" s="147"/>
      <c r="DI562" s="260"/>
    </row>
    <row r="563" spans="5:113" x14ac:dyDescent="0.25">
      <c r="E563" s="468">
        <v>46057</v>
      </c>
      <c r="F563" s="469">
        <v>40000</v>
      </c>
      <c r="G563" s="471"/>
      <c r="H563" s="469"/>
      <c r="T563" s="786">
        <v>45870</v>
      </c>
      <c r="U563" s="628" t="s">
        <v>6141</v>
      </c>
      <c r="V563" s="628" t="s">
        <v>6142</v>
      </c>
      <c r="W563" s="629" t="s">
        <v>593</v>
      </c>
      <c r="X563" s="629" t="s">
        <v>221</v>
      </c>
      <c r="Y563" s="744">
        <v>282000</v>
      </c>
      <c r="Z563" s="640"/>
      <c r="AA563" s="640">
        <v>85000</v>
      </c>
      <c r="AB563" s="640"/>
      <c r="AC563" s="640"/>
      <c r="AD563" s="640"/>
      <c r="AE563" s="640">
        <v>85000</v>
      </c>
      <c r="AF563" s="640"/>
      <c r="AG563" s="640"/>
      <c r="AH563" s="640"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1">
        <v>46041</v>
      </c>
      <c r="DC563" s="510">
        <v>2000</v>
      </c>
      <c r="DH563" s="147"/>
      <c r="DI563" s="260"/>
    </row>
    <row r="564" spans="5:113" x14ac:dyDescent="0.25">
      <c r="E564" s="468">
        <v>46056</v>
      </c>
      <c r="F564" s="469">
        <v>8000</v>
      </c>
      <c r="G564" s="471" t="s">
        <v>3354</v>
      </c>
      <c r="H564" s="469" t="s">
        <v>7450</v>
      </c>
      <c r="T564" s="786">
        <v>45870</v>
      </c>
      <c r="U564" s="628" t="s">
        <v>609</v>
      </c>
      <c r="V564" s="628" t="s">
        <v>6342</v>
      </c>
      <c r="W564" s="629" t="s">
        <v>593</v>
      </c>
      <c r="X564" s="629" t="s">
        <v>436</v>
      </c>
      <c r="Y564" s="744">
        <v>588000</v>
      </c>
      <c r="Z564" s="640"/>
      <c r="AA564" s="640">
        <v>70000</v>
      </c>
      <c r="AB564" s="640"/>
      <c r="AC564" s="640"/>
      <c r="AD564" s="640"/>
      <c r="AE564" s="640">
        <v>70000</v>
      </c>
      <c r="AF564" s="640"/>
      <c r="AG564" s="640"/>
      <c r="AH564" s="640"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1">
        <v>46041</v>
      </c>
      <c r="DC564" s="510">
        <v>5000</v>
      </c>
      <c r="DH564" s="147"/>
      <c r="DI564" s="260"/>
    </row>
    <row r="565" spans="5:113" x14ac:dyDescent="0.25">
      <c r="E565" s="468">
        <v>46055</v>
      </c>
      <c r="F565" s="469">
        <v>289000</v>
      </c>
      <c r="G565" s="471" t="s">
        <v>1312</v>
      </c>
      <c r="H565" s="469" t="s">
        <v>3375</v>
      </c>
      <c r="T565" s="786">
        <v>45870</v>
      </c>
      <c r="U565" s="628" t="s">
        <v>6046</v>
      </c>
      <c r="V565" s="628" t="s">
        <v>6280</v>
      </c>
      <c r="W565" s="629" t="s">
        <v>592</v>
      </c>
      <c r="X565" s="629" t="s">
        <v>436</v>
      </c>
      <c r="Y565" s="744">
        <v>200000</v>
      </c>
      <c r="Z565" s="640"/>
      <c r="AA565" s="640">
        <v>35000</v>
      </c>
      <c r="AB565" s="640"/>
      <c r="AC565" s="640"/>
      <c r="AD565" s="640"/>
      <c r="AE565" s="640">
        <v>35000</v>
      </c>
      <c r="AF565" s="640"/>
      <c r="AG565" s="640"/>
      <c r="AH565" s="640"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1">
        <v>46040</v>
      </c>
      <c r="DC565" s="510">
        <v>30000</v>
      </c>
      <c r="DH565" s="147"/>
      <c r="DI565" s="260"/>
    </row>
    <row r="566" spans="5:113" x14ac:dyDescent="0.25">
      <c r="E566" s="468">
        <v>46055</v>
      </c>
      <c r="F566" s="469">
        <v>6000</v>
      </c>
      <c r="G566" s="471" t="s">
        <v>3352</v>
      </c>
      <c r="H566" s="469" t="s">
        <v>5719</v>
      </c>
      <c r="T566" s="786">
        <v>45870</v>
      </c>
      <c r="U566" s="628" t="s">
        <v>6566</v>
      </c>
      <c r="V566" s="628" t="s">
        <v>5912</v>
      </c>
      <c r="W566" s="629" t="s">
        <v>592</v>
      </c>
      <c r="X566" s="629" t="s">
        <v>435</v>
      </c>
      <c r="Y566" s="744">
        <v>244000</v>
      </c>
      <c r="Z566" s="640"/>
      <c r="AA566" s="640">
        <v>66000</v>
      </c>
      <c r="AB566" s="640"/>
      <c r="AC566" s="640"/>
      <c r="AD566" s="640"/>
      <c r="AE566" s="640">
        <v>66000</v>
      </c>
      <c r="AF566" s="640"/>
      <c r="AG566" s="640"/>
      <c r="AH566" s="640"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1">
        <v>46040</v>
      </c>
      <c r="DC566" s="510">
        <v>20000</v>
      </c>
      <c r="DH566" s="147"/>
      <c r="DI566" s="260"/>
    </row>
    <row r="567" spans="5:113" x14ac:dyDescent="0.25">
      <c r="E567" s="468">
        <v>46054</v>
      </c>
      <c r="F567" s="469">
        <v>50000</v>
      </c>
      <c r="G567" s="471" t="s">
        <v>3355</v>
      </c>
      <c r="H567" s="469" t="s">
        <v>8064</v>
      </c>
      <c r="T567" s="786">
        <v>45870</v>
      </c>
      <c r="U567" s="628" t="s">
        <v>2102</v>
      </c>
      <c r="V567" s="628" t="s">
        <v>6393</v>
      </c>
      <c r="W567" s="629" t="s">
        <v>592</v>
      </c>
      <c r="X567" s="629" t="s">
        <v>435</v>
      </c>
      <c r="Y567" s="744">
        <v>450000</v>
      </c>
      <c r="Z567" s="640"/>
      <c r="AA567" s="640">
        <v>63000</v>
      </c>
      <c r="AB567" s="640"/>
      <c r="AC567" s="640"/>
      <c r="AD567" s="640"/>
      <c r="AE567" s="640">
        <v>63000</v>
      </c>
      <c r="AF567" s="640"/>
      <c r="AG567" s="640"/>
      <c r="AH567" s="640"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1">
        <v>46037</v>
      </c>
      <c r="DC567" s="510">
        <v>500000</v>
      </c>
      <c r="DH567" s="147"/>
      <c r="DI567" s="260"/>
    </row>
    <row r="568" spans="5:113" x14ac:dyDescent="0.25">
      <c r="E568" s="468">
        <v>46053</v>
      </c>
      <c r="F568" s="469">
        <v>60000</v>
      </c>
      <c r="G568" s="471" t="s">
        <v>3355</v>
      </c>
      <c r="H568" s="469" t="s">
        <v>8054</v>
      </c>
      <c r="T568" s="786">
        <v>45870</v>
      </c>
      <c r="U568" s="628" t="s">
        <v>2102</v>
      </c>
      <c r="V568" s="628" t="s">
        <v>6394</v>
      </c>
      <c r="W568" s="629" t="s">
        <v>592</v>
      </c>
      <c r="X568" s="629" t="s">
        <v>435</v>
      </c>
      <c r="Y568" s="744">
        <v>910000</v>
      </c>
      <c r="Z568" s="640"/>
      <c r="AA568" s="640">
        <v>79000</v>
      </c>
      <c r="AB568" s="640"/>
      <c r="AC568" s="640"/>
      <c r="AD568" s="640"/>
      <c r="AE568" s="640">
        <v>79000</v>
      </c>
      <c r="AF568" s="640"/>
      <c r="AG568" s="640"/>
      <c r="AH568" s="640"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1">
        <v>46035</v>
      </c>
      <c r="DC568" s="510">
        <v>4000</v>
      </c>
      <c r="DH568" s="147"/>
      <c r="DI568" s="260"/>
    </row>
    <row r="569" spans="5:113" x14ac:dyDescent="0.25">
      <c r="E569" s="468">
        <v>46053</v>
      </c>
      <c r="F569" s="469">
        <v>30000</v>
      </c>
      <c r="G569" s="471" t="s">
        <v>3352</v>
      </c>
      <c r="H569" s="469" t="s">
        <v>1234</v>
      </c>
      <c r="T569" s="786">
        <v>45870</v>
      </c>
      <c r="U569" s="628" t="s">
        <v>5346</v>
      </c>
      <c r="V569" s="628" t="s">
        <v>6395</v>
      </c>
      <c r="W569" s="629" t="s">
        <v>592</v>
      </c>
      <c r="X569" s="629" t="s">
        <v>435</v>
      </c>
      <c r="Y569" s="744">
        <v>400000</v>
      </c>
      <c r="Z569" s="640"/>
      <c r="AA569" s="640">
        <v>68000</v>
      </c>
      <c r="AB569" s="640"/>
      <c r="AC569" s="640"/>
      <c r="AD569" s="640"/>
      <c r="AE569" s="640">
        <v>68000</v>
      </c>
      <c r="AF569" s="640"/>
      <c r="AG569" s="640"/>
      <c r="AH569" s="640"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1">
        <v>46034</v>
      </c>
      <c r="DC569" s="510">
        <v>40000</v>
      </c>
      <c r="DH569" s="147"/>
      <c r="DI569" s="260"/>
    </row>
    <row r="570" spans="5:113" x14ac:dyDescent="0.25">
      <c r="E570" s="468">
        <v>46053</v>
      </c>
      <c r="F570" s="469">
        <v>25000</v>
      </c>
      <c r="G570" s="471" t="s">
        <v>3355</v>
      </c>
      <c r="H570" s="469" t="s">
        <v>8052</v>
      </c>
      <c r="T570" s="786">
        <v>45870</v>
      </c>
      <c r="U570" s="628" t="s">
        <v>2400</v>
      </c>
      <c r="V570" s="628" t="s">
        <v>6396</v>
      </c>
      <c r="W570" s="629" t="s">
        <v>592</v>
      </c>
      <c r="X570" s="629" t="s">
        <v>435</v>
      </c>
      <c r="Y570" s="744">
        <v>520000</v>
      </c>
      <c r="Z570" s="640"/>
      <c r="AA570" s="640">
        <v>72000</v>
      </c>
      <c r="AB570" s="640"/>
      <c r="AC570" s="640"/>
      <c r="AD570" s="640"/>
      <c r="AE570" s="640">
        <v>72000</v>
      </c>
      <c r="AF570" s="640"/>
      <c r="AG570" s="640"/>
      <c r="AH570" s="640"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1">
        <v>46033</v>
      </c>
      <c r="DC570" s="510">
        <v>32000</v>
      </c>
      <c r="DH570" s="147"/>
      <c r="DI570" s="260"/>
    </row>
    <row r="571" spans="5:113" x14ac:dyDescent="0.25">
      <c r="E571" s="468">
        <v>46053</v>
      </c>
      <c r="F571" s="469">
        <v>64000</v>
      </c>
      <c r="G571" s="471"/>
      <c r="H571" s="469"/>
      <c r="T571" s="786">
        <v>45870</v>
      </c>
      <c r="U571" s="628" t="s">
        <v>1554</v>
      </c>
      <c r="V571" s="628" t="s">
        <v>6335</v>
      </c>
      <c r="W571" s="629" t="s">
        <v>592</v>
      </c>
      <c r="X571" s="629" t="s">
        <v>435</v>
      </c>
      <c r="Y571" s="744">
        <v>558000</v>
      </c>
      <c r="Z571" s="640"/>
      <c r="AA571" s="640">
        <v>72000</v>
      </c>
      <c r="AB571" s="640"/>
      <c r="AC571" s="640"/>
      <c r="AD571" s="640"/>
      <c r="AE571" s="640">
        <v>72000</v>
      </c>
      <c r="AF571" s="640"/>
      <c r="AG571" s="640"/>
      <c r="AH571" s="640"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1">
        <v>46032</v>
      </c>
      <c r="DC571" s="510">
        <v>5000</v>
      </c>
      <c r="DH571" s="147"/>
      <c r="DI571" s="260"/>
    </row>
    <row r="572" spans="5:113" x14ac:dyDescent="0.25">
      <c r="E572" s="468">
        <v>46052</v>
      </c>
      <c r="F572" s="469">
        <v>2000</v>
      </c>
      <c r="G572" s="471" t="s">
        <v>5485</v>
      </c>
      <c r="H572" s="469" t="s">
        <v>7450</v>
      </c>
      <c r="T572" s="786">
        <v>45870</v>
      </c>
      <c r="U572" s="628" t="s">
        <v>6566</v>
      </c>
      <c r="V572" s="628" t="s">
        <v>6404</v>
      </c>
      <c r="W572" s="629" t="s">
        <v>592</v>
      </c>
      <c r="X572" s="629" t="s">
        <v>435</v>
      </c>
      <c r="Y572" s="744">
        <v>338000</v>
      </c>
      <c r="Z572" s="640"/>
      <c r="AA572" s="640">
        <v>72000</v>
      </c>
      <c r="AB572" s="640"/>
      <c r="AC572" s="640"/>
      <c r="AD572" s="640"/>
      <c r="AE572" s="640">
        <v>72000</v>
      </c>
      <c r="AF572" s="640"/>
      <c r="AG572" s="640"/>
      <c r="AH572" s="640"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1">
        <v>46031</v>
      </c>
      <c r="DC572" s="510">
        <v>30000</v>
      </c>
      <c r="DH572" s="147"/>
      <c r="DI572" s="260"/>
    </row>
    <row r="573" spans="5:113" x14ac:dyDescent="0.25">
      <c r="E573" s="468">
        <v>46052</v>
      </c>
      <c r="F573" s="469">
        <v>5000</v>
      </c>
      <c r="G573" s="471" t="s">
        <v>3355</v>
      </c>
      <c r="H573" s="469" t="s">
        <v>2649</v>
      </c>
      <c r="T573" s="786">
        <v>45870</v>
      </c>
      <c r="U573" s="628" t="s">
        <v>6220</v>
      </c>
      <c r="V573" s="628">
        <v>52187848</v>
      </c>
      <c r="W573" s="629" t="s">
        <v>6408</v>
      </c>
      <c r="X573" s="629" t="s">
        <v>433</v>
      </c>
      <c r="Y573" s="744">
        <v>745000</v>
      </c>
      <c r="Z573" s="640"/>
      <c r="AA573" s="640">
        <v>31000</v>
      </c>
      <c r="AB573" s="640"/>
      <c r="AC573" s="640"/>
      <c r="AD573" s="640"/>
      <c r="AE573" s="640">
        <v>31000</v>
      </c>
      <c r="AF573" s="640"/>
      <c r="AG573" s="640"/>
      <c r="AH573" s="640"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1">
        <v>46030</v>
      </c>
      <c r="DC573" s="510">
        <v>5000</v>
      </c>
      <c r="DH573" s="147"/>
      <c r="DI573" s="260"/>
    </row>
    <row r="574" spans="5:113" x14ac:dyDescent="0.25">
      <c r="E574" s="468">
        <v>46052</v>
      </c>
      <c r="F574" s="469">
        <v>10000</v>
      </c>
      <c r="G574" s="471" t="s">
        <v>1312</v>
      </c>
      <c r="H574" s="469" t="s">
        <v>984</v>
      </c>
      <c r="T574" s="786">
        <v>45870</v>
      </c>
      <c r="U574" s="628" t="s">
        <v>6046</v>
      </c>
      <c r="V574" s="628" t="s">
        <v>6392</v>
      </c>
      <c r="W574" s="629" t="s">
        <v>592</v>
      </c>
      <c r="X574" s="629" t="s">
        <v>435</v>
      </c>
      <c r="Y574" s="744">
        <v>419000</v>
      </c>
      <c r="Z574" s="640"/>
      <c r="AA574" s="640">
        <v>70000</v>
      </c>
      <c r="AB574" s="640"/>
      <c r="AC574" s="640"/>
      <c r="AD574" s="640"/>
      <c r="AE574" s="640">
        <v>70000</v>
      </c>
      <c r="AF574" s="640"/>
      <c r="AG574" s="640"/>
      <c r="AH574" s="640"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1">
        <v>46029</v>
      </c>
      <c r="DC574" s="510">
        <v>45000</v>
      </c>
      <c r="DH574" s="147"/>
      <c r="DI574" s="260"/>
    </row>
    <row r="575" spans="5:113" x14ac:dyDescent="0.25">
      <c r="E575" s="468">
        <v>46052</v>
      </c>
      <c r="F575" s="469">
        <v>30000</v>
      </c>
      <c r="G575" s="471" t="s">
        <v>942</v>
      </c>
      <c r="H575" s="469" t="s">
        <v>943</v>
      </c>
      <c r="T575" s="786">
        <v>45870</v>
      </c>
      <c r="U575" s="628" t="s">
        <v>1961</v>
      </c>
      <c r="V575" s="628" t="s">
        <v>4745</v>
      </c>
      <c r="W575" s="629" t="s">
        <v>611</v>
      </c>
      <c r="X575" s="629" t="s">
        <v>435</v>
      </c>
      <c r="Y575" s="744">
        <v>724000</v>
      </c>
      <c r="Z575" s="640"/>
      <c r="AA575" s="640">
        <v>67000</v>
      </c>
      <c r="AB575" s="640"/>
      <c r="AC575" s="640"/>
      <c r="AD575" s="640"/>
      <c r="AE575" s="640">
        <v>67000</v>
      </c>
      <c r="AF575" s="640"/>
      <c r="AG575" s="640"/>
      <c r="AH575" s="640" t="s">
        <v>6726</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1">
        <v>46029</v>
      </c>
      <c r="DC575" s="510">
        <v>50000</v>
      </c>
      <c r="DH575" s="147"/>
      <c r="DI575" s="260"/>
    </row>
    <row r="576" spans="5:113" x14ac:dyDescent="0.25">
      <c r="E576" s="468">
        <v>46051</v>
      </c>
      <c r="F576" s="469">
        <v>7000</v>
      </c>
      <c r="G576" s="471" t="s">
        <v>3353</v>
      </c>
      <c r="H576" s="469" t="s">
        <v>8051</v>
      </c>
      <c r="T576" s="786">
        <v>45870</v>
      </c>
      <c r="U576" s="629" t="s">
        <v>7052</v>
      </c>
      <c r="V576" s="628" t="s">
        <v>5278</v>
      </c>
      <c r="W576" s="629" t="s">
        <v>5089</v>
      </c>
      <c r="X576" s="629" t="s">
        <v>221</v>
      </c>
      <c r="Y576" s="744" t="s">
        <v>6451</v>
      </c>
      <c r="Z576" s="640"/>
      <c r="AA576" s="640">
        <v>75000</v>
      </c>
      <c r="AB576" s="640"/>
      <c r="AC576" s="640"/>
      <c r="AD576" s="640"/>
      <c r="AE576" s="640">
        <v>75000</v>
      </c>
      <c r="AF576" s="640"/>
      <c r="AG576" s="640"/>
      <c r="AH576" s="640"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1">
        <v>46029</v>
      </c>
      <c r="DC576" s="510">
        <v>2000</v>
      </c>
      <c r="DH576" s="147"/>
      <c r="DI576" s="260"/>
    </row>
    <row r="577" spans="5:113" x14ac:dyDescent="0.25">
      <c r="E577" s="468">
        <v>46051</v>
      </c>
      <c r="F577" s="469">
        <v>5000</v>
      </c>
      <c r="G577" s="471" t="s">
        <v>3355</v>
      </c>
      <c r="H577" s="469" t="s">
        <v>2680</v>
      </c>
      <c r="T577" s="786">
        <v>45870</v>
      </c>
      <c r="U577" s="628" t="s">
        <v>5775</v>
      </c>
      <c r="V577" s="628" t="s">
        <v>5776</v>
      </c>
      <c r="W577" s="629" t="s">
        <v>6461</v>
      </c>
      <c r="X577" s="629" t="s">
        <v>6460</v>
      </c>
      <c r="Y577" s="744">
        <v>70000</v>
      </c>
      <c r="Z577" s="640"/>
      <c r="AA577" s="640">
        <v>30000</v>
      </c>
      <c r="AB577" s="640"/>
      <c r="AC577" s="640"/>
      <c r="AD577" s="640"/>
      <c r="AE577" s="640">
        <v>30000</v>
      </c>
      <c r="AF577" s="640"/>
      <c r="AG577" s="640"/>
      <c r="AH577" s="640"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1">
        <v>46029</v>
      </c>
      <c r="DC577" s="510">
        <v>23000</v>
      </c>
      <c r="DH577" s="147"/>
      <c r="DI577" s="260"/>
    </row>
    <row r="578" spans="5:113" x14ac:dyDescent="0.25">
      <c r="E578" s="468">
        <v>46051</v>
      </c>
      <c r="F578" s="469">
        <v>3000</v>
      </c>
      <c r="G578" s="471" t="s">
        <v>5485</v>
      </c>
      <c r="H578" s="469" t="s">
        <v>5684</v>
      </c>
      <c r="T578" s="786">
        <v>45870</v>
      </c>
      <c r="U578" s="628" t="s">
        <v>4334</v>
      </c>
      <c r="V578" s="628" t="s">
        <v>6454</v>
      </c>
      <c r="W578" s="629" t="s">
        <v>611</v>
      </c>
      <c r="X578" s="629" t="s">
        <v>436</v>
      </c>
      <c r="Y578" s="744">
        <v>834000</v>
      </c>
      <c r="Z578" s="640"/>
      <c r="AA578" s="640">
        <v>64000</v>
      </c>
      <c r="AB578" s="640"/>
      <c r="AC578" s="640"/>
      <c r="AD578" s="640"/>
      <c r="AE578" s="640">
        <v>64000</v>
      </c>
      <c r="AF578" s="640"/>
      <c r="AG578" s="640"/>
      <c r="AH578" s="640"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1">
        <v>46029</v>
      </c>
      <c r="DC578" s="510">
        <v>5000</v>
      </c>
      <c r="DH578" s="147"/>
      <c r="DI578" s="260"/>
    </row>
    <row r="579" spans="5:113" x14ac:dyDescent="0.25">
      <c r="E579" s="468">
        <v>46051</v>
      </c>
      <c r="F579" s="469">
        <v>8000</v>
      </c>
      <c r="G579" s="471"/>
      <c r="H579" s="469" t="s">
        <v>5733</v>
      </c>
      <c r="T579" s="786">
        <v>45870</v>
      </c>
      <c r="U579" s="628" t="s">
        <v>613</v>
      </c>
      <c r="V579" s="628" t="s">
        <v>6467</v>
      </c>
      <c r="W579" s="629" t="s">
        <v>592</v>
      </c>
      <c r="X579" s="629" t="s">
        <v>436</v>
      </c>
      <c r="Y579" s="744">
        <v>521000</v>
      </c>
      <c r="Z579" s="640"/>
      <c r="AA579" s="640">
        <v>89000</v>
      </c>
      <c r="AB579" s="640"/>
      <c r="AC579" s="640"/>
      <c r="AD579" s="640"/>
      <c r="AE579" s="640">
        <v>89000</v>
      </c>
      <c r="AF579" s="640"/>
      <c r="AG579" s="640"/>
      <c r="AH579" s="640"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1">
        <v>46029</v>
      </c>
      <c r="DC579" s="510">
        <v>70000</v>
      </c>
      <c r="DH579" s="147"/>
      <c r="DI579" s="260"/>
    </row>
    <row r="580" spans="5:113" x14ac:dyDescent="0.25">
      <c r="E580" s="468">
        <v>46050</v>
      </c>
      <c r="F580" s="469">
        <v>5000</v>
      </c>
      <c r="G580" s="471"/>
      <c r="H580" s="469" t="s">
        <v>3728</v>
      </c>
      <c r="T580" s="786">
        <v>45870</v>
      </c>
      <c r="U580" s="628" t="s">
        <v>4559</v>
      </c>
      <c r="V580" s="628" t="s">
        <v>4560</v>
      </c>
      <c r="W580" s="629" t="s">
        <v>4561</v>
      </c>
      <c r="X580" s="629" t="s">
        <v>433</v>
      </c>
      <c r="Y580" s="744" t="s">
        <v>6472</v>
      </c>
      <c r="Z580" s="640"/>
      <c r="AA580" s="640">
        <v>86000</v>
      </c>
      <c r="AB580" s="640"/>
      <c r="AC580" s="640"/>
      <c r="AD580" s="640"/>
      <c r="AE580" s="640">
        <v>86000</v>
      </c>
      <c r="AF580" s="640"/>
      <c r="AG580" s="640"/>
      <c r="AH580" s="640"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1">
        <v>46029</v>
      </c>
      <c r="DC580" s="510">
        <v>77000</v>
      </c>
      <c r="DH580" s="147"/>
      <c r="DI580" s="260"/>
    </row>
    <row r="581" spans="5:113" x14ac:dyDescent="0.25">
      <c r="E581" s="468">
        <v>46050</v>
      </c>
      <c r="F581" s="469">
        <v>3000</v>
      </c>
      <c r="G581" s="471" t="s">
        <v>5485</v>
      </c>
      <c r="H581" s="469" t="s">
        <v>5684</v>
      </c>
      <c r="T581" s="786">
        <v>45870</v>
      </c>
      <c r="U581" s="628" t="s">
        <v>1710</v>
      </c>
      <c r="V581" s="628" t="s">
        <v>6476</v>
      </c>
      <c r="W581" s="629" t="s">
        <v>1902</v>
      </c>
      <c r="X581" s="629" t="s">
        <v>435</v>
      </c>
      <c r="Y581" s="744">
        <v>105000</v>
      </c>
      <c r="Z581" s="640"/>
      <c r="AA581" s="640">
        <v>32000</v>
      </c>
      <c r="AB581" s="640"/>
      <c r="AC581" s="640"/>
      <c r="AD581" s="640"/>
      <c r="AE581" s="640">
        <v>32000</v>
      </c>
      <c r="AF581" s="640"/>
      <c r="AG581" s="640"/>
      <c r="AH581" s="640"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1">
        <v>46029</v>
      </c>
      <c r="DC581" s="510">
        <v>77000</v>
      </c>
      <c r="DH581" s="147"/>
      <c r="DI581" s="260"/>
    </row>
    <row r="582" spans="5:113" x14ac:dyDescent="0.25">
      <c r="E582" s="468">
        <v>46050</v>
      </c>
      <c r="F582" s="469">
        <v>3000</v>
      </c>
      <c r="G582" s="471"/>
      <c r="H582" s="469"/>
      <c r="T582" s="786">
        <v>45870</v>
      </c>
      <c r="U582" s="628" t="s">
        <v>1898</v>
      </c>
      <c r="V582" s="628" t="s">
        <v>6262</v>
      </c>
      <c r="W582" s="629" t="s">
        <v>592</v>
      </c>
      <c r="X582" s="629" t="s">
        <v>436</v>
      </c>
      <c r="Y582" s="744" t="s">
        <v>6480</v>
      </c>
      <c r="Z582" s="640"/>
      <c r="AA582" s="640">
        <v>60000</v>
      </c>
      <c r="AB582" s="640"/>
      <c r="AC582" s="640"/>
      <c r="AD582" s="640"/>
      <c r="AE582" s="640">
        <v>60000</v>
      </c>
      <c r="AF582" s="640"/>
      <c r="AG582" s="640"/>
      <c r="AH582" s="640"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1">
        <v>46029</v>
      </c>
      <c r="DC582" s="510">
        <v>4000</v>
      </c>
      <c r="DH582" s="147"/>
      <c r="DI582" s="260"/>
    </row>
    <row r="583" spans="5:113" x14ac:dyDescent="0.25">
      <c r="E583" s="468">
        <v>46049</v>
      </c>
      <c r="F583" s="469">
        <v>30000</v>
      </c>
      <c r="G583" s="471" t="s">
        <v>1396</v>
      </c>
      <c r="H583" s="469" t="s">
        <v>8025</v>
      </c>
      <c r="T583" s="786">
        <v>45870</v>
      </c>
      <c r="U583" s="628" t="s">
        <v>1898</v>
      </c>
      <c r="V583" s="628" t="s">
        <v>6373</v>
      </c>
      <c r="W583" s="629" t="s">
        <v>592</v>
      </c>
      <c r="X583" s="629" t="s">
        <v>436</v>
      </c>
      <c r="Y583" s="744" t="s">
        <v>6481</v>
      </c>
      <c r="Z583" s="640"/>
      <c r="AA583" s="640">
        <v>60000</v>
      </c>
      <c r="AB583" s="640"/>
      <c r="AC583" s="640"/>
      <c r="AD583" s="640"/>
      <c r="AE583" s="640">
        <v>60000</v>
      </c>
      <c r="AF583" s="640"/>
      <c r="AG583" s="640"/>
      <c r="AH583" s="640"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1">
        <v>46029</v>
      </c>
      <c r="DC583" s="510">
        <v>5000</v>
      </c>
      <c r="DH583" s="147"/>
      <c r="DI583" s="260"/>
    </row>
    <row r="584" spans="5:113" x14ac:dyDescent="0.25">
      <c r="E584" s="468">
        <v>46049</v>
      </c>
      <c r="F584" s="469">
        <v>130000</v>
      </c>
      <c r="G584" s="471" t="s">
        <v>1396</v>
      </c>
      <c r="H584" s="469" t="s">
        <v>5700</v>
      </c>
      <c r="T584" s="786">
        <v>45870</v>
      </c>
      <c r="U584" s="628" t="s">
        <v>5056</v>
      </c>
      <c r="V584" s="628" t="s">
        <v>6412</v>
      </c>
      <c r="W584" s="629" t="s">
        <v>592</v>
      </c>
      <c r="X584" s="629" t="s">
        <v>435</v>
      </c>
      <c r="Y584" s="744" t="s">
        <v>6413</v>
      </c>
      <c r="Z584" s="640"/>
      <c r="AA584" s="640">
        <v>71000</v>
      </c>
      <c r="AB584" s="640"/>
      <c r="AC584" s="640"/>
      <c r="AD584" s="640"/>
      <c r="AE584" s="640">
        <v>71000</v>
      </c>
      <c r="AF584" s="640"/>
      <c r="AG584" s="640"/>
      <c r="AH584" s="640"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1">
        <v>46029</v>
      </c>
      <c r="DC584" s="510">
        <v>157000</v>
      </c>
      <c r="DH584" s="147"/>
      <c r="DI584" s="260"/>
    </row>
    <row r="585" spans="5:113" x14ac:dyDescent="0.25">
      <c r="E585" s="468">
        <v>46049</v>
      </c>
      <c r="F585" s="469">
        <v>5000</v>
      </c>
      <c r="G585" s="471" t="s">
        <v>3355</v>
      </c>
      <c r="H585" s="469" t="s">
        <v>2680</v>
      </c>
      <c r="T585" s="786">
        <v>45870</v>
      </c>
      <c r="U585" s="628" t="s">
        <v>6566</v>
      </c>
      <c r="V585" s="628" t="s">
        <v>5911</v>
      </c>
      <c r="W585" s="629" t="s">
        <v>592</v>
      </c>
      <c r="X585" s="629" t="s">
        <v>435</v>
      </c>
      <c r="Y585" s="744">
        <v>316000</v>
      </c>
      <c r="Z585" s="640"/>
      <c r="AA585" s="640">
        <v>68000</v>
      </c>
      <c r="AB585" s="640"/>
      <c r="AC585" s="640"/>
      <c r="AD585" s="640"/>
      <c r="AE585" s="640">
        <v>68000</v>
      </c>
      <c r="AF585" s="640"/>
      <c r="AG585" s="640"/>
      <c r="AH585" s="640"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1">
        <v>46029</v>
      </c>
      <c r="DC585" s="510">
        <v>11000</v>
      </c>
      <c r="DH585" s="147"/>
      <c r="DI585" s="260"/>
    </row>
    <row r="586" spans="5:113" x14ac:dyDescent="0.25">
      <c r="E586" s="468">
        <v>46048</v>
      </c>
      <c r="F586" s="469">
        <v>3000</v>
      </c>
      <c r="G586" s="471" t="s">
        <v>5485</v>
      </c>
      <c r="H586" s="469" t="s">
        <v>5610</v>
      </c>
      <c r="T586" s="786">
        <v>45870</v>
      </c>
      <c r="U586" s="628" t="s">
        <v>4334</v>
      </c>
      <c r="V586" s="628" t="s">
        <v>6234</v>
      </c>
      <c r="W586" s="629" t="s">
        <v>592</v>
      </c>
      <c r="X586" s="629" t="s">
        <v>435</v>
      </c>
      <c r="Y586" s="744">
        <v>373000</v>
      </c>
      <c r="Z586" s="640"/>
      <c r="AA586" s="640">
        <v>65000</v>
      </c>
      <c r="AB586" s="640"/>
      <c r="AC586" s="640"/>
      <c r="AD586" s="640"/>
      <c r="AE586" s="640">
        <v>65000</v>
      </c>
      <c r="AF586" s="640"/>
      <c r="AG586" s="640"/>
      <c r="AH586" s="640"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1">
        <v>46029</v>
      </c>
      <c r="DC586" s="510">
        <v>725000</v>
      </c>
      <c r="DH586" s="147"/>
      <c r="DI586" s="260"/>
    </row>
    <row r="587" spans="5:113" x14ac:dyDescent="0.25">
      <c r="E587" s="468">
        <v>46048</v>
      </c>
      <c r="F587" s="469">
        <v>6000</v>
      </c>
      <c r="G587" s="471" t="s">
        <v>3355</v>
      </c>
      <c r="H587" s="469" t="s">
        <v>2680</v>
      </c>
      <c r="T587" s="786">
        <v>45870</v>
      </c>
      <c r="U587" s="628" t="s">
        <v>1728</v>
      </c>
      <c r="V587" s="628" t="s">
        <v>6488</v>
      </c>
      <c r="W587" s="629" t="s">
        <v>592</v>
      </c>
      <c r="X587" s="629" t="s">
        <v>435</v>
      </c>
      <c r="Y587" s="744" t="s">
        <v>6490</v>
      </c>
      <c r="Z587" s="640"/>
      <c r="AA587" s="640">
        <v>72000</v>
      </c>
      <c r="AB587" s="640"/>
      <c r="AC587" s="640"/>
      <c r="AD587" s="640"/>
      <c r="AE587" s="640">
        <v>72000</v>
      </c>
      <c r="AF587" s="640"/>
      <c r="AG587" s="640"/>
      <c r="AH587" s="640"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1">
        <v>46028</v>
      </c>
      <c r="DC587" s="510">
        <v>3000</v>
      </c>
      <c r="DH587" s="147"/>
      <c r="DI587" s="260"/>
    </row>
    <row r="588" spans="5:113" x14ac:dyDescent="0.25">
      <c r="E588" s="468">
        <v>46048</v>
      </c>
      <c r="F588" s="469">
        <v>15000</v>
      </c>
      <c r="G588" s="471" t="s">
        <v>3355</v>
      </c>
      <c r="H588" s="469" t="s">
        <v>8024</v>
      </c>
      <c r="T588" s="786">
        <v>45870</v>
      </c>
      <c r="U588" s="628" t="s">
        <v>1728</v>
      </c>
      <c r="V588" s="628" t="s">
        <v>5993</v>
      </c>
      <c r="W588" s="629"/>
      <c r="X588" s="629"/>
      <c r="Y588" s="744"/>
      <c r="Z588" s="640"/>
      <c r="AA588" s="640">
        <v>0</v>
      </c>
      <c r="AB588" s="640"/>
      <c r="AC588" s="640"/>
      <c r="AD588" s="640"/>
      <c r="AE588" s="640">
        <v>0</v>
      </c>
      <c r="AF588" s="640"/>
      <c r="AG588" s="640"/>
      <c r="AH588" s="640"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1">
        <v>46028</v>
      </c>
      <c r="DC588" s="510">
        <v>20000</v>
      </c>
      <c r="DH588" s="147"/>
      <c r="DI588" s="260"/>
    </row>
    <row r="589" spans="5:113" x14ac:dyDescent="0.25">
      <c r="E589" s="468">
        <v>46048</v>
      </c>
      <c r="F589" s="469">
        <v>44000</v>
      </c>
      <c r="G589" s="471" t="s">
        <v>1312</v>
      </c>
      <c r="H589" s="469" t="s">
        <v>8023</v>
      </c>
      <c r="T589" s="786">
        <v>45870</v>
      </c>
      <c r="U589" s="628" t="s">
        <v>1479</v>
      </c>
      <c r="V589" s="628" t="s">
        <v>6344</v>
      </c>
      <c r="W589" s="629" t="s">
        <v>592</v>
      </c>
      <c r="X589" s="629" t="s">
        <v>435</v>
      </c>
      <c r="Y589" s="744">
        <v>369000</v>
      </c>
      <c r="Z589" s="640"/>
      <c r="AA589" s="640">
        <v>71000</v>
      </c>
      <c r="AB589" s="640"/>
      <c r="AC589" s="640"/>
      <c r="AD589" s="640"/>
      <c r="AE589" s="640">
        <v>71000</v>
      </c>
      <c r="AF589" s="640"/>
      <c r="AG589" s="640"/>
      <c r="AH589" s="640"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1">
        <v>46028</v>
      </c>
      <c r="DC589" s="510">
        <v>4000</v>
      </c>
      <c r="DH589" s="147"/>
      <c r="DI589" s="260"/>
    </row>
    <row r="590" spans="5:113" x14ac:dyDescent="0.25">
      <c r="E590" s="468">
        <v>46048</v>
      </c>
      <c r="F590" s="469">
        <v>40000</v>
      </c>
      <c r="G590" s="471" t="s">
        <v>942</v>
      </c>
      <c r="H590" s="469" t="s">
        <v>3628</v>
      </c>
      <c r="T590" s="786">
        <v>45870</v>
      </c>
      <c r="U590" s="628" t="s">
        <v>1554</v>
      </c>
      <c r="V590" s="628" t="s">
        <v>6410</v>
      </c>
      <c r="W590" s="629" t="s">
        <v>592</v>
      </c>
      <c r="X590" s="629" t="s">
        <v>435</v>
      </c>
      <c r="Y590" s="744">
        <v>314000</v>
      </c>
      <c r="Z590" s="640"/>
      <c r="AA590" s="640">
        <v>66000</v>
      </c>
      <c r="AB590" s="640"/>
      <c r="AC590" s="640"/>
      <c r="AD590" s="640"/>
      <c r="AE590" s="640">
        <v>66000</v>
      </c>
      <c r="AF590" s="640"/>
      <c r="AG590" s="640"/>
      <c r="AH590" s="640"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1">
        <v>46028</v>
      </c>
      <c r="DC590" s="510">
        <v>5000</v>
      </c>
      <c r="DH590" s="147"/>
      <c r="DI590" s="260"/>
    </row>
    <row r="591" spans="5:113" x14ac:dyDescent="0.25">
      <c r="E591" s="468">
        <v>46047</v>
      </c>
      <c r="F591" s="469">
        <v>6000</v>
      </c>
      <c r="G591" s="471" t="s">
        <v>1312</v>
      </c>
      <c r="H591" s="469" t="s">
        <v>919</v>
      </c>
      <c r="T591" s="786">
        <v>45870</v>
      </c>
      <c r="U591" s="628" t="s">
        <v>6232</v>
      </c>
      <c r="V591" s="628" t="s">
        <v>6422</v>
      </c>
      <c r="W591" s="629" t="s">
        <v>592</v>
      </c>
      <c r="X591" s="629" t="s">
        <v>435</v>
      </c>
      <c r="Y591" s="744">
        <v>365000</v>
      </c>
      <c r="Z591" s="640"/>
      <c r="AA591" s="640">
        <v>70000</v>
      </c>
      <c r="AB591" s="640"/>
      <c r="AC591" s="640"/>
      <c r="AD591" s="640"/>
      <c r="AE591" s="640">
        <v>70000</v>
      </c>
      <c r="AF591" s="640"/>
      <c r="AG591" s="640"/>
      <c r="AH591" s="640"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1">
        <v>46028</v>
      </c>
      <c r="DC591" s="510">
        <v>24000</v>
      </c>
      <c r="DH591" s="147"/>
      <c r="DI591" s="260"/>
    </row>
    <row r="592" spans="5:113" x14ac:dyDescent="0.25">
      <c r="E592" s="468">
        <v>46047</v>
      </c>
      <c r="F592" s="469">
        <v>235000</v>
      </c>
      <c r="G592" s="471" t="s">
        <v>1312</v>
      </c>
      <c r="H592" s="469" t="s">
        <v>8022</v>
      </c>
      <c r="T592" s="786">
        <v>45870</v>
      </c>
      <c r="U592" s="628" t="s">
        <v>1479</v>
      </c>
      <c r="V592" s="628" t="s">
        <v>6475</v>
      </c>
      <c r="W592" s="629" t="s">
        <v>592</v>
      </c>
      <c r="X592" s="629" t="s">
        <v>435</v>
      </c>
      <c r="Y592" s="744">
        <v>244000</v>
      </c>
      <c r="Z592" s="640"/>
      <c r="AA592" s="640">
        <v>77000</v>
      </c>
      <c r="AB592" s="640"/>
      <c r="AC592" s="640"/>
      <c r="AD592" s="640"/>
      <c r="AE592" s="640">
        <v>77000</v>
      </c>
      <c r="AF592" s="640"/>
      <c r="AG592" s="640"/>
      <c r="AH592" s="640"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1">
        <v>46026</v>
      </c>
      <c r="DC592" s="510">
        <v>20000</v>
      </c>
      <c r="DH592" s="147"/>
      <c r="DI592" s="260"/>
    </row>
    <row r="593" spans="5:113" x14ac:dyDescent="0.25">
      <c r="E593" s="468">
        <v>46047</v>
      </c>
      <c r="F593" s="469">
        <v>64000</v>
      </c>
      <c r="G593" s="471"/>
      <c r="H593" s="469"/>
      <c r="T593" s="786">
        <v>45870</v>
      </c>
      <c r="U593" s="628" t="s">
        <v>6220</v>
      </c>
      <c r="V593" s="628" t="s">
        <v>6433</v>
      </c>
      <c r="W593" s="629" t="s">
        <v>592</v>
      </c>
      <c r="X593" s="629" t="s">
        <v>435</v>
      </c>
      <c r="Y593" s="744">
        <v>467000</v>
      </c>
      <c r="Z593" s="640"/>
      <c r="AA593" s="640">
        <v>70000</v>
      </c>
      <c r="AB593" s="640"/>
      <c r="AC593" s="640"/>
      <c r="AD593" s="640"/>
      <c r="AE593" s="640">
        <v>70000</v>
      </c>
      <c r="AF593" s="640"/>
      <c r="AG593" s="640"/>
      <c r="AH593" s="640"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1">
        <v>46026</v>
      </c>
      <c r="DC593" s="510">
        <v>20000</v>
      </c>
      <c r="DH593" s="147"/>
      <c r="DI593" s="260"/>
    </row>
    <row r="594" spans="5:113" x14ac:dyDescent="0.25">
      <c r="E594" s="468">
        <v>46045</v>
      </c>
      <c r="F594" s="469">
        <v>231000</v>
      </c>
      <c r="G594" s="471" t="s">
        <v>3355</v>
      </c>
      <c r="H594" s="469" t="s">
        <v>7936</v>
      </c>
      <c r="T594" s="786">
        <v>45870</v>
      </c>
      <c r="U594" s="628" t="s">
        <v>5346</v>
      </c>
      <c r="V594" s="628" t="s">
        <v>6485</v>
      </c>
      <c r="W594" s="629" t="s">
        <v>592</v>
      </c>
      <c r="X594" s="629" t="s">
        <v>435</v>
      </c>
      <c r="Y594" s="744">
        <v>486000</v>
      </c>
      <c r="Z594" s="640"/>
      <c r="AA594" s="640">
        <v>67000</v>
      </c>
      <c r="AB594" s="640"/>
      <c r="AC594" s="640"/>
      <c r="AD594" s="640"/>
      <c r="AE594" s="640">
        <v>67000</v>
      </c>
      <c r="AF594" s="640"/>
      <c r="AG594" s="640"/>
      <c r="AH594" s="640"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1">
        <v>46025</v>
      </c>
      <c r="DC594" s="510">
        <v>2000</v>
      </c>
      <c r="DH594" s="147"/>
      <c r="DI594" s="260"/>
    </row>
    <row r="595" spans="5:113" x14ac:dyDescent="0.25">
      <c r="E595" s="468">
        <v>46044</v>
      </c>
      <c r="F595" s="469">
        <v>4000</v>
      </c>
      <c r="G595" s="471" t="s">
        <v>5485</v>
      </c>
      <c r="H595" s="469" t="s">
        <v>7450</v>
      </c>
      <c r="T595" s="786">
        <v>45870</v>
      </c>
      <c r="U595" s="628" t="s">
        <v>613</v>
      </c>
      <c r="V595" s="628" t="s">
        <v>6343</v>
      </c>
      <c r="W595" s="629" t="s">
        <v>592</v>
      </c>
      <c r="X595" s="629" t="s">
        <v>221</v>
      </c>
      <c r="Y595" s="744">
        <v>300000</v>
      </c>
      <c r="Z595" s="640"/>
      <c r="AA595" s="640">
        <v>92000</v>
      </c>
      <c r="AB595" s="640"/>
      <c r="AC595" s="640"/>
      <c r="AD595" s="640"/>
      <c r="AE595" s="640">
        <v>92000</v>
      </c>
      <c r="AF595" s="640"/>
      <c r="AG595" s="640"/>
      <c r="AH595" s="640"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1">
        <v>46025</v>
      </c>
      <c r="DC595" s="510">
        <v>5000</v>
      </c>
      <c r="DH595" s="147"/>
      <c r="DI595" s="260"/>
    </row>
    <row r="596" spans="5:113" x14ac:dyDescent="0.25">
      <c r="E596" s="468">
        <v>46044</v>
      </c>
      <c r="F596" s="469">
        <v>30000</v>
      </c>
      <c r="G596" s="471" t="s">
        <v>942</v>
      </c>
      <c r="H596" s="469" t="s">
        <v>21</v>
      </c>
      <c r="T596" s="786">
        <v>45870</v>
      </c>
      <c r="U596" s="628" t="s">
        <v>627</v>
      </c>
      <c r="V596" s="628" t="s">
        <v>5667</v>
      </c>
      <c r="W596" s="629" t="s">
        <v>592</v>
      </c>
      <c r="X596" s="629" t="s">
        <v>221</v>
      </c>
      <c r="Y596" s="744" t="s">
        <v>6094</v>
      </c>
      <c r="Z596" s="640"/>
      <c r="AA596" s="640">
        <v>98000</v>
      </c>
      <c r="AB596" s="640"/>
      <c r="AC596" s="640"/>
      <c r="AD596" s="640"/>
      <c r="AE596" s="640">
        <v>98000</v>
      </c>
      <c r="AF596" s="640"/>
      <c r="AG596" s="640"/>
      <c r="AH596" s="640"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1">
        <v>46025</v>
      </c>
      <c r="DC596" s="510">
        <v>2000</v>
      </c>
      <c r="DH596" s="147"/>
      <c r="DI596" s="260"/>
    </row>
    <row r="597" spans="5:113" x14ac:dyDescent="0.25">
      <c r="E597" s="468">
        <v>46044</v>
      </c>
      <c r="F597" s="469">
        <v>30000</v>
      </c>
      <c r="G597" s="471" t="s">
        <v>1312</v>
      </c>
      <c r="H597" s="469" t="s">
        <v>7882</v>
      </c>
      <c r="T597" s="742">
        <v>45869</v>
      </c>
      <c r="U597" s="628" t="s">
        <v>6566</v>
      </c>
      <c r="V597" s="628" t="s">
        <v>6213</v>
      </c>
      <c r="W597" s="629" t="s">
        <v>5089</v>
      </c>
      <c r="X597" s="629" t="s">
        <v>435</v>
      </c>
      <c r="Y597" s="744">
        <v>258000</v>
      </c>
      <c r="Z597" s="640"/>
      <c r="AA597" s="640">
        <v>66000</v>
      </c>
      <c r="AB597" s="640"/>
      <c r="AC597" s="640"/>
      <c r="AD597" s="640"/>
      <c r="AE597" s="640">
        <v>66000</v>
      </c>
      <c r="AF597" s="640"/>
      <c r="AG597" s="640"/>
      <c r="AH597" s="640"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1">
        <v>46025</v>
      </c>
      <c r="DC597" s="510">
        <v>5000</v>
      </c>
      <c r="DH597" s="147"/>
      <c r="DI597" s="260"/>
    </row>
    <row r="598" spans="5:113" x14ac:dyDescent="0.25">
      <c r="E598" s="468">
        <v>46043</v>
      </c>
      <c r="F598" s="469">
        <v>12000</v>
      </c>
      <c r="G598" s="471"/>
      <c r="H598" s="469" t="s">
        <v>7884</v>
      </c>
      <c r="T598" s="742">
        <v>45869</v>
      </c>
      <c r="U598" s="628" t="s">
        <v>6566</v>
      </c>
      <c r="V598" s="628" t="s">
        <v>6214</v>
      </c>
      <c r="W598" s="629" t="s">
        <v>5089</v>
      </c>
      <c r="X598" s="629" t="s">
        <v>435</v>
      </c>
      <c r="Y598" s="744">
        <v>269000</v>
      </c>
      <c r="Z598" s="640"/>
      <c r="AA598" s="640">
        <v>77000</v>
      </c>
      <c r="AB598" s="640"/>
      <c r="AC598" s="640"/>
      <c r="AD598" s="640"/>
      <c r="AE598" s="640">
        <v>77000</v>
      </c>
      <c r="AF598" s="640"/>
      <c r="AG598" s="640"/>
      <c r="AH598" s="640"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1">
        <v>46024</v>
      </c>
      <c r="DC598" s="510">
        <v>27000</v>
      </c>
      <c r="DH598" s="147"/>
      <c r="DI598" s="260"/>
    </row>
    <row r="599" spans="5:113" x14ac:dyDescent="0.25">
      <c r="E599" s="468">
        <v>46042</v>
      </c>
      <c r="F599" s="469">
        <v>260000</v>
      </c>
      <c r="G599" s="471"/>
      <c r="H599" s="469" t="s">
        <v>7849</v>
      </c>
      <c r="T599" s="742">
        <v>45869</v>
      </c>
      <c r="U599" s="628" t="s">
        <v>1693</v>
      </c>
      <c r="V599" s="628" t="s">
        <v>6222</v>
      </c>
      <c r="W599" s="629" t="s">
        <v>592</v>
      </c>
      <c r="X599" s="629" t="s">
        <v>435</v>
      </c>
      <c r="Y599" s="744">
        <v>307000</v>
      </c>
      <c r="Z599" s="640"/>
      <c r="AA599" s="640">
        <v>67000</v>
      </c>
      <c r="AB599" s="640"/>
      <c r="AC599" s="640"/>
      <c r="AD599" s="640"/>
      <c r="AE599" s="640">
        <v>67000</v>
      </c>
      <c r="AF599" s="640"/>
      <c r="AG599" s="640"/>
      <c r="AH599" s="640"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1">
        <v>46024</v>
      </c>
      <c r="DC599" s="510">
        <v>20000</v>
      </c>
      <c r="DH599" s="147"/>
      <c r="DI599" s="260"/>
    </row>
    <row r="600" spans="5:113" x14ac:dyDescent="0.25">
      <c r="E600" s="468">
        <v>46041</v>
      </c>
      <c r="F600" s="469">
        <v>5000</v>
      </c>
      <c r="G600" s="471"/>
      <c r="H600" s="469" t="s">
        <v>3728</v>
      </c>
      <c r="T600" s="742">
        <v>45869</v>
      </c>
      <c r="U600" s="628" t="s">
        <v>6220</v>
      </c>
      <c r="V600" s="628" t="s">
        <v>6219</v>
      </c>
      <c r="W600" s="629" t="s">
        <v>5089</v>
      </c>
      <c r="X600" s="629" t="s">
        <v>433</v>
      </c>
      <c r="Y600" s="744">
        <v>243000</v>
      </c>
      <c r="Z600" s="640"/>
      <c r="AA600" s="640">
        <v>70000</v>
      </c>
      <c r="AB600" s="640"/>
      <c r="AC600" s="640"/>
      <c r="AD600" s="640"/>
      <c r="AE600" s="640">
        <v>70000</v>
      </c>
      <c r="AF600" s="640"/>
      <c r="AG600" s="640"/>
      <c r="AH600" s="640"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1">
        <v>46023</v>
      </c>
      <c r="DC600" s="510">
        <v>17000</v>
      </c>
      <c r="DH600" s="147"/>
      <c r="DI600" s="260"/>
    </row>
    <row r="601" spans="5:113" x14ac:dyDescent="0.25">
      <c r="E601" s="468">
        <v>46041</v>
      </c>
      <c r="F601" s="469">
        <v>20000</v>
      </c>
      <c r="G601" s="471" t="s">
        <v>3353</v>
      </c>
      <c r="H601" s="469" t="s">
        <v>934</v>
      </c>
      <c r="T601" s="742">
        <v>45869</v>
      </c>
      <c r="U601" s="628" t="s">
        <v>1554</v>
      </c>
      <c r="V601" s="628" t="s">
        <v>6028</v>
      </c>
      <c r="W601" s="629" t="s">
        <v>5089</v>
      </c>
      <c r="X601" s="629" t="s">
        <v>435</v>
      </c>
      <c r="Y601" s="744">
        <v>470000</v>
      </c>
      <c r="Z601" s="640"/>
      <c r="AA601" s="640">
        <v>153000</v>
      </c>
      <c r="AB601" s="640"/>
      <c r="AC601" s="640"/>
      <c r="AD601" s="640"/>
      <c r="AE601" s="640">
        <v>153000</v>
      </c>
      <c r="AF601" s="640"/>
      <c r="AG601" s="640"/>
      <c r="AH601" s="640"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1">
        <v>46023</v>
      </c>
      <c r="DC601" s="510">
        <v>50000</v>
      </c>
      <c r="DH601" s="147"/>
      <c r="DI601" s="260"/>
    </row>
    <row r="602" spans="5:113" x14ac:dyDescent="0.25">
      <c r="E602" s="468">
        <v>46041</v>
      </c>
      <c r="F602" s="469">
        <v>20000</v>
      </c>
      <c r="G602" s="471" t="s">
        <v>1312</v>
      </c>
      <c r="H602" s="469" t="s">
        <v>7847</v>
      </c>
      <c r="T602" s="742">
        <v>45869</v>
      </c>
      <c r="U602" s="628" t="s">
        <v>6046</v>
      </c>
      <c r="V602" s="628" t="s">
        <v>6196</v>
      </c>
      <c r="W602" s="629" t="s">
        <v>592</v>
      </c>
      <c r="X602" s="629" t="s">
        <v>436</v>
      </c>
      <c r="Y602" s="744">
        <v>340000</v>
      </c>
      <c r="Z602" s="640"/>
      <c r="AA602" s="640">
        <v>62000</v>
      </c>
      <c r="AB602" s="640"/>
      <c r="AC602" s="640"/>
      <c r="AD602" s="640"/>
      <c r="AE602" s="640">
        <v>62000</v>
      </c>
      <c r="AF602" s="640"/>
      <c r="AG602" s="640"/>
      <c r="AH602" s="640"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1">
        <v>46022</v>
      </c>
      <c r="DC602" s="510">
        <v>63000</v>
      </c>
      <c r="DH602" s="147"/>
      <c r="DI602" s="260"/>
    </row>
    <row r="603" spans="5:113" x14ac:dyDescent="0.25">
      <c r="E603" s="468">
        <v>46041</v>
      </c>
      <c r="F603" s="469">
        <v>18000</v>
      </c>
      <c r="G603" s="471" t="s">
        <v>1312</v>
      </c>
      <c r="H603" s="469" t="s">
        <v>7846</v>
      </c>
      <c r="T603" s="742">
        <v>45869</v>
      </c>
      <c r="U603" s="628" t="s">
        <v>2400</v>
      </c>
      <c r="V603" s="628" t="s">
        <v>6200</v>
      </c>
      <c r="W603" s="629" t="s">
        <v>592</v>
      </c>
      <c r="X603" s="629" t="s">
        <v>436</v>
      </c>
      <c r="Y603" s="744">
        <v>528000</v>
      </c>
      <c r="Z603" s="640"/>
      <c r="AA603" s="640">
        <v>65000</v>
      </c>
      <c r="AB603" s="640"/>
      <c r="AC603" s="640"/>
      <c r="AD603" s="640"/>
      <c r="AE603" s="640">
        <v>65000</v>
      </c>
      <c r="AF603" s="640"/>
      <c r="AG603" s="640"/>
      <c r="AH603" s="640"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1">
        <v>46021</v>
      </c>
      <c r="DC603" s="510">
        <v>3000</v>
      </c>
      <c r="DH603" s="147"/>
      <c r="DI603" s="260"/>
    </row>
    <row r="604" spans="5:113" x14ac:dyDescent="0.25">
      <c r="E604" s="468">
        <v>46041</v>
      </c>
      <c r="F604" s="469">
        <v>2000</v>
      </c>
      <c r="G604" s="471"/>
      <c r="H604" s="469" t="s">
        <v>1200</v>
      </c>
      <c r="T604" s="742">
        <v>45869</v>
      </c>
      <c r="U604" s="628" t="s">
        <v>1672</v>
      </c>
      <c r="V604" s="628" t="s">
        <v>6203</v>
      </c>
      <c r="W604" s="629" t="s">
        <v>592</v>
      </c>
      <c r="X604" s="629" t="s">
        <v>436</v>
      </c>
      <c r="Y604" s="744">
        <v>320000</v>
      </c>
      <c r="Z604" s="640"/>
      <c r="AA604" s="640">
        <v>90000</v>
      </c>
      <c r="AB604" s="640"/>
      <c r="AC604" s="640"/>
      <c r="AD604" s="640"/>
      <c r="AE604" s="640">
        <v>90000</v>
      </c>
      <c r="AF604" s="640"/>
      <c r="AG604" s="640"/>
      <c r="AH604" s="640"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1">
        <v>46021</v>
      </c>
      <c r="DC604" s="510">
        <v>108000</v>
      </c>
      <c r="DH604" s="147"/>
      <c r="DI604" s="260"/>
    </row>
    <row r="605" spans="5:113" x14ac:dyDescent="0.25">
      <c r="E605" s="468">
        <v>46040</v>
      </c>
      <c r="F605" s="469">
        <v>30000</v>
      </c>
      <c r="G605" s="471" t="s">
        <v>3355</v>
      </c>
      <c r="H605" s="469" t="s">
        <v>7841</v>
      </c>
      <c r="T605" s="742">
        <v>45869</v>
      </c>
      <c r="U605" s="628" t="s">
        <v>5056</v>
      </c>
      <c r="V605" s="628" t="s">
        <v>6194</v>
      </c>
      <c r="W605" s="629" t="s">
        <v>592</v>
      </c>
      <c r="X605" s="629" t="s">
        <v>436</v>
      </c>
      <c r="Y605" s="744">
        <v>359000</v>
      </c>
      <c r="Z605" s="640"/>
      <c r="AA605" s="640">
        <v>71000</v>
      </c>
      <c r="AB605" s="640"/>
      <c r="AC605" s="640"/>
      <c r="AD605" s="640"/>
      <c r="AE605" s="640">
        <v>71000</v>
      </c>
      <c r="AF605" s="640"/>
      <c r="AG605" s="640"/>
      <c r="AH605" s="640"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1">
        <v>46021</v>
      </c>
      <c r="DC605" s="510">
        <v>5000</v>
      </c>
      <c r="DH605" s="147"/>
      <c r="DI605" s="260"/>
    </row>
    <row r="606" spans="5:113" x14ac:dyDescent="0.25">
      <c r="E606" s="468">
        <v>46040</v>
      </c>
      <c r="F606" s="469">
        <v>20000</v>
      </c>
      <c r="G606" s="471" t="s">
        <v>1312</v>
      </c>
      <c r="H606" s="469" t="s">
        <v>3506</v>
      </c>
      <c r="T606" s="742">
        <v>45869</v>
      </c>
      <c r="U606" s="628" t="s">
        <v>627</v>
      </c>
      <c r="V606" s="628" t="s">
        <v>6206</v>
      </c>
      <c r="W606" s="629" t="s">
        <v>592</v>
      </c>
      <c r="X606" s="629" t="s">
        <v>436</v>
      </c>
      <c r="Y606" s="744">
        <v>423000</v>
      </c>
      <c r="Z606" s="640"/>
      <c r="AA606" s="640">
        <v>66000</v>
      </c>
      <c r="AB606" s="640"/>
      <c r="AC606" s="640"/>
      <c r="AD606" s="640"/>
      <c r="AE606" s="640">
        <v>66000</v>
      </c>
      <c r="AF606" s="640"/>
      <c r="AG606" s="640"/>
      <c r="AH606" s="640"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1">
        <v>46021</v>
      </c>
      <c r="DC606" s="510">
        <v>25000</v>
      </c>
      <c r="DH606" s="147"/>
      <c r="DI606" s="260"/>
    </row>
    <row r="607" spans="5:113" x14ac:dyDescent="0.25">
      <c r="E607" s="468">
        <v>46040</v>
      </c>
      <c r="F607" s="469">
        <v>7000</v>
      </c>
      <c r="G607" s="471"/>
      <c r="H607" s="469" t="s">
        <v>7887</v>
      </c>
      <c r="T607" s="742">
        <v>45869</v>
      </c>
      <c r="U607" s="628" t="s">
        <v>1495</v>
      </c>
      <c r="V607" s="628" t="s">
        <v>6148</v>
      </c>
      <c r="W607" s="629"/>
      <c r="X607" s="629"/>
      <c r="Y607" s="744">
        <v>375000</v>
      </c>
      <c r="Z607" s="640"/>
      <c r="AA607" s="640">
        <v>71000</v>
      </c>
      <c r="AB607" s="640"/>
      <c r="AC607" s="640"/>
      <c r="AD607" s="640"/>
      <c r="AE607" s="640">
        <v>71000</v>
      </c>
      <c r="AF607" s="640"/>
      <c r="AG607" s="640"/>
      <c r="AH607" s="640"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1">
        <v>46021</v>
      </c>
      <c r="DC607" s="510">
        <v>73000</v>
      </c>
      <c r="DH607" s="147"/>
      <c r="DI607" s="260"/>
    </row>
    <row r="608" spans="5:113" x14ac:dyDescent="0.25">
      <c r="E608" s="468">
        <v>46040</v>
      </c>
      <c r="F608" s="469">
        <v>123000</v>
      </c>
      <c r="G608" s="471" t="s">
        <v>1312</v>
      </c>
      <c r="H608" s="469" t="s">
        <v>3375</v>
      </c>
      <c r="T608" s="742">
        <v>45869</v>
      </c>
      <c r="U608" s="628" t="s">
        <v>1728</v>
      </c>
      <c r="V608" s="628" t="s">
        <v>6144</v>
      </c>
      <c r="W608" s="629" t="s">
        <v>5089</v>
      </c>
      <c r="X608" s="629" t="s">
        <v>245</v>
      </c>
      <c r="Y608" s="744">
        <v>398000</v>
      </c>
      <c r="Z608" s="640"/>
      <c r="AA608" s="640">
        <v>70000</v>
      </c>
      <c r="AB608" s="640"/>
      <c r="AC608" s="640"/>
      <c r="AD608" s="640"/>
      <c r="AE608" s="640">
        <v>70000</v>
      </c>
      <c r="AF608" s="640"/>
      <c r="AG608" s="640"/>
      <c r="AH608" s="640"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1">
        <v>46021</v>
      </c>
      <c r="DC608" s="510">
        <v>5000</v>
      </c>
      <c r="DH608" s="147"/>
      <c r="DI608" s="260"/>
    </row>
    <row r="609" spans="5:113" x14ac:dyDescent="0.25">
      <c r="E609" s="468">
        <v>46040</v>
      </c>
      <c r="F609" s="469">
        <v>16000</v>
      </c>
      <c r="G609" s="471" t="s">
        <v>1312</v>
      </c>
      <c r="H609" s="469" t="s">
        <v>7886</v>
      </c>
      <c r="T609" s="742">
        <v>45869</v>
      </c>
      <c r="U609" s="628" t="s">
        <v>3739</v>
      </c>
      <c r="V609" s="628" t="s">
        <v>5937</v>
      </c>
      <c r="W609" s="629" t="s">
        <v>611</v>
      </c>
      <c r="X609" s="629" t="s">
        <v>435</v>
      </c>
      <c r="Y609" s="744">
        <v>1157000</v>
      </c>
      <c r="Z609" s="640"/>
      <c r="AA609" s="640">
        <v>80000</v>
      </c>
      <c r="AB609" s="640"/>
      <c r="AC609" s="640"/>
      <c r="AD609" s="640"/>
      <c r="AE609" s="640">
        <v>80000</v>
      </c>
      <c r="AF609" s="640"/>
      <c r="AG609" s="640"/>
      <c r="AH609" s="640"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1">
        <v>46021</v>
      </c>
      <c r="DC609" s="510">
        <v>5000</v>
      </c>
      <c r="DH609" s="147"/>
      <c r="DI609" s="260"/>
    </row>
    <row r="610" spans="5:113" x14ac:dyDescent="0.25">
      <c r="E610" s="468">
        <v>46037</v>
      </c>
      <c r="F610" s="469">
        <v>500000</v>
      </c>
      <c r="G610" s="471" t="s">
        <v>3352</v>
      </c>
      <c r="H610" s="469" t="s">
        <v>7842</v>
      </c>
      <c r="T610" s="742">
        <v>45869</v>
      </c>
      <c r="U610" s="628" t="s">
        <v>4334</v>
      </c>
      <c r="V610" s="628" t="s">
        <v>6070</v>
      </c>
      <c r="W610" s="629" t="s">
        <v>4818</v>
      </c>
      <c r="X610" s="629" t="s">
        <v>6071</v>
      </c>
      <c r="Y610" s="744" t="s">
        <v>6187</v>
      </c>
      <c r="Z610" s="640"/>
      <c r="AA610" s="640">
        <v>90000</v>
      </c>
      <c r="AB610" s="640"/>
      <c r="AC610" s="640"/>
      <c r="AD610" s="640"/>
      <c r="AE610" s="640">
        <v>90000</v>
      </c>
      <c r="AF610" s="640"/>
      <c r="AG610" s="640"/>
      <c r="AH610" s="640"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1">
        <v>46021</v>
      </c>
      <c r="DC610" s="510">
        <v>700000</v>
      </c>
      <c r="DH610" s="147"/>
      <c r="DI610" s="260"/>
    </row>
    <row r="611" spans="5:113" x14ac:dyDescent="0.25">
      <c r="E611" s="468">
        <v>46037</v>
      </c>
      <c r="F611" s="469">
        <v>95000</v>
      </c>
      <c r="G611" s="471" t="s">
        <v>3352</v>
      </c>
      <c r="H611" s="469" t="s">
        <v>7840</v>
      </c>
      <c r="T611" s="742">
        <v>45869</v>
      </c>
      <c r="U611" s="628" t="s">
        <v>5056</v>
      </c>
      <c r="V611" s="628" t="s">
        <v>6027</v>
      </c>
      <c r="W611" s="629" t="s">
        <v>592</v>
      </c>
      <c r="X611" s="629" t="s">
        <v>435</v>
      </c>
      <c r="Y611" s="744">
        <v>370000</v>
      </c>
      <c r="Z611" s="640"/>
      <c r="AA611" s="640">
        <v>119000</v>
      </c>
      <c r="AB611" s="640"/>
      <c r="AC611" s="640"/>
      <c r="AD611" s="640"/>
      <c r="AE611" s="640">
        <v>119000</v>
      </c>
      <c r="AF611" s="640"/>
      <c r="AG611" s="640"/>
      <c r="AH611" s="640"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1">
        <v>46021</v>
      </c>
      <c r="DC611" s="510">
        <v>5000</v>
      </c>
      <c r="DH611" s="147"/>
      <c r="DI611" s="260"/>
    </row>
    <row r="612" spans="5:113" x14ac:dyDescent="0.25">
      <c r="E612" s="468">
        <v>46037</v>
      </c>
      <c r="F612" s="469">
        <v>164000</v>
      </c>
      <c r="G612" s="471" t="s">
        <v>3352</v>
      </c>
      <c r="H612" s="469" t="s">
        <v>7839</v>
      </c>
      <c r="T612" s="742">
        <v>45868</v>
      </c>
      <c r="U612" s="628" t="s">
        <v>6566</v>
      </c>
      <c r="V612" s="628" t="s">
        <v>6212</v>
      </c>
      <c r="W612" s="629" t="s">
        <v>5089</v>
      </c>
      <c r="X612" s="629" t="s">
        <v>435</v>
      </c>
      <c r="Y612" s="744">
        <v>266000</v>
      </c>
      <c r="Z612" s="640"/>
      <c r="AA612" s="640">
        <v>70000</v>
      </c>
      <c r="AB612" s="640"/>
      <c r="AC612" s="640"/>
      <c r="AD612" s="640"/>
      <c r="AE612" s="640">
        <v>70000</v>
      </c>
      <c r="AF612" s="640"/>
      <c r="AG612" s="640"/>
      <c r="AH612" s="640"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1">
        <v>46020</v>
      </c>
      <c r="DC612" s="510">
        <v>260000</v>
      </c>
      <c r="DH612" s="147"/>
      <c r="DI612" s="260"/>
    </row>
    <row r="613" spans="5:113" x14ac:dyDescent="0.25">
      <c r="E613" s="468">
        <v>46035</v>
      </c>
      <c r="F613" s="469">
        <v>30000</v>
      </c>
      <c r="G613" s="471" t="s">
        <v>1396</v>
      </c>
      <c r="H613" s="469" t="s">
        <v>2878</v>
      </c>
      <c r="T613" s="742">
        <v>45867</v>
      </c>
      <c r="U613" s="628" t="s">
        <v>613</v>
      </c>
      <c r="V613" s="628" t="s">
        <v>6072</v>
      </c>
      <c r="W613" s="629" t="s">
        <v>5089</v>
      </c>
      <c r="X613" s="629" t="s">
        <v>221</v>
      </c>
      <c r="Y613" s="744">
        <v>873000</v>
      </c>
      <c r="Z613" s="640"/>
      <c r="AA613" s="640">
        <v>70000</v>
      </c>
      <c r="AB613" s="640"/>
      <c r="AC613" s="640"/>
      <c r="AD613" s="640"/>
      <c r="AE613" s="640">
        <v>70000</v>
      </c>
      <c r="AF613" s="640"/>
      <c r="AG613" s="640"/>
      <c r="AH613" s="640"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1">
        <v>46020</v>
      </c>
      <c r="DC613" s="510">
        <v>33000</v>
      </c>
      <c r="DH613" s="147"/>
      <c r="DI613" s="260"/>
    </row>
    <row r="614" spans="5:113" x14ac:dyDescent="0.25">
      <c r="E614" s="468">
        <v>46035</v>
      </c>
      <c r="F614" s="469">
        <v>4000</v>
      </c>
      <c r="G614" s="471"/>
      <c r="H614" s="469" t="s">
        <v>7837</v>
      </c>
      <c r="T614" s="742">
        <v>45866</v>
      </c>
      <c r="U614" s="628" t="s">
        <v>6136</v>
      </c>
      <c r="V614" s="628">
        <v>34607565</v>
      </c>
      <c r="W614" s="629" t="s">
        <v>6138</v>
      </c>
      <c r="X614" s="629"/>
      <c r="Y614" s="744">
        <v>40000</v>
      </c>
      <c r="Z614" s="640"/>
      <c r="AA614" s="640">
        <v>25000</v>
      </c>
      <c r="AB614" s="640"/>
      <c r="AC614" s="640"/>
      <c r="AD614" s="640"/>
      <c r="AE614" s="640">
        <v>25000</v>
      </c>
      <c r="AF614" s="640"/>
      <c r="AG614" s="640"/>
      <c r="AH614" s="640"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1">
        <v>46020</v>
      </c>
      <c r="DC614" s="510">
        <v>458000</v>
      </c>
      <c r="DH614" s="147"/>
      <c r="DI614" s="260"/>
    </row>
    <row r="615" spans="5:113" x14ac:dyDescent="0.25">
      <c r="E615" s="468">
        <v>46034</v>
      </c>
      <c r="F615" s="469">
        <v>40000</v>
      </c>
      <c r="G615" s="471" t="s">
        <v>3355</v>
      </c>
      <c r="H615" s="469" t="s">
        <v>7827</v>
      </c>
      <c r="T615" s="742">
        <v>45865</v>
      </c>
      <c r="U615" s="628" t="s">
        <v>6136</v>
      </c>
      <c r="V615" s="628">
        <v>94488776</v>
      </c>
      <c r="W615" s="629" t="s">
        <v>6138</v>
      </c>
      <c r="X615" s="629" t="s">
        <v>6137</v>
      </c>
      <c r="Y615" s="744">
        <v>40000</v>
      </c>
      <c r="Z615" s="640"/>
      <c r="AA615" s="640">
        <v>25000</v>
      </c>
      <c r="AB615" s="640"/>
      <c r="AC615" s="640"/>
      <c r="AD615" s="640"/>
      <c r="AE615" s="640">
        <v>25000</v>
      </c>
      <c r="AF615" s="640"/>
      <c r="AG615" s="640"/>
      <c r="AH615" s="640"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1">
        <v>46020</v>
      </c>
      <c r="DC615" s="510">
        <v>25000</v>
      </c>
      <c r="DH615" s="147"/>
      <c r="DI615" s="260"/>
    </row>
    <row r="616" spans="5:113" x14ac:dyDescent="0.25">
      <c r="E616" s="468">
        <v>46033</v>
      </c>
      <c r="F616" s="469">
        <v>32000</v>
      </c>
      <c r="G616" s="471" t="s">
        <v>3352</v>
      </c>
      <c r="H616" s="469" t="s">
        <v>7828</v>
      </c>
      <c r="T616" s="742">
        <v>45864</v>
      </c>
      <c r="U616" s="628" t="s">
        <v>609</v>
      </c>
      <c r="V616" s="628" t="s">
        <v>5935</v>
      </c>
      <c r="W616" s="629" t="s">
        <v>611</v>
      </c>
      <c r="X616" s="629" t="s">
        <v>435</v>
      </c>
      <c r="Y616" s="744">
        <v>257000</v>
      </c>
      <c r="Z616" s="640"/>
      <c r="AA616" s="640">
        <v>68000</v>
      </c>
      <c r="AB616" s="640"/>
      <c r="AC616" s="640"/>
      <c r="AD616" s="640"/>
      <c r="AE616" s="640">
        <v>68000</v>
      </c>
      <c r="AF616" s="640"/>
      <c r="AG616" s="640"/>
      <c r="AH616" s="640"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1">
        <v>46020</v>
      </c>
      <c r="DC616" s="510">
        <v>65000</v>
      </c>
      <c r="DH616" s="147"/>
      <c r="DI616" s="260"/>
    </row>
    <row r="617" spans="5:113" x14ac:dyDescent="0.25">
      <c r="E617" s="468">
        <v>46032</v>
      </c>
      <c r="F617" s="469">
        <v>5000</v>
      </c>
      <c r="G617" s="471" t="s">
        <v>3355</v>
      </c>
      <c r="H617" s="469" t="s">
        <v>7826</v>
      </c>
      <c r="T617" s="742">
        <v>45863</v>
      </c>
      <c r="U617" s="628" t="s">
        <v>5056</v>
      </c>
      <c r="V617" s="628" t="s">
        <v>6029</v>
      </c>
      <c r="W617" s="629" t="s">
        <v>2753</v>
      </c>
      <c r="X617" s="629" t="s">
        <v>221</v>
      </c>
      <c r="Y617" s="744">
        <v>404000</v>
      </c>
      <c r="Z617" s="640"/>
      <c r="AA617" s="640">
        <v>114000</v>
      </c>
      <c r="AB617" s="640"/>
      <c r="AC617" s="640"/>
      <c r="AD617" s="640"/>
      <c r="AE617" s="640">
        <v>114000</v>
      </c>
      <c r="AF617" s="640"/>
      <c r="AG617" s="640"/>
      <c r="AH617" s="640"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1">
        <v>46020</v>
      </c>
      <c r="DC617" s="510">
        <v>3000</v>
      </c>
      <c r="DH617" s="147"/>
      <c r="DI617" s="260"/>
    </row>
    <row r="618" spans="5:113" x14ac:dyDescent="0.25">
      <c r="E618" s="468">
        <v>46031</v>
      </c>
      <c r="F618" s="469">
        <v>4000</v>
      </c>
      <c r="G618" s="471" t="s">
        <v>5485</v>
      </c>
      <c r="H618" s="469" t="s">
        <v>7450</v>
      </c>
      <c r="T618" s="742">
        <v>45862</v>
      </c>
      <c r="U618" s="628" t="s">
        <v>6030</v>
      </c>
      <c r="V618" s="628" t="s">
        <v>5893</v>
      </c>
      <c r="W618" s="629" t="s">
        <v>3642</v>
      </c>
      <c r="X618" s="629" t="s">
        <v>435</v>
      </c>
      <c r="Y618" s="744">
        <v>1617000</v>
      </c>
      <c r="Z618" s="640"/>
      <c r="AA618" s="640">
        <v>117000</v>
      </c>
      <c r="AB618" s="640"/>
      <c r="AC618" s="640"/>
      <c r="AD618" s="640"/>
      <c r="AE618" s="640">
        <v>117000</v>
      </c>
      <c r="AF618" s="640"/>
      <c r="AG618" s="640"/>
      <c r="AH618" s="640" t="s">
        <v>6081</v>
      </c>
      <c r="AI618" t="s">
        <v>573</v>
      </c>
      <c r="BP618" s="260"/>
      <c r="BQ618" s="260"/>
      <c r="BR618" s="260"/>
      <c r="BS618" s="260"/>
      <c r="BT618" s="260"/>
      <c r="BU618" s="440"/>
      <c r="BV618" s="438"/>
      <c r="BW618" s="260"/>
      <c r="BX618" s="440"/>
      <c r="BY618" s="438"/>
      <c r="BZ618" s="260"/>
      <c r="CA618" s="440"/>
      <c r="CB618" s="438"/>
      <c r="CC618" s="260"/>
      <c r="CD618" s="440"/>
      <c r="CE618" s="438"/>
      <c r="CG618" s="440"/>
      <c r="CH618" s="438"/>
      <c r="CJ618" s="440"/>
      <c r="CK618" s="438"/>
      <c r="CM618" s="439"/>
      <c r="CN618" s="439"/>
      <c r="DB618" s="511">
        <v>46019</v>
      </c>
      <c r="DC618" s="510">
        <v>5000</v>
      </c>
      <c r="DH618" s="147"/>
      <c r="DI618" s="260"/>
    </row>
    <row r="619" spans="5:113" x14ac:dyDescent="0.25">
      <c r="E619" s="468">
        <v>46031</v>
      </c>
      <c r="F619" s="469">
        <v>30000</v>
      </c>
      <c r="G619" s="471" t="s">
        <v>942</v>
      </c>
      <c r="H619" s="469" t="s">
        <v>916</v>
      </c>
      <c r="T619" s="742">
        <v>45861</v>
      </c>
      <c r="U619" s="628" t="s">
        <v>4189</v>
      </c>
      <c r="V619" s="628" t="s">
        <v>6025</v>
      </c>
      <c r="W619" s="629" t="s">
        <v>6026</v>
      </c>
      <c r="X619" s="629" t="s">
        <v>436</v>
      </c>
      <c r="Y619" s="744">
        <v>619000</v>
      </c>
      <c r="Z619" s="640"/>
      <c r="AA619" s="640">
        <v>79000</v>
      </c>
      <c r="AB619" s="640"/>
      <c r="AC619" s="640"/>
      <c r="AD619" s="640"/>
      <c r="AE619" s="640">
        <v>79000</v>
      </c>
      <c r="AF619" s="640"/>
      <c r="AG619" s="640"/>
      <c r="AH619" s="640" t="s">
        <v>6069</v>
      </c>
      <c r="AI619" t="s">
        <v>573</v>
      </c>
      <c r="BP619" s="260"/>
      <c r="BQ619" s="260"/>
      <c r="BR619" s="260"/>
      <c r="BS619" s="260"/>
      <c r="BT619" s="260"/>
      <c r="BU619" s="440"/>
      <c r="BV619" s="438"/>
      <c r="BW619" s="260"/>
      <c r="BX619" s="440"/>
      <c r="BY619" s="438"/>
      <c r="BZ619" s="260"/>
      <c r="CA619" s="440"/>
      <c r="CB619" s="438"/>
      <c r="CC619" s="260"/>
      <c r="CD619" s="440"/>
      <c r="CE619" s="438"/>
      <c r="CG619" s="440"/>
      <c r="CH619" s="438"/>
      <c r="CJ619" s="440"/>
      <c r="CK619" s="438"/>
      <c r="CM619" s="439"/>
      <c r="CN619" s="439"/>
      <c r="DB619" s="511">
        <v>46017</v>
      </c>
      <c r="DC619" s="510">
        <v>120000</v>
      </c>
      <c r="DH619" s="147"/>
      <c r="DI619" s="260"/>
    </row>
    <row r="620" spans="5:113" x14ac:dyDescent="0.25">
      <c r="E620" s="468">
        <v>46031</v>
      </c>
      <c r="F620" s="469">
        <v>2000</v>
      </c>
      <c r="G620" s="471"/>
      <c r="H620" s="469" t="s">
        <v>3866</v>
      </c>
      <c r="T620" s="742">
        <v>45860</v>
      </c>
      <c r="U620" s="628" t="s">
        <v>4189</v>
      </c>
      <c r="V620" s="628" t="s">
        <v>6050</v>
      </c>
      <c r="W620" s="629" t="s">
        <v>6079</v>
      </c>
      <c r="X620" s="629" t="s">
        <v>435</v>
      </c>
      <c r="Y620" s="744" t="s">
        <v>6053</v>
      </c>
      <c r="Z620" s="640"/>
      <c r="AA620" s="640">
        <v>72000</v>
      </c>
      <c r="AB620" s="640"/>
      <c r="AC620" s="640"/>
      <c r="AD620" s="640"/>
      <c r="AE620" s="640">
        <v>72000</v>
      </c>
      <c r="AF620" s="640"/>
      <c r="AG620" s="640"/>
      <c r="AH620" s="640" t="s">
        <v>6080</v>
      </c>
      <c r="AI620" t="s">
        <v>573</v>
      </c>
      <c r="BP620" s="260"/>
      <c r="BQ620" s="260"/>
      <c r="BR620" s="260"/>
      <c r="BS620" s="260"/>
      <c r="BT620" s="260"/>
      <c r="BU620" s="440"/>
      <c r="BV620" s="438"/>
      <c r="BW620" s="260"/>
      <c r="BX620" s="440"/>
      <c r="BY620" s="438"/>
      <c r="BZ620" s="260"/>
      <c r="CA620" s="440"/>
      <c r="CB620" s="438"/>
      <c r="CC620" s="260"/>
      <c r="CD620" s="440"/>
      <c r="CE620" s="438"/>
      <c r="CG620" s="440"/>
      <c r="CH620" s="438"/>
      <c r="CJ620" s="440"/>
      <c r="CK620" s="438"/>
      <c r="CM620" s="439"/>
      <c r="CN620" s="439"/>
      <c r="DB620" s="511">
        <v>46017</v>
      </c>
      <c r="DC620" s="510">
        <v>54000</v>
      </c>
      <c r="DH620" s="147"/>
      <c r="DI620" s="260"/>
    </row>
    <row r="621" spans="5:113" x14ac:dyDescent="0.25">
      <c r="E621" s="468">
        <v>46030</v>
      </c>
      <c r="F621" s="469">
        <v>5000</v>
      </c>
      <c r="G621" s="471" t="s">
        <v>3355</v>
      </c>
      <c r="H621" s="469" t="s">
        <v>7824</v>
      </c>
      <c r="T621" s="742">
        <v>45859</v>
      </c>
      <c r="U621" s="628" t="s">
        <v>5328</v>
      </c>
      <c r="V621" s="628" t="s">
        <v>6051</v>
      </c>
      <c r="W621" s="629" t="s">
        <v>6328</v>
      </c>
      <c r="X621" s="629" t="s">
        <v>436</v>
      </c>
      <c r="Y621" s="744" t="s">
        <v>6076</v>
      </c>
      <c r="Z621" s="640"/>
      <c r="AA621" s="640">
        <v>66000</v>
      </c>
      <c r="AB621" s="640"/>
      <c r="AC621" s="640"/>
      <c r="AD621" s="640"/>
      <c r="AE621" s="640">
        <v>66000</v>
      </c>
      <c r="AF621" s="640"/>
      <c r="AG621" s="640"/>
      <c r="AH621" s="640" t="s">
        <v>6078</v>
      </c>
      <c r="AI621" t="s">
        <v>573</v>
      </c>
      <c r="BP621" s="260"/>
      <c r="BQ621" s="260"/>
      <c r="BR621" s="260"/>
      <c r="BS621" s="260"/>
      <c r="BT621" s="260"/>
      <c r="BU621" s="440"/>
      <c r="BV621" s="438"/>
      <c r="BW621" s="260"/>
      <c r="BX621" s="440"/>
      <c r="BY621" s="438"/>
      <c r="BZ621" s="260"/>
      <c r="CA621" s="440"/>
      <c r="CB621" s="438"/>
      <c r="CC621" s="260"/>
      <c r="CD621" s="440"/>
      <c r="CE621" s="438"/>
      <c r="CG621" s="440"/>
      <c r="CH621" s="438"/>
      <c r="CJ621" s="440"/>
      <c r="CK621" s="438"/>
      <c r="CM621" s="439"/>
      <c r="CN621" s="439"/>
      <c r="DB621" s="511">
        <v>46017</v>
      </c>
      <c r="DC621" s="510">
        <v>30000</v>
      </c>
      <c r="DH621" s="147"/>
      <c r="DI621" s="260"/>
    </row>
    <row r="622" spans="5:113" x14ac:dyDescent="0.25">
      <c r="E622" s="468">
        <v>46029</v>
      </c>
      <c r="F622" s="469">
        <v>50000</v>
      </c>
      <c r="G622" s="471"/>
      <c r="H622" s="469" t="s">
        <v>7822</v>
      </c>
      <c r="T622" s="742">
        <v>45858</v>
      </c>
      <c r="U622" s="628" t="s">
        <v>5677</v>
      </c>
      <c r="V622" s="628" t="s">
        <v>6066</v>
      </c>
      <c r="W622" s="629" t="s">
        <v>592</v>
      </c>
      <c r="X622" s="629" t="s">
        <v>435</v>
      </c>
      <c r="Y622" s="744">
        <v>285000</v>
      </c>
      <c r="Z622" s="640"/>
      <c r="AA622" s="640">
        <v>87000</v>
      </c>
      <c r="AB622" s="640"/>
      <c r="AC622" s="640"/>
      <c r="AD622" s="640"/>
      <c r="AE622" s="640">
        <v>87000</v>
      </c>
      <c r="AF622" s="640"/>
      <c r="AG622" s="640"/>
      <c r="AH622" s="640" t="s">
        <v>6075</v>
      </c>
      <c r="AI622" t="s">
        <v>573</v>
      </c>
      <c r="BP622" s="260"/>
      <c r="BQ622" s="260"/>
      <c r="BR622" s="260"/>
      <c r="BS622" s="260"/>
      <c r="BT622" s="260"/>
      <c r="BU622" s="440"/>
      <c r="BV622" s="438"/>
      <c r="BW622" s="260"/>
      <c r="BX622" s="440"/>
      <c r="BY622" s="438"/>
      <c r="BZ622" s="260"/>
      <c r="CA622" s="440"/>
      <c r="CB622" s="438"/>
      <c r="CC622" s="260"/>
      <c r="CD622" s="440"/>
      <c r="CE622" s="438"/>
      <c r="CG622" s="440"/>
      <c r="CH622" s="438"/>
      <c r="CJ622" s="440"/>
      <c r="CK622" s="438"/>
      <c r="CM622" s="439"/>
      <c r="CN622" s="439"/>
      <c r="DB622" s="511">
        <v>46017</v>
      </c>
      <c r="DC622" s="510">
        <v>155000</v>
      </c>
      <c r="DH622" s="147"/>
      <c r="DI622" s="260"/>
    </row>
    <row r="623" spans="5:113" ht="15.75" thickBot="1" x14ac:dyDescent="0.3">
      <c r="E623" s="468">
        <v>46029</v>
      </c>
      <c r="F623" s="469">
        <v>135000</v>
      </c>
      <c r="G623" s="471"/>
      <c r="H623" s="469" t="s">
        <v>7821</v>
      </c>
      <c r="T623" s="742">
        <v>45857</v>
      </c>
      <c r="U623" s="628" t="s">
        <v>5346</v>
      </c>
      <c r="V623" s="628">
        <v>29816818</v>
      </c>
      <c r="W623" s="629" t="s">
        <v>6068</v>
      </c>
      <c r="X623" s="629" t="s">
        <v>433</v>
      </c>
      <c r="Y623" s="744">
        <v>800000</v>
      </c>
      <c r="Z623" s="640"/>
      <c r="AA623" s="640">
        <v>40000</v>
      </c>
      <c r="AB623" s="640"/>
      <c r="AC623" s="640"/>
      <c r="AD623" s="640"/>
      <c r="AE623" s="640">
        <v>40000</v>
      </c>
      <c r="AF623" s="640"/>
      <c r="AG623" s="640"/>
      <c r="AH623" s="640" t="s">
        <v>6074</v>
      </c>
      <c r="AI623" t="s">
        <v>573</v>
      </c>
      <c r="BP623" s="260"/>
      <c r="BQ623" s="260"/>
      <c r="BR623" s="260"/>
      <c r="BS623" s="260"/>
      <c r="BT623" s="260"/>
      <c r="BU623" s="440"/>
      <c r="BV623" s="438"/>
      <c r="BW623" s="260"/>
      <c r="BX623" s="440"/>
      <c r="BY623" s="438"/>
      <c r="BZ623" s="260"/>
      <c r="CA623" s="505"/>
      <c r="CB623" s="441"/>
      <c r="CC623" s="260"/>
      <c r="CD623" s="440"/>
      <c r="CE623" s="438"/>
      <c r="CG623" s="440"/>
      <c r="CH623" s="438"/>
      <c r="CJ623" s="440"/>
      <c r="CK623" s="438"/>
      <c r="CM623" s="439"/>
      <c r="CN623" s="439"/>
      <c r="DB623" s="511">
        <v>46015</v>
      </c>
      <c r="DC623" s="510">
        <v>6000</v>
      </c>
      <c r="DH623" s="147"/>
      <c r="DI623" s="260"/>
    </row>
    <row r="624" spans="5:113" x14ac:dyDescent="0.25">
      <c r="E624" s="468">
        <v>46029</v>
      </c>
      <c r="F624" s="469">
        <v>45000</v>
      </c>
      <c r="G624" s="471"/>
      <c r="H624" s="469" t="s">
        <v>7823</v>
      </c>
      <c r="T624" s="742">
        <v>45856</v>
      </c>
      <c r="U624" s="628" t="s">
        <v>1728</v>
      </c>
      <c r="V624" s="628" t="s">
        <v>6049</v>
      </c>
      <c r="W624" s="629" t="s">
        <v>592</v>
      </c>
      <c r="X624" s="629" t="s">
        <v>1695</v>
      </c>
      <c r="Y624" s="744">
        <v>313000</v>
      </c>
      <c r="Z624" s="640"/>
      <c r="AA624" s="640">
        <v>90000</v>
      </c>
      <c r="AB624" s="640"/>
      <c r="AC624" s="640"/>
      <c r="AD624" s="640"/>
      <c r="AE624" s="640">
        <v>90000</v>
      </c>
      <c r="AF624" s="640"/>
      <c r="AG624" s="640"/>
      <c r="AH624" s="640"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1">
        <v>46015</v>
      </c>
      <c r="DC624" s="510">
        <v>90000</v>
      </c>
      <c r="DH624" s="147"/>
      <c r="DI624" s="260"/>
    </row>
    <row r="625" spans="5:113" x14ac:dyDescent="0.25">
      <c r="E625" s="468">
        <v>46029</v>
      </c>
      <c r="F625" s="469">
        <v>23000</v>
      </c>
      <c r="G625" s="471"/>
      <c r="H625" s="469" t="s">
        <v>5507</v>
      </c>
      <c r="T625" s="742">
        <v>45855</v>
      </c>
      <c r="U625" s="628" t="s">
        <v>1728</v>
      </c>
      <c r="V625" s="628" t="s">
        <v>5993</v>
      </c>
      <c r="W625" s="629" t="s">
        <v>592</v>
      </c>
      <c r="X625" s="629" t="s">
        <v>608</v>
      </c>
      <c r="Y625" s="744">
        <v>398000</v>
      </c>
      <c r="Z625" s="640"/>
      <c r="AA625" s="640">
        <v>70000</v>
      </c>
      <c r="AB625" s="640"/>
      <c r="AC625" s="640"/>
      <c r="AD625" s="640"/>
      <c r="AE625" s="640">
        <v>70000</v>
      </c>
      <c r="AF625" s="640"/>
      <c r="AG625" s="640"/>
      <c r="AH625" s="640"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1">
        <v>46015</v>
      </c>
      <c r="DC625" s="510">
        <v>2000</v>
      </c>
      <c r="DH625" s="147"/>
      <c r="DI625" s="260"/>
    </row>
    <row r="626" spans="5:113" x14ac:dyDescent="0.25">
      <c r="E626" s="468">
        <v>46029</v>
      </c>
      <c r="F626" s="469">
        <v>2000</v>
      </c>
      <c r="G626" s="471" t="s">
        <v>5485</v>
      </c>
      <c r="H626" s="469" t="s">
        <v>7708</v>
      </c>
      <c r="T626" s="742">
        <v>45854</v>
      </c>
      <c r="U626" s="628" t="s">
        <v>613</v>
      </c>
      <c r="V626" s="628" t="s">
        <v>5466</v>
      </c>
      <c r="W626" s="629" t="s">
        <v>611</v>
      </c>
      <c r="X626" s="629" t="s">
        <v>435</v>
      </c>
      <c r="Y626" s="744">
        <v>787000</v>
      </c>
      <c r="Z626" s="640"/>
      <c r="AA626" s="640">
        <v>58000</v>
      </c>
      <c r="AB626" s="640"/>
      <c r="AC626" s="640"/>
      <c r="AD626" s="640"/>
      <c r="AE626" s="640">
        <v>58000</v>
      </c>
      <c r="AF626" s="640"/>
      <c r="AG626" s="640"/>
      <c r="AH626" s="640"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1">
        <v>46015</v>
      </c>
      <c r="DC626" s="510">
        <v>6000</v>
      </c>
      <c r="DH626" s="147"/>
      <c r="DI626" s="260"/>
    </row>
    <row r="627" spans="5:113" x14ac:dyDescent="0.25">
      <c r="E627" s="468">
        <v>46029</v>
      </c>
      <c r="F627" s="469">
        <v>11000</v>
      </c>
      <c r="G627" s="471"/>
      <c r="H627" s="469" t="s">
        <v>5785</v>
      </c>
      <c r="T627" s="742">
        <v>45853</v>
      </c>
      <c r="U627" s="628" t="s">
        <v>4772</v>
      </c>
      <c r="V627" s="628" t="s">
        <v>4746</v>
      </c>
      <c r="W627" s="629" t="s">
        <v>4747</v>
      </c>
      <c r="X627" s="629" t="s">
        <v>221</v>
      </c>
      <c r="Y627" s="744" t="s">
        <v>4743</v>
      </c>
      <c r="Z627" s="640"/>
      <c r="AA627" s="640">
        <v>130000</v>
      </c>
      <c r="AB627" s="640"/>
      <c r="AC627" s="640"/>
      <c r="AD627" s="640"/>
      <c r="AE627" s="640">
        <v>130000</v>
      </c>
      <c r="AF627" s="640"/>
      <c r="AG627" s="640"/>
      <c r="AH627" s="640"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1">
        <v>46015</v>
      </c>
      <c r="DC627" s="510">
        <v>8000</v>
      </c>
      <c r="DH627" s="147"/>
      <c r="DI627" s="260"/>
    </row>
    <row r="628" spans="5:113" x14ac:dyDescent="0.25">
      <c r="E628" s="468">
        <v>46028</v>
      </c>
      <c r="F628" s="469">
        <v>5000</v>
      </c>
      <c r="G628" s="471" t="s">
        <v>1312</v>
      </c>
      <c r="H628" s="469" t="s">
        <v>919</v>
      </c>
      <c r="T628" s="742">
        <v>45852</v>
      </c>
      <c r="U628" s="628" t="s">
        <v>4334</v>
      </c>
      <c r="V628" s="628" t="s">
        <v>6022</v>
      </c>
      <c r="W628" s="629" t="s">
        <v>592</v>
      </c>
      <c r="X628" s="629" t="s">
        <v>436</v>
      </c>
      <c r="Y628" s="744" t="s">
        <v>6032</v>
      </c>
      <c r="Z628" s="640"/>
      <c r="AA628" s="640">
        <v>78000</v>
      </c>
      <c r="AB628" s="640"/>
      <c r="AC628" s="640"/>
      <c r="AD628" s="640"/>
      <c r="AE628" s="640">
        <v>78000</v>
      </c>
      <c r="AF628" s="640"/>
      <c r="AG628" s="640"/>
      <c r="AH628" s="640"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1">
        <v>46015</v>
      </c>
      <c r="DC628" s="510">
        <v>2000</v>
      </c>
      <c r="DH628" s="147"/>
      <c r="DI628" s="260"/>
    </row>
    <row r="629" spans="5:113" x14ac:dyDescent="0.25">
      <c r="E629" s="468">
        <v>46028</v>
      </c>
      <c r="F629" s="469">
        <v>24000</v>
      </c>
      <c r="G629" s="471" t="s">
        <v>3353</v>
      </c>
      <c r="H629" s="469" t="s">
        <v>7815</v>
      </c>
      <c r="T629" s="742">
        <v>45851</v>
      </c>
      <c r="U629" s="628" t="s">
        <v>4920</v>
      </c>
      <c r="V629" s="628"/>
      <c r="W629" s="629" t="s">
        <v>6021</v>
      </c>
      <c r="X629" s="629" t="s">
        <v>6020</v>
      </c>
      <c r="Y629" s="744">
        <v>35000</v>
      </c>
      <c r="Z629" s="640"/>
      <c r="AA629" s="640">
        <v>20000</v>
      </c>
      <c r="AB629" s="640"/>
      <c r="AC629" s="640"/>
      <c r="AD629" s="640"/>
      <c r="AE629" s="640">
        <v>20000</v>
      </c>
      <c r="AF629" s="640"/>
      <c r="AG629" s="640"/>
      <c r="AH629" s="640"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1">
        <v>46015</v>
      </c>
      <c r="DC629" s="510">
        <v>18000</v>
      </c>
      <c r="DH629" s="147"/>
      <c r="DI629" s="260"/>
    </row>
    <row r="630" spans="5:113" x14ac:dyDescent="0.25">
      <c r="E630" s="468">
        <v>46028</v>
      </c>
      <c r="F630" s="469">
        <v>20000</v>
      </c>
      <c r="G630" s="471" t="s">
        <v>1312</v>
      </c>
      <c r="H630" s="469" t="s">
        <v>2818</v>
      </c>
      <c r="T630" s="742">
        <v>45850</v>
      </c>
      <c r="U630" s="628" t="s">
        <v>5328</v>
      </c>
      <c r="V630" s="628" t="s">
        <v>5589</v>
      </c>
      <c r="W630" s="629" t="s">
        <v>592</v>
      </c>
      <c r="X630" s="629" t="s">
        <v>435</v>
      </c>
      <c r="Y630" s="744"/>
      <c r="Z630" s="640"/>
      <c r="AA630" s="640">
        <v>0</v>
      </c>
      <c r="AB630" s="640"/>
      <c r="AC630" s="640"/>
      <c r="AD630" s="640"/>
      <c r="AE630" s="640">
        <v>0</v>
      </c>
      <c r="AF630" s="640"/>
      <c r="AG630" s="640"/>
      <c r="AH630" s="640"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1">
        <v>46014</v>
      </c>
      <c r="DC630" s="510">
        <v>409000</v>
      </c>
      <c r="DH630" s="147"/>
      <c r="DI630" s="260"/>
    </row>
    <row r="631" spans="5:113" x14ac:dyDescent="0.25">
      <c r="E631" s="468">
        <v>46028</v>
      </c>
      <c r="F631" s="469">
        <v>3000</v>
      </c>
      <c r="G631" s="471" t="s">
        <v>3353</v>
      </c>
      <c r="H631" s="469" t="s">
        <v>2711</v>
      </c>
      <c r="T631" s="742">
        <v>45849</v>
      </c>
      <c r="U631" s="628" t="s">
        <v>5056</v>
      </c>
      <c r="V631" s="628" t="s">
        <v>6029</v>
      </c>
      <c r="W631" s="629"/>
      <c r="X631" s="629"/>
      <c r="Y631" s="744"/>
      <c r="Z631" s="640"/>
      <c r="AA631" s="640">
        <v>0</v>
      </c>
      <c r="AB631" s="640"/>
      <c r="AC631" s="640"/>
      <c r="AD631" s="640"/>
      <c r="AE631" s="640">
        <v>0</v>
      </c>
      <c r="AF631" s="640"/>
      <c r="AG631" s="640"/>
      <c r="AH631" s="640"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1">
        <v>46014</v>
      </c>
      <c r="DC631" s="510">
        <v>450000</v>
      </c>
      <c r="DH631" s="147"/>
      <c r="DI631" s="260"/>
    </row>
    <row r="632" spans="5:113" x14ac:dyDescent="0.25">
      <c r="E632" s="468">
        <v>46028</v>
      </c>
      <c r="F632" s="469">
        <v>271000</v>
      </c>
      <c r="G632" s="471" t="s">
        <v>1312</v>
      </c>
      <c r="H632" s="469" t="s">
        <v>3375</v>
      </c>
      <c r="T632" s="742">
        <v>45848</v>
      </c>
      <c r="U632" s="628" t="s">
        <v>6030</v>
      </c>
      <c r="V632" s="628" t="s">
        <v>5893</v>
      </c>
      <c r="W632" s="629"/>
      <c r="X632" s="629"/>
      <c r="Y632" s="744"/>
      <c r="Z632" s="640"/>
      <c r="AA632" s="640">
        <v>12000</v>
      </c>
      <c r="AB632" s="640"/>
      <c r="AC632" s="640"/>
      <c r="AD632" s="640"/>
      <c r="AE632" s="640">
        <v>12000</v>
      </c>
      <c r="AF632" s="640"/>
      <c r="AG632" s="640"/>
      <c r="AH632" s="640"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1">
        <v>46013</v>
      </c>
      <c r="DC632" s="510">
        <v>30000</v>
      </c>
      <c r="DH632" s="147"/>
      <c r="DI632" s="260"/>
    </row>
    <row r="633" spans="5:113" x14ac:dyDescent="0.25">
      <c r="E633" s="468">
        <v>46028</v>
      </c>
      <c r="F633" s="469">
        <v>4000</v>
      </c>
      <c r="G633" s="471" t="s">
        <v>3352</v>
      </c>
      <c r="H633" s="469" t="s">
        <v>7816</v>
      </c>
      <c r="T633" s="742">
        <v>45847</v>
      </c>
      <c r="U633" s="628" t="s">
        <v>4334</v>
      </c>
      <c r="V633" s="628" t="s">
        <v>5779</v>
      </c>
      <c r="W633" s="629" t="s">
        <v>3642</v>
      </c>
      <c r="X633" s="629" t="s">
        <v>245</v>
      </c>
      <c r="Y633" s="744"/>
      <c r="Z633" s="640"/>
      <c r="AA633" s="640">
        <v>0</v>
      </c>
      <c r="AB633" s="640"/>
      <c r="AC633" s="640"/>
      <c r="AD633" s="640"/>
      <c r="AE633" s="640">
        <v>0</v>
      </c>
      <c r="AF633" s="640"/>
      <c r="AG633" s="640"/>
      <c r="AH633" s="640"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1">
        <v>46013</v>
      </c>
      <c r="DC633" s="510">
        <v>6000</v>
      </c>
      <c r="DH633" s="147"/>
      <c r="DI633" s="260"/>
    </row>
    <row r="634" spans="5:113" x14ac:dyDescent="0.25">
      <c r="E634" s="468">
        <v>46027</v>
      </c>
      <c r="F634" s="469">
        <v>43000</v>
      </c>
      <c r="G634" s="471"/>
      <c r="H634" s="469" t="s">
        <v>7811</v>
      </c>
      <c r="T634" s="742">
        <v>45846</v>
      </c>
      <c r="U634" s="628" t="s">
        <v>627</v>
      </c>
      <c r="V634" s="628" t="s">
        <v>4907</v>
      </c>
      <c r="W634" s="629" t="s">
        <v>592</v>
      </c>
      <c r="X634" s="629" t="s">
        <v>435</v>
      </c>
      <c r="Y634" s="744"/>
      <c r="Z634" s="640"/>
      <c r="AA634" s="640">
        <v>0</v>
      </c>
      <c r="AB634" s="640"/>
      <c r="AC634" s="640"/>
      <c r="AD634" s="640"/>
      <c r="AE634" s="640">
        <v>0</v>
      </c>
      <c r="AF634" s="640"/>
      <c r="AG634" s="640"/>
      <c r="AH634" s="640"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1">
        <v>46012</v>
      </c>
      <c r="DC634" s="510">
        <v>4000</v>
      </c>
      <c r="DH634" s="147"/>
      <c r="DI634" s="260"/>
    </row>
    <row r="635" spans="5:113" x14ac:dyDescent="0.25">
      <c r="E635" s="468">
        <v>46027</v>
      </c>
      <c r="F635" s="469">
        <v>40000</v>
      </c>
      <c r="G635" s="471"/>
      <c r="H635" s="469" t="s">
        <v>7814</v>
      </c>
      <c r="T635" s="742">
        <v>45845</v>
      </c>
      <c r="U635" s="628" t="s">
        <v>1898</v>
      </c>
      <c r="V635" s="628" t="s">
        <v>4316</v>
      </c>
      <c r="W635" s="629" t="s">
        <v>4101</v>
      </c>
      <c r="X635" s="629" t="s">
        <v>2257</v>
      </c>
      <c r="Y635" s="744">
        <v>50000</v>
      </c>
      <c r="Z635" s="640"/>
      <c r="AA635" s="640">
        <v>0</v>
      </c>
      <c r="AB635" s="640"/>
      <c r="AC635" s="640"/>
      <c r="AD635" s="640"/>
      <c r="AE635" s="640">
        <v>0</v>
      </c>
      <c r="AF635" s="640"/>
      <c r="AG635" s="640"/>
      <c r="AH635" s="640"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1">
        <v>46012</v>
      </c>
      <c r="DC635" s="510">
        <v>4000</v>
      </c>
      <c r="DH635" s="147"/>
      <c r="DI635" s="260"/>
    </row>
    <row r="636" spans="5:113" x14ac:dyDescent="0.25">
      <c r="E636" s="468">
        <v>46026</v>
      </c>
      <c r="F636" s="469">
        <v>216000</v>
      </c>
      <c r="G636" s="471"/>
      <c r="H636" s="469" t="s">
        <v>7810</v>
      </c>
      <c r="T636" s="742">
        <v>45844</v>
      </c>
      <c r="U636" s="628" t="s">
        <v>587</v>
      </c>
      <c r="V636" s="628"/>
      <c r="W636" s="629" t="s">
        <v>6147</v>
      </c>
      <c r="X636" s="629" t="s">
        <v>6139</v>
      </c>
      <c r="Y636" s="744">
        <v>728000</v>
      </c>
      <c r="Z636" s="640"/>
      <c r="AA636" s="640">
        <v>66000</v>
      </c>
      <c r="AB636" s="640"/>
      <c r="AC636" s="640"/>
      <c r="AD636" s="640"/>
      <c r="AE636" s="640">
        <v>66000</v>
      </c>
      <c r="AF636" s="640"/>
      <c r="AG636" s="640"/>
      <c r="AH636" s="640"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1">
        <v>46012</v>
      </c>
      <c r="DC636" s="510">
        <v>2000</v>
      </c>
      <c r="DH636" s="147"/>
      <c r="DI636" s="260"/>
    </row>
    <row r="637" spans="5:113" x14ac:dyDescent="0.25">
      <c r="E637" s="468">
        <v>46026</v>
      </c>
      <c r="F637" s="469">
        <v>20000</v>
      </c>
      <c r="G637" s="471"/>
      <c r="H637" s="469" t="s">
        <v>7813</v>
      </c>
      <c r="T637" s="742">
        <v>45843</v>
      </c>
      <c r="U637" s="628" t="s">
        <v>587</v>
      </c>
      <c r="V637" s="628" t="s">
        <v>6133</v>
      </c>
      <c r="W637" s="629" t="s">
        <v>592</v>
      </c>
      <c r="X637" s="629" t="s">
        <v>435</v>
      </c>
      <c r="Y637" s="744">
        <v>300000</v>
      </c>
      <c r="Z637" s="640"/>
      <c r="AA637" s="640">
        <v>45000</v>
      </c>
      <c r="AB637" s="640"/>
      <c r="AC637" s="640"/>
      <c r="AD637" s="640"/>
      <c r="AE637" s="640">
        <v>45000</v>
      </c>
      <c r="AF637" s="640"/>
      <c r="AG637" s="640"/>
      <c r="AH637" s="640"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1">
        <v>46012</v>
      </c>
      <c r="DC637" s="510">
        <v>30000</v>
      </c>
      <c r="DH637" s="147"/>
      <c r="DI637" s="260"/>
    </row>
    <row r="638" spans="5:113" x14ac:dyDescent="0.25">
      <c r="E638" s="468">
        <v>46026</v>
      </c>
      <c r="F638" s="469">
        <v>20000</v>
      </c>
      <c r="G638" s="471"/>
      <c r="H638" s="469" t="s">
        <v>7812</v>
      </c>
      <c r="T638" s="742">
        <v>45842</v>
      </c>
      <c r="U638" s="628" t="s">
        <v>587</v>
      </c>
      <c r="V638" s="628" t="s">
        <v>588</v>
      </c>
      <c r="W638" s="629" t="s">
        <v>592</v>
      </c>
      <c r="X638" s="629" t="s">
        <v>608</v>
      </c>
      <c r="Y638" s="744" t="s">
        <v>6034</v>
      </c>
      <c r="Z638" s="640"/>
      <c r="AA638" s="640">
        <v>45000</v>
      </c>
      <c r="AB638" s="640"/>
      <c r="AC638" s="640"/>
      <c r="AD638" s="640"/>
      <c r="AE638" s="640">
        <v>45000</v>
      </c>
      <c r="AF638" s="640"/>
      <c r="AG638" s="640"/>
      <c r="AH638" s="640"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1">
        <v>46012</v>
      </c>
      <c r="DC638" s="510">
        <v>6000</v>
      </c>
      <c r="DH638" s="147"/>
      <c r="DI638" s="260"/>
    </row>
    <row r="639" spans="5:113" x14ac:dyDescent="0.25">
      <c r="E639" s="468">
        <v>46025</v>
      </c>
      <c r="F639" s="469">
        <v>5000</v>
      </c>
      <c r="G639" s="471"/>
      <c r="H639" s="469" t="s">
        <v>3728</v>
      </c>
      <c r="T639" s="742">
        <v>45838</v>
      </c>
      <c r="U639" s="628" t="s">
        <v>4001</v>
      </c>
      <c r="V639" s="628" t="s">
        <v>5984</v>
      </c>
      <c r="W639" s="629" t="s">
        <v>592</v>
      </c>
      <c r="X639" s="629" t="s">
        <v>435</v>
      </c>
      <c r="Y639" s="744">
        <v>638000</v>
      </c>
      <c r="Z639" s="640"/>
      <c r="AA639" s="640">
        <v>15000</v>
      </c>
      <c r="AB639" s="640"/>
      <c r="AC639" s="640"/>
      <c r="AD639" s="640"/>
      <c r="AE639" s="640">
        <v>15000</v>
      </c>
      <c r="AF639" s="640"/>
      <c r="AG639" s="640"/>
      <c r="AH639" s="640"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1">
        <v>46012</v>
      </c>
      <c r="DC639" s="510">
        <v>6000</v>
      </c>
      <c r="DH639" s="147"/>
      <c r="DI639" s="260"/>
    </row>
    <row r="640" spans="5:113" x14ac:dyDescent="0.25">
      <c r="E640" s="468">
        <v>46025</v>
      </c>
      <c r="F640" s="469">
        <v>2000</v>
      </c>
      <c r="G640" s="471"/>
      <c r="H640" s="469" t="s">
        <v>923</v>
      </c>
      <c r="T640" s="742">
        <v>45838</v>
      </c>
      <c r="U640" s="628" t="s">
        <v>3011</v>
      </c>
      <c r="V640" s="628" t="s">
        <v>5915</v>
      </c>
      <c r="W640" s="629" t="s">
        <v>592</v>
      </c>
      <c r="X640" s="629" t="s">
        <v>435</v>
      </c>
      <c r="Y640" s="744">
        <v>478000</v>
      </c>
      <c r="Z640" s="640"/>
      <c r="AA640" s="640">
        <v>99000</v>
      </c>
      <c r="AB640" s="640"/>
      <c r="AC640" s="640"/>
      <c r="AD640" s="640"/>
      <c r="AE640" s="640">
        <v>99000</v>
      </c>
      <c r="AF640" s="640"/>
      <c r="AG640" s="640"/>
      <c r="AH640" s="640"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1">
        <v>46012</v>
      </c>
      <c r="DC640" s="510">
        <v>6000</v>
      </c>
      <c r="DH640" s="147"/>
      <c r="DI640" s="260"/>
    </row>
    <row r="641" spans="5:113" x14ac:dyDescent="0.25">
      <c r="E641" s="468">
        <v>46025</v>
      </c>
      <c r="F641" s="469">
        <v>2000</v>
      </c>
      <c r="G641" s="471"/>
      <c r="H641" s="469" t="s">
        <v>7805</v>
      </c>
      <c r="T641" s="742">
        <v>45838</v>
      </c>
      <c r="U641" s="628" t="s">
        <v>5916</v>
      </c>
      <c r="V641" s="628" t="s">
        <v>5861</v>
      </c>
      <c r="W641" s="629" t="s">
        <v>592</v>
      </c>
      <c r="X641" s="629" t="s">
        <v>221</v>
      </c>
      <c r="Y641" s="744" t="s">
        <v>5994</v>
      </c>
      <c r="Z641" s="640"/>
      <c r="AA641" s="640">
        <v>204000</v>
      </c>
      <c r="AB641" s="640"/>
      <c r="AC641" s="640"/>
      <c r="AD641" s="640"/>
      <c r="AE641" s="640">
        <v>204000</v>
      </c>
      <c r="AF641" s="640"/>
      <c r="AG641" s="640"/>
      <c r="AH641" s="640"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1">
        <v>46012</v>
      </c>
      <c r="DC641" s="510">
        <v>105000</v>
      </c>
      <c r="DH641" s="147"/>
      <c r="DI641" s="260"/>
    </row>
    <row r="642" spans="5:113" x14ac:dyDescent="0.25">
      <c r="E642" s="468">
        <v>46025</v>
      </c>
      <c r="F642" s="469">
        <v>58000</v>
      </c>
      <c r="G642" s="471"/>
      <c r="H642" s="469" t="s">
        <v>5084</v>
      </c>
      <c r="T642" s="742">
        <v>45838</v>
      </c>
      <c r="U642" s="743" t="s">
        <v>609</v>
      </c>
      <c r="V642" s="743" t="s">
        <v>4342</v>
      </c>
      <c r="W642" s="629" t="s">
        <v>611</v>
      </c>
      <c r="X642" s="629"/>
      <c r="Y642" s="744">
        <v>464000</v>
      </c>
      <c r="Z642" s="640"/>
      <c r="AA642" s="640">
        <v>132000</v>
      </c>
      <c r="AB642" s="640"/>
      <c r="AC642" s="640"/>
      <c r="AD642" s="640"/>
      <c r="AE642" s="640">
        <v>132000</v>
      </c>
      <c r="AF642" s="640"/>
      <c r="AG642" s="640"/>
      <c r="AH642" s="640"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1">
        <v>46012</v>
      </c>
      <c r="DC642" s="510">
        <v>400000</v>
      </c>
      <c r="DH642" s="147"/>
      <c r="DI642" s="260"/>
    </row>
    <row r="643" spans="5:113" x14ac:dyDescent="0.25">
      <c r="E643" s="468">
        <v>46025</v>
      </c>
      <c r="F643" s="469">
        <v>5000</v>
      </c>
      <c r="G643" s="471" t="s">
        <v>1396</v>
      </c>
      <c r="H643" s="469"/>
      <c r="T643" s="742">
        <v>45838</v>
      </c>
      <c r="U643" s="628" t="s">
        <v>609</v>
      </c>
      <c r="V643" s="628" t="s">
        <v>5935</v>
      </c>
      <c r="W643" s="629" t="s">
        <v>5936</v>
      </c>
      <c r="X643" s="629" t="s">
        <v>435</v>
      </c>
      <c r="Y643" s="744">
        <v>182000</v>
      </c>
      <c r="Z643" s="640"/>
      <c r="AA643" s="640">
        <v>121000</v>
      </c>
      <c r="AB643" s="640"/>
      <c r="AC643" s="640"/>
      <c r="AD643" s="640"/>
      <c r="AE643" s="640">
        <v>121000</v>
      </c>
      <c r="AF643" s="640"/>
      <c r="AG643" s="640"/>
      <c r="AH643" s="640"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1">
        <v>46012</v>
      </c>
      <c r="DC643" s="510">
        <v>35000</v>
      </c>
      <c r="DH643" s="147"/>
      <c r="DI643" s="260"/>
    </row>
    <row r="644" spans="5:113" x14ac:dyDescent="0.25">
      <c r="E644" s="468">
        <v>46024</v>
      </c>
      <c r="F644" s="469">
        <v>27000</v>
      </c>
      <c r="G644" s="471"/>
      <c r="H644" s="469" t="s">
        <v>7804</v>
      </c>
      <c r="T644" s="742">
        <v>45838</v>
      </c>
      <c r="U644" s="743" t="s">
        <v>1672</v>
      </c>
      <c r="V644" s="743" t="s">
        <v>5852</v>
      </c>
      <c r="W644" s="629" t="s">
        <v>5924</v>
      </c>
      <c r="X644" s="629" t="s">
        <v>221</v>
      </c>
      <c r="Y644" s="744">
        <v>370000</v>
      </c>
      <c r="Z644" s="640"/>
      <c r="AA644" s="640">
        <v>15000</v>
      </c>
      <c r="AB644" s="640"/>
      <c r="AC644" s="640"/>
      <c r="AD644" s="640"/>
      <c r="AE644" s="640">
        <v>15000</v>
      </c>
      <c r="AF644" s="640"/>
      <c r="AG644" s="640"/>
      <c r="AH644" s="640"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1">
        <v>46011</v>
      </c>
      <c r="DC644" s="510">
        <v>5000</v>
      </c>
      <c r="DH644" s="147"/>
      <c r="DI644" s="260"/>
    </row>
    <row r="645" spans="5:113" x14ac:dyDescent="0.25">
      <c r="E645" s="468">
        <v>46023</v>
      </c>
      <c r="F645" s="469">
        <v>20000</v>
      </c>
      <c r="G645" s="471"/>
      <c r="H645" s="469" t="s">
        <v>7803</v>
      </c>
      <c r="T645" s="742">
        <v>45838</v>
      </c>
      <c r="U645" s="628" t="s">
        <v>5975</v>
      </c>
      <c r="V645" s="628" t="s">
        <v>5951</v>
      </c>
      <c r="W645" s="629" t="s">
        <v>592</v>
      </c>
      <c r="X645" s="629" t="s">
        <v>435</v>
      </c>
      <c r="Y645" s="744">
        <v>326000</v>
      </c>
      <c r="Z645" s="640"/>
      <c r="AA645" s="640">
        <v>104000</v>
      </c>
      <c r="AB645" s="640"/>
      <c r="AC645" s="640"/>
      <c r="AD645" s="640"/>
      <c r="AE645" s="640">
        <v>104000</v>
      </c>
      <c r="AF645" s="640"/>
      <c r="AG645" s="640"/>
      <c r="AH645" s="640"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1">
        <v>46009</v>
      </c>
      <c r="DC645" s="510">
        <v>108000</v>
      </c>
      <c r="DH645" s="147"/>
      <c r="DI645" s="260"/>
    </row>
    <row r="646" spans="5:113" x14ac:dyDescent="0.25">
      <c r="E646" s="468">
        <v>46023</v>
      </c>
      <c r="F646" s="469">
        <v>35000</v>
      </c>
      <c r="G646" s="471" t="s">
        <v>1396</v>
      </c>
      <c r="H646" s="469" t="s">
        <v>5448</v>
      </c>
      <c r="T646" s="742">
        <v>45838</v>
      </c>
      <c r="U646" s="628" t="s">
        <v>4905</v>
      </c>
      <c r="V646" s="628" t="s">
        <v>5997</v>
      </c>
      <c r="W646" s="629" t="s">
        <v>592</v>
      </c>
      <c r="X646" s="629" t="s">
        <v>245</v>
      </c>
      <c r="Y646" s="744">
        <v>283000</v>
      </c>
      <c r="Z646" s="640"/>
      <c r="AA646" s="640">
        <v>71000</v>
      </c>
      <c r="AB646" s="640"/>
      <c r="AC646" s="640"/>
      <c r="AD646" s="640"/>
      <c r="AE646" s="640">
        <v>71000</v>
      </c>
      <c r="AF646" s="640"/>
      <c r="AG646" s="640"/>
      <c r="AH646" s="640"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1">
        <v>46009</v>
      </c>
      <c r="DC646" s="510">
        <v>15000</v>
      </c>
      <c r="DH646" s="147"/>
      <c r="DI646" s="260"/>
    </row>
    <row r="647" spans="5:113" x14ac:dyDescent="0.25">
      <c r="E647" s="468">
        <v>46023</v>
      </c>
      <c r="F647" s="469">
        <v>50000</v>
      </c>
      <c r="G647" s="471"/>
      <c r="H647" s="469" t="s">
        <v>7802</v>
      </c>
      <c r="T647" s="742">
        <v>45838</v>
      </c>
      <c r="U647" s="628" t="s">
        <v>597</v>
      </c>
      <c r="V647" s="628" t="s">
        <v>5753</v>
      </c>
      <c r="W647" s="629" t="s">
        <v>4818</v>
      </c>
      <c r="X647" s="629" t="s">
        <v>221</v>
      </c>
      <c r="Y647" s="744">
        <v>523000</v>
      </c>
      <c r="Z647" s="640"/>
      <c r="AA647" s="640">
        <v>71000</v>
      </c>
      <c r="AB647" s="640"/>
      <c r="AC647" s="640"/>
      <c r="AD647" s="640"/>
      <c r="AE647" s="640">
        <v>71000</v>
      </c>
      <c r="AF647" s="640"/>
      <c r="AG647" s="640"/>
      <c r="AH647" s="640"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1">
        <v>46009</v>
      </c>
      <c r="DC647" s="510">
        <v>18000</v>
      </c>
      <c r="DH647" s="147"/>
      <c r="DI647" s="260"/>
    </row>
    <row r="648" spans="5:113" x14ac:dyDescent="0.25">
      <c r="E648" s="468">
        <v>46022</v>
      </c>
      <c r="F648" s="469">
        <v>63000</v>
      </c>
      <c r="G648" s="471"/>
      <c r="H648" s="469" t="s">
        <v>7801</v>
      </c>
      <c r="T648" s="742">
        <v>45838</v>
      </c>
      <c r="U648" s="628" t="s">
        <v>4771</v>
      </c>
      <c r="V648" s="628" t="s">
        <v>5721</v>
      </c>
      <c r="W648" s="629" t="s">
        <v>2753</v>
      </c>
      <c r="X648" s="629" t="s">
        <v>221</v>
      </c>
      <c r="Y648" s="744">
        <v>803000</v>
      </c>
      <c r="Z648" s="640"/>
      <c r="AA648" s="640">
        <v>93000</v>
      </c>
      <c r="AB648" s="640"/>
      <c r="AC648" s="640"/>
      <c r="AD648" s="640"/>
      <c r="AE648" s="640">
        <v>93000</v>
      </c>
      <c r="AF648" s="640"/>
      <c r="AG648" s="640"/>
      <c r="AH648" s="640"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1">
        <v>46009</v>
      </c>
      <c r="DC648" s="510">
        <v>508000</v>
      </c>
      <c r="DH648" s="147"/>
      <c r="DI648" s="260"/>
    </row>
    <row r="649" spans="5:113" x14ac:dyDescent="0.25">
      <c r="E649" s="468">
        <v>46021</v>
      </c>
      <c r="F649" s="469">
        <v>8000</v>
      </c>
      <c r="G649" s="471" t="s">
        <v>3353</v>
      </c>
      <c r="H649" s="469" t="s">
        <v>5733</v>
      </c>
      <c r="T649" s="742">
        <v>45838</v>
      </c>
      <c r="U649" s="628" t="s">
        <v>5986</v>
      </c>
      <c r="V649" s="628" t="s">
        <v>5985</v>
      </c>
      <c r="W649" s="629" t="s">
        <v>592</v>
      </c>
      <c r="X649" s="629" t="s">
        <v>433</v>
      </c>
      <c r="Y649" s="744">
        <v>515000</v>
      </c>
      <c r="Z649" s="640"/>
      <c r="AA649" s="640">
        <v>70000</v>
      </c>
      <c r="AB649" s="640"/>
      <c r="AC649" s="640"/>
      <c r="AD649" s="640"/>
      <c r="AE649" s="640">
        <v>70000</v>
      </c>
      <c r="AF649" s="640"/>
      <c r="AG649" s="640"/>
      <c r="AH649" s="640"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1">
        <v>46009</v>
      </c>
      <c r="DC649" s="510">
        <v>502000</v>
      </c>
      <c r="DH649" s="147"/>
      <c r="DI649" s="260"/>
    </row>
    <row r="650" spans="5:113" x14ac:dyDescent="0.25">
      <c r="E650" s="468">
        <v>46021</v>
      </c>
      <c r="F650" s="469">
        <v>3000</v>
      </c>
      <c r="G650" s="471" t="s">
        <v>3355</v>
      </c>
      <c r="H650" s="469"/>
      <c r="T650" s="742">
        <v>45837</v>
      </c>
      <c r="U650" s="628" t="s">
        <v>5056</v>
      </c>
      <c r="V650" s="628" t="s">
        <v>5940</v>
      </c>
      <c r="W650" s="629" t="s">
        <v>592</v>
      </c>
      <c r="X650" s="629" t="s">
        <v>221</v>
      </c>
      <c r="Y650" s="744">
        <v>401000</v>
      </c>
      <c r="Z650" s="640"/>
      <c r="AA650" s="640">
        <v>86000</v>
      </c>
      <c r="AB650" s="640"/>
      <c r="AC650" s="640"/>
      <c r="AD650" s="640"/>
      <c r="AE650" s="640">
        <v>86000</v>
      </c>
      <c r="AF650" s="640"/>
      <c r="AG650" s="640"/>
      <c r="AH650" s="640"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1">
        <v>46009</v>
      </c>
      <c r="DC650" s="510">
        <v>2000</v>
      </c>
      <c r="DH650" s="147"/>
      <c r="DI650" s="260"/>
    </row>
    <row r="651" spans="5:113" x14ac:dyDescent="0.25">
      <c r="E651" s="468">
        <v>46021</v>
      </c>
      <c r="F651" s="469">
        <v>25000</v>
      </c>
      <c r="G651" s="471"/>
      <c r="H651" s="469"/>
      <c r="T651" s="742">
        <v>45836</v>
      </c>
      <c r="U651" s="628" t="s">
        <v>5056</v>
      </c>
      <c r="V651" s="628" t="s">
        <v>5990</v>
      </c>
      <c r="W651" s="629" t="s">
        <v>592</v>
      </c>
      <c r="X651" s="629" t="s">
        <v>435</v>
      </c>
      <c r="Y651" s="744">
        <v>404000</v>
      </c>
      <c r="Z651" s="640"/>
      <c r="AA651" s="640">
        <v>82000</v>
      </c>
      <c r="AB651" s="640"/>
      <c r="AC651" s="640"/>
      <c r="AD651" s="640"/>
      <c r="AE651" s="640">
        <v>82000</v>
      </c>
      <c r="AF651" s="640"/>
      <c r="AG651" s="640"/>
      <c r="AH651" s="640"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1">
        <v>46008</v>
      </c>
      <c r="DC651" s="510">
        <v>2350000</v>
      </c>
      <c r="DH651" s="147"/>
      <c r="DI651" s="260"/>
    </row>
    <row r="652" spans="5:113" x14ac:dyDescent="0.25">
      <c r="E652" s="468">
        <v>46020</v>
      </c>
      <c r="F652" s="469">
        <v>65000</v>
      </c>
      <c r="G652" s="471" t="s">
        <v>1396</v>
      </c>
      <c r="H652" s="469" t="s">
        <v>2878</v>
      </c>
      <c r="T652" s="742">
        <v>45835</v>
      </c>
      <c r="U652" s="628" t="s">
        <v>5056</v>
      </c>
      <c r="V652" s="628" t="s">
        <v>5987</v>
      </c>
      <c r="W652" s="629" t="s">
        <v>592</v>
      </c>
      <c r="X652" s="629" t="s">
        <v>436</v>
      </c>
      <c r="Y652" s="744">
        <v>260000</v>
      </c>
      <c r="Z652" s="640"/>
      <c r="AA652" s="640">
        <v>0</v>
      </c>
      <c r="AB652" s="640"/>
      <c r="AC652" s="640"/>
      <c r="AD652" s="640"/>
      <c r="AE652" s="640">
        <v>0</v>
      </c>
      <c r="AF652" s="640"/>
      <c r="AG652" s="640"/>
      <c r="AH652" s="640"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1">
        <v>46008</v>
      </c>
      <c r="DC652" s="510">
        <v>8000</v>
      </c>
      <c r="DH652" s="147"/>
      <c r="DI652" s="260"/>
    </row>
    <row r="653" spans="5:113" x14ac:dyDescent="0.25">
      <c r="E653" s="468">
        <v>46020</v>
      </c>
      <c r="F653" s="469">
        <v>126000</v>
      </c>
      <c r="G653" s="471" t="s">
        <v>1312</v>
      </c>
      <c r="H653" s="469" t="s">
        <v>3375</v>
      </c>
      <c r="T653" s="742">
        <v>45834</v>
      </c>
      <c r="U653" s="628" t="s">
        <v>2452</v>
      </c>
      <c r="V653" s="628" t="s">
        <v>5616</v>
      </c>
      <c r="W653" s="629" t="s">
        <v>592</v>
      </c>
      <c r="X653" s="629" t="s">
        <v>435</v>
      </c>
      <c r="Y653" s="744">
        <v>482000</v>
      </c>
      <c r="Z653" s="640"/>
      <c r="AA653" s="640">
        <v>71000</v>
      </c>
      <c r="AB653" s="640"/>
      <c r="AC653" s="640"/>
      <c r="AD653" s="640"/>
      <c r="AE653" s="640">
        <v>71000</v>
      </c>
      <c r="AF653" s="640"/>
      <c r="AG653" s="640"/>
      <c r="AH653" s="640"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1">
        <v>46008</v>
      </c>
      <c r="DC653" s="510">
        <v>140000</v>
      </c>
      <c r="DH653" s="147"/>
      <c r="DI653" s="260"/>
    </row>
    <row r="654" spans="5:113" x14ac:dyDescent="0.25">
      <c r="E654" s="468">
        <v>46020</v>
      </c>
      <c r="F654" s="469">
        <v>3000</v>
      </c>
      <c r="G654" s="471" t="s">
        <v>5485</v>
      </c>
      <c r="H654" s="469">
        <v>3000</v>
      </c>
      <c r="T654" s="742">
        <v>45833</v>
      </c>
      <c r="U654" s="628" t="s">
        <v>2452</v>
      </c>
      <c r="V654" s="628" t="s">
        <v>5686</v>
      </c>
      <c r="W654" s="629" t="s">
        <v>592</v>
      </c>
      <c r="X654" s="629" t="s">
        <v>435</v>
      </c>
      <c r="Y654" s="744">
        <v>419000</v>
      </c>
      <c r="Z654" s="640"/>
      <c r="AA654" s="640">
        <v>143000</v>
      </c>
      <c r="AB654" s="640"/>
      <c r="AC654" s="640"/>
      <c r="AD654" s="640"/>
      <c r="AE654" s="640">
        <v>143000</v>
      </c>
      <c r="AF654" s="640"/>
      <c r="AG654" s="640"/>
      <c r="AH654" s="640"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1">
        <v>46007</v>
      </c>
      <c r="DC654" s="510">
        <v>20000</v>
      </c>
      <c r="DH654" s="147"/>
      <c r="DI654" s="260"/>
    </row>
    <row r="655" spans="5:113" x14ac:dyDescent="0.25">
      <c r="E655" s="468">
        <v>46020</v>
      </c>
      <c r="F655" s="469">
        <v>25000</v>
      </c>
      <c r="G655" s="471"/>
      <c r="H655" s="469"/>
      <c r="T655" s="742">
        <v>45832</v>
      </c>
      <c r="U655" s="628" t="s">
        <v>2452</v>
      </c>
      <c r="V655" s="628" t="s">
        <v>5948</v>
      </c>
      <c r="W655" s="629" t="s">
        <v>5718</v>
      </c>
      <c r="X655" s="629"/>
      <c r="Y655" s="744" t="s">
        <v>5949</v>
      </c>
      <c r="Z655" s="640"/>
      <c r="AA655" s="640">
        <v>40000</v>
      </c>
      <c r="AB655" s="640"/>
      <c r="AC655" s="640"/>
      <c r="AD655" s="640"/>
      <c r="AE655" s="640">
        <v>40000</v>
      </c>
      <c r="AF655" s="640"/>
      <c r="AG655" s="640"/>
      <c r="AH655" s="640"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1">
        <v>46007</v>
      </c>
      <c r="DC655" s="510">
        <v>2000</v>
      </c>
      <c r="DH655" s="147"/>
      <c r="DI655" s="260"/>
    </row>
    <row r="656" spans="5:113" x14ac:dyDescent="0.25">
      <c r="E656" s="468">
        <v>46019</v>
      </c>
      <c r="F656" s="469">
        <v>5000</v>
      </c>
      <c r="G656" s="471"/>
      <c r="H656" s="469" t="s">
        <v>3728</v>
      </c>
      <c r="T656" s="742">
        <v>45831</v>
      </c>
      <c r="U656" s="628" t="s">
        <v>2452</v>
      </c>
      <c r="V656" s="628" t="s">
        <v>3111</v>
      </c>
      <c r="W656" s="629" t="s">
        <v>592</v>
      </c>
      <c r="X656" s="629" t="s">
        <v>435</v>
      </c>
      <c r="Y656" s="744">
        <v>641000</v>
      </c>
      <c r="Z656" s="640"/>
      <c r="AA656" s="640">
        <v>0</v>
      </c>
      <c r="AB656" s="640"/>
      <c r="AC656" s="640"/>
      <c r="AD656" s="640"/>
      <c r="AE656" s="640">
        <v>0</v>
      </c>
      <c r="AF656" s="640"/>
      <c r="AG656" s="640"/>
      <c r="AH656" s="640"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1">
        <v>46006</v>
      </c>
      <c r="DC656" s="510">
        <v>6000</v>
      </c>
      <c r="DH656" s="147"/>
      <c r="DI656" s="260"/>
    </row>
    <row r="657" spans="5:113" x14ac:dyDescent="0.25">
      <c r="E657" s="468">
        <v>46019</v>
      </c>
      <c r="F657" s="469">
        <v>8000</v>
      </c>
      <c r="G657" s="471" t="s">
        <v>1312</v>
      </c>
      <c r="H657" s="469" t="s">
        <v>7790</v>
      </c>
      <c r="T657" s="742">
        <v>45830</v>
      </c>
      <c r="U657" s="628" t="s">
        <v>5922</v>
      </c>
      <c r="V657" s="628" t="s">
        <v>5898</v>
      </c>
      <c r="W657" s="629" t="s">
        <v>592</v>
      </c>
      <c r="X657" s="629" t="s">
        <v>608</v>
      </c>
      <c r="Y657" s="744"/>
      <c r="Z657" s="640"/>
      <c r="AA657" s="640">
        <v>126000</v>
      </c>
      <c r="AB657" s="640"/>
      <c r="AC657" s="640"/>
      <c r="AD657" s="640"/>
      <c r="AE657" s="640">
        <v>126000</v>
      </c>
      <c r="AF657" s="640"/>
      <c r="AG657" s="640"/>
      <c r="AH657" s="640"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1">
        <v>46006</v>
      </c>
      <c r="DC657" s="510">
        <v>45000</v>
      </c>
      <c r="DH657" s="147"/>
      <c r="DI657" s="260"/>
    </row>
    <row r="658" spans="5:113" x14ac:dyDescent="0.25">
      <c r="E658" s="468">
        <v>46017</v>
      </c>
      <c r="F658" s="469">
        <v>30000</v>
      </c>
      <c r="G658" s="471" t="s">
        <v>942</v>
      </c>
      <c r="H658" s="469" t="s">
        <v>916</v>
      </c>
      <c r="T658" s="742">
        <v>45829</v>
      </c>
      <c r="U658" s="628" t="s">
        <v>587</v>
      </c>
      <c r="V658" s="628">
        <v>1020432083</v>
      </c>
      <c r="W658" s="629" t="s">
        <v>3166</v>
      </c>
      <c r="X658" s="629" t="s">
        <v>245</v>
      </c>
      <c r="Y658" s="744">
        <v>302000</v>
      </c>
      <c r="Z658" s="640"/>
      <c r="AA658" s="640">
        <v>30000</v>
      </c>
      <c r="AB658" s="640"/>
      <c r="AC658" s="640"/>
      <c r="AD658" s="640"/>
      <c r="AE658" s="640">
        <v>30000</v>
      </c>
      <c r="AF658" s="640"/>
      <c r="AG658" s="640"/>
      <c r="AH658" s="640"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1">
        <v>46005</v>
      </c>
      <c r="DC658" s="510">
        <v>3000</v>
      </c>
      <c r="DH658" s="147"/>
      <c r="DI658" s="260"/>
    </row>
    <row r="659" spans="5:113" x14ac:dyDescent="0.25">
      <c r="E659" s="468">
        <v>46017</v>
      </c>
      <c r="F659" s="469">
        <v>6000</v>
      </c>
      <c r="G659" s="471" t="s">
        <v>3353</v>
      </c>
      <c r="H659" s="469" t="s">
        <v>3866</v>
      </c>
      <c r="T659" s="742">
        <v>45828</v>
      </c>
      <c r="U659" s="628" t="s">
        <v>6566</v>
      </c>
      <c r="V659" s="628" t="s">
        <v>5911</v>
      </c>
      <c r="W659" s="629" t="s">
        <v>592</v>
      </c>
      <c r="X659" s="629" t="s">
        <v>435</v>
      </c>
      <c r="Y659" s="744">
        <v>317000</v>
      </c>
      <c r="Z659" s="640"/>
      <c r="AA659" s="640">
        <v>70000</v>
      </c>
      <c r="AB659" s="640"/>
      <c r="AC659" s="640"/>
      <c r="AD659" s="640"/>
      <c r="AE659" s="640">
        <v>70000</v>
      </c>
      <c r="AF659" s="640"/>
      <c r="AG659" s="640"/>
      <c r="AH659" s="640"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1">
        <v>46005</v>
      </c>
      <c r="DC659" s="510">
        <v>20000</v>
      </c>
      <c r="DH659" s="147"/>
      <c r="DI659" s="260"/>
    </row>
    <row r="660" spans="5:113" x14ac:dyDescent="0.25">
      <c r="E660" s="468">
        <v>46015</v>
      </c>
      <c r="F660" s="469">
        <v>2000</v>
      </c>
      <c r="G660" s="471"/>
      <c r="H660" s="469" t="s">
        <v>7747</v>
      </c>
      <c r="T660" s="742">
        <v>45827</v>
      </c>
      <c r="U660" s="628" t="s">
        <v>627</v>
      </c>
      <c r="V660" s="628" t="s">
        <v>5908</v>
      </c>
      <c r="W660" s="629" t="s">
        <v>1473</v>
      </c>
      <c r="X660" s="629" t="s">
        <v>436</v>
      </c>
      <c r="Y660" s="744">
        <v>453000</v>
      </c>
      <c r="Z660" s="640"/>
      <c r="AA660" s="640">
        <v>66000</v>
      </c>
      <c r="AB660" s="640"/>
      <c r="AC660" s="640"/>
      <c r="AD660" s="640"/>
      <c r="AE660" s="640">
        <v>66000</v>
      </c>
      <c r="AF660" s="640"/>
      <c r="AG660" s="640"/>
      <c r="AH660" s="640"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1">
        <v>46005</v>
      </c>
      <c r="DC660" s="510">
        <v>65000</v>
      </c>
      <c r="DH660" s="147"/>
      <c r="DI660" s="260"/>
    </row>
    <row r="661" spans="5:113" x14ac:dyDescent="0.25">
      <c r="E661" s="468">
        <v>46015</v>
      </c>
      <c r="F661" s="469">
        <v>6000</v>
      </c>
      <c r="G661" s="471"/>
      <c r="H661" s="469" t="s">
        <v>7746</v>
      </c>
      <c r="T661" s="742">
        <v>45826</v>
      </c>
      <c r="U661" s="628" t="s">
        <v>1554</v>
      </c>
      <c r="V661" s="628" t="s">
        <v>5900</v>
      </c>
      <c r="W661" s="629" t="s">
        <v>5901</v>
      </c>
      <c r="X661" s="629" t="s">
        <v>435</v>
      </c>
      <c r="Y661" s="744">
        <v>235000</v>
      </c>
      <c r="Z661" s="640"/>
      <c r="AA661" s="640">
        <v>75000</v>
      </c>
      <c r="AB661" s="640"/>
      <c r="AC661" s="640"/>
      <c r="AD661" s="640"/>
      <c r="AE661" s="640">
        <v>75000</v>
      </c>
      <c r="AF661" s="640"/>
      <c r="AG661" s="640"/>
      <c r="AH661" s="640"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1">
        <v>46005</v>
      </c>
      <c r="DC661" s="510">
        <v>5000</v>
      </c>
      <c r="DH661" s="147"/>
      <c r="DI661" s="260"/>
    </row>
    <row r="662" spans="5:113" x14ac:dyDescent="0.25">
      <c r="E662" s="468">
        <v>46015</v>
      </c>
      <c r="F662" s="469">
        <v>8000</v>
      </c>
      <c r="G662" s="471"/>
      <c r="H662" s="469" t="s">
        <v>5045</v>
      </c>
      <c r="T662" s="742">
        <v>45825</v>
      </c>
      <c r="U662" s="628" t="s">
        <v>1554</v>
      </c>
      <c r="V662" s="628" t="s">
        <v>5902</v>
      </c>
      <c r="W662" s="629" t="s">
        <v>592</v>
      </c>
      <c r="X662" s="629" t="s">
        <v>5179</v>
      </c>
      <c r="Y662" s="744">
        <v>573000</v>
      </c>
      <c r="Z662" s="640"/>
      <c r="AA662" s="640">
        <v>70000</v>
      </c>
      <c r="AB662" s="640"/>
      <c r="AC662" s="640"/>
      <c r="AD662" s="640"/>
      <c r="AE662" s="640">
        <v>70000</v>
      </c>
      <c r="AF662" s="640"/>
      <c r="AG662" s="640"/>
      <c r="AH662" s="640"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1">
        <v>46004</v>
      </c>
      <c r="DC662" s="510">
        <v>10000</v>
      </c>
      <c r="DH662" s="147"/>
      <c r="DI662" s="260"/>
    </row>
    <row r="663" spans="5:113" x14ac:dyDescent="0.25">
      <c r="E663" s="468">
        <v>46015</v>
      </c>
      <c r="F663" s="469">
        <v>90000</v>
      </c>
      <c r="G663" s="471"/>
      <c r="H663" s="469" t="s">
        <v>7748</v>
      </c>
      <c r="T663" s="742">
        <v>45824</v>
      </c>
      <c r="U663" s="628" t="s">
        <v>3739</v>
      </c>
      <c r="V663" s="628" t="s">
        <v>3740</v>
      </c>
      <c r="W663" s="629" t="s">
        <v>593</v>
      </c>
      <c r="X663" s="629" t="s">
        <v>435</v>
      </c>
      <c r="Y663" s="744" t="s">
        <v>5909</v>
      </c>
      <c r="Z663" s="640"/>
      <c r="AA663" s="640">
        <v>70000</v>
      </c>
      <c r="AB663" s="640"/>
      <c r="AC663" s="640"/>
      <c r="AD663" s="640"/>
      <c r="AE663" s="640">
        <v>70000</v>
      </c>
      <c r="AF663" s="640"/>
      <c r="AG663" s="640"/>
      <c r="AH663" s="640"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1">
        <v>46004</v>
      </c>
      <c r="DC663" s="510">
        <v>70000</v>
      </c>
      <c r="DH663" s="147"/>
      <c r="DI663" s="260"/>
    </row>
    <row r="664" spans="5:113" x14ac:dyDescent="0.25">
      <c r="E664" s="468">
        <v>46015</v>
      </c>
      <c r="F664" s="469">
        <v>6000</v>
      </c>
      <c r="G664" s="471"/>
      <c r="H664" s="469" t="s">
        <v>7750</v>
      </c>
      <c r="T664" s="742">
        <v>45823</v>
      </c>
      <c r="U664" s="628" t="s">
        <v>1728</v>
      </c>
      <c r="V664" s="628" t="s">
        <v>5758</v>
      </c>
      <c r="W664" s="629" t="s">
        <v>592</v>
      </c>
      <c r="X664" s="629" t="s">
        <v>5179</v>
      </c>
      <c r="Y664" s="744">
        <v>487000</v>
      </c>
      <c r="Z664" s="640"/>
      <c r="AA664" s="640">
        <v>11000</v>
      </c>
      <c r="AB664" s="640"/>
      <c r="AC664" s="640"/>
      <c r="AD664" s="640"/>
      <c r="AE664" s="640">
        <v>11000</v>
      </c>
      <c r="AF664" s="640"/>
      <c r="AG664" s="640"/>
      <c r="AH664" s="640"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1">
        <v>46004</v>
      </c>
      <c r="DC664" s="510">
        <v>30000</v>
      </c>
      <c r="DH664" s="147"/>
      <c r="DI664" s="260"/>
    </row>
    <row r="665" spans="5:113" x14ac:dyDescent="0.25">
      <c r="E665" s="468">
        <v>46015</v>
      </c>
      <c r="F665" s="469">
        <v>2000</v>
      </c>
      <c r="G665" s="471"/>
      <c r="H665" s="469" t="s">
        <v>7745</v>
      </c>
      <c r="T665" s="742">
        <v>45822</v>
      </c>
      <c r="U665" s="628" t="s">
        <v>5677</v>
      </c>
      <c r="V665" s="628" t="s">
        <v>5878</v>
      </c>
      <c r="W665" s="629" t="s">
        <v>592</v>
      </c>
      <c r="X665" s="629" t="s">
        <v>436</v>
      </c>
      <c r="Y665" s="744">
        <v>280000</v>
      </c>
      <c r="Z665" s="640"/>
      <c r="AA665" s="640">
        <v>91000</v>
      </c>
      <c r="AB665" s="640"/>
      <c r="AC665" s="640"/>
      <c r="AD665" s="640"/>
      <c r="AE665" s="640">
        <v>91000</v>
      </c>
      <c r="AF665" s="640"/>
      <c r="AG665" s="640"/>
      <c r="AH665" s="640"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1">
        <v>46002</v>
      </c>
      <c r="DC665" s="510">
        <v>2000</v>
      </c>
      <c r="DH665" s="440"/>
      <c r="DI665" s="438"/>
    </row>
    <row r="666" spans="5:113" x14ac:dyDescent="0.25">
      <c r="E666" s="468">
        <v>46015</v>
      </c>
      <c r="F666" s="469">
        <v>30000</v>
      </c>
      <c r="G666" s="471"/>
      <c r="H666" s="469" t="s">
        <v>7749</v>
      </c>
      <c r="T666" s="742">
        <v>45821</v>
      </c>
      <c r="U666" s="628" t="s">
        <v>2132</v>
      </c>
      <c r="V666" s="628" t="s">
        <v>5930</v>
      </c>
      <c r="W666" s="629" t="s">
        <v>592</v>
      </c>
      <c r="X666" s="629" t="s">
        <v>435</v>
      </c>
      <c r="Y666" s="744">
        <v>727000</v>
      </c>
      <c r="Z666" s="640"/>
      <c r="AA666" s="640">
        <v>67000</v>
      </c>
      <c r="AB666" s="640"/>
      <c r="AC666" s="640"/>
      <c r="AD666" s="640"/>
      <c r="AE666" s="640">
        <v>67000</v>
      </c>
      <c r="AF666" s="640"/>
      <c r="AG666" s="640"/>
      <c r="AH666" s="640"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1">
        <v>46002</v>
      </c>
      <c r="DC666" s="510">
        <v>10000</v>
      </c>
      <c r="DH666" s="440"/>
      <c r="DI666" s="438"/>
    </row>
    <row r="667" spans="5:113" x14ac:dyDescent="0.25">
      <c r="E667" s="468">
        <v>46015</v>
      </c>
      <c r="F667" s="469">
        <v>2000</v>
      </c>
      <c r="G667" s="471" t="s">
        <v>3353</v>
      </c>
      <c r="H667" s="469" t="s">
        <v>3866</v>
      </c>
      <c r="T667" s="742">
        <v>45820</v>
      </c>
      <c r="U667" s="628" t="s">
        <v>5899</v>
      </c>
      <c r="V667" s="628">
        <v>1090476754</v>
      </c>
      <c r="W667" s="629" t="s">
        <v>4323</v>
      </c>
      <c r="X667" s="629" t="s">
        <v>5932</v>
      </c>
      <c r="Y667" s="744">
        <v>755000</v>
      </c>
      <c r="Z667" s="640"/>
      <c r="AA667" s="640">
        <v>71000</v>
      </c>
      <c r="AB667" s="640"/>
      <c r="AC667" s="640"/>
      <c r="AD667" s="640"/>
      <c r="AE667" s="640">
        <v>71000</v>
      </c>
      <c r="AF667" s="640"/>
      <c r="AG667" s="640"/>
      <c r="AH667" s="640"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1">
        <v>46002</v>
      </c>
      <c r="DC667" s="510">
        <v>76000</v>
      </c>
      <c r="DH667" s="440"/>
      <c r="DI667" s="438"/>
    </row>
    <row r="668" spans="5:113" x14ac:dyDescent="0.25">
      <c r="E668" s="468">
        <v>46014</v>
      </c>
      <c r="F668" s="469">
        <v>3000</v>
      </c>
      <c r="G668" s="471" t="s">
        <v>3353</v>
      </c>
      <c r="H668" s="469" t="s">
        <v>7731</v>
      </c>
      <c r="T668" s="742">
        <v>45819</v>
      </c>
      <c r="U668" s="628" t="s">
        <v>1845</v>
      </c>
      <c r="V668" s="628" t="s">
        <v>5526</v>
      </c>
      <c r="W668" s="629" t="s">
        <v>592</v>
      </c>
      <c r="X668" s="629" t="s">
        <v>433</v>
      </c>
      <c r="Y668" s="744">
        <v>420000</v>
      </c>
      <c r="Z668" s="640"/>
      <c r="AA668" s="640">
        <v>91000</v>
      </c>
      <c r="AB668" s="640"/>
      <c r="AC668" s="640"/>
      <c r="AD668" s="640"/>
      <c r="AE668" s="640">
        <v>91000</v>
      </c>
      <c r="AF668" s="640"/>
      <c r="AG668" s="640"/>
      <c r="AH668" s="640"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1">
        <v>46002</v>
      </c>
      <c r="DC668" s="510">
        <v>23000</v>
      </c>
      <c r="DH668" s="440"/>
      <c r="DI668" s="438"/>
    </row>
    <row r="669" spans="5:113" x14ac:dyDescent="0.25">
      <c r="E669" s="468">
        <v>46014</v>
      </c>
      <c r="F669" s="469">
        <v>450000</v>
      </c>
      <c r="G669" s="471" t="s">
        <v>3355</v>
      </c>
      <c r="H669" s="469" t="s">
        <v>7252</v>
      </c>
      <c r="T669" s="742">
        <v>45818</v>
      </c>
      <c r="U669" s="628" t="s">
        <v>618</v>
      </c>
      <c r="V669" s="628" t="s">
        <v>5854</v>
      </c>
      <c r="W669" s="629" t="s">
        <v>5848</v>
      </c>
      <c r="X669" s="629" t="s">
        <v>221</v>
      </c>
      <c r="Y669" s="744">
        <v>300000</v>
      </c>
      <c r="Z669" s="640"/>
      <c r="AA669" s="640">
        <v>42000</v>
      </c>
      <c r="AB669" s="640"/>
      <c r="AC669" s="640"/>
      <c r="AD669" s="640"/>
      <c r="AE669" s="640">
        <v>42000</v>
      </c>
      <c r="AF669" s="640"/>
      <c r="AG669" s="640"/>
      <c r="AH669" s="640"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1">
        <v>46002</v>
      </c>
      <c r="DC669" s="510">
        <v>428000</v>
      </c>
      <c r="DH669" s="440"/>
      <c r="DI669" s="438"/>
    </row>
    <row r="670" spans="5:113" x14ac:dyDescent="0.25">
      <c r="E670" s="468">
        <v>46014</v>
      </c>
      <c r="F670" s="469">
        <v>16000</v>
      </c>
      <c r="G670" s="471" t="s">
        <v>3353</v>
      </c>
      <c r="H670" s="469" t="s">
        <v>3866</v>
      </c>
      <c r="T670" s="742">
        <v>45817</v>
      </c>
      <c r="U670" s="628" t="s">
        <v>1710</v>
      </c>
      <c r="V670" s="628" t="s">
        <v>5849</v>
      </c>
      <c r="W670" s="629" t="s">
        <v>592</v>
      </c>
      <c r="X670" s="629" t="s">
        <v>435</v>
      </c>
      <c r="Y670" s="744">
        <v>1153000</v>
      </c>
      <c r="Z670" s="640"/>
      <c r="AA670" s="640">
        <v>80000</v>
      </c>
      <c r="AB670" s="640"/>
      <c r="AC670" s="640"/>
      <c r="AD670" s="640"/>
      <c r="AE670" s="640">
        <v>80000</v>
      </c>
      <c r="AF670" s="640"/>
      <c r="AG670" s="640"/>
      <c r="AH670" s="640"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1">
        <v>46002</v>
      </c>
      <c r="DC670" s="510">
        <v>882000</v>
      </c>
      <c r="DH670" s="440"/>
      <c r="DI670" s="438"/>
    </row>
    <row r="671" spans="5:113" x14ac:dyDescent="0.25">
      <c r="E671" s="468">
        <v>46014</v>
      </c>
      <c r="F671" s="469">
        <v>5000</v>
      </c>
      <c r="G671" s="471"/>
      <c r="H671" s="469" t="s">
        <v>3866</v>
      </c>
      <c r="T671" s="742">
        <v>45816</v>
      </c>
      <c r="U671" s="628" t="s">
        <v>587</v>
      </c>
      <c r="V671" s="628" t="s">
        <v>5432</v>
      </c>
      <c r="W671" s="629" t="s">
        <v>592</v>
      </c>
      <c r="X671" s="629" t="s">
        <v>221</v>
      </c>
      <c r="Y671" s="744">
        <v>427000</v>
      </c>
      <c r="Z671" s="640"/>
      <c r="AA671" s="640">
        <v>0</v>
      </c>
      <c r="AB671" s="640"/>
      <c r="AC671" s="640"/>
      <c r="AD671" s="640"/>
      <c r="AE671" s="640">
        <v>0</v>
      </c>
      <c r="AF671" s="640"/>
      <c r="AG671" s="640"/>
      <c r="AH671" s="640"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1">
        <v>46001</v>
      </c>
      <c r="DC671" s="510">
        <v>13000</v>
      </c>
      <c r="DH671" s="440"/>
      <c r="DI671" s="438"/>
    </row>
    <row r="672" spans="5:113" x14ac:dyDescent="0.25">
      <c r="E672" s="468">
        <v>46013</v>
      </c>
      <c r="F672" s="469">
        <v>6000</v>
      </c>
      <c r="G672" s="471" t="s">
        <v>1312</v>
      </c>
      <c r="H672" s="469" t="s">
        <v>919</v>
      </c>
      <c r="T672" s="742">
        <v>45815</v>
      </c>
      <c r="U672" s="628" t="s">
        <v>4771</v>
      </c>
      <c r="V672" s="628" t="s">
        <v>5868</v>
      </c>
      <c r="W672" s="629" t="s">
        <v>592</v>
      </c>
      <c r="X672" s="629" t="s">
        <v>221</v>
      </c>
      <c r="Y672" s="744">
        <v>288000</v>
      </c>
      <c r="Z672" s="640"/>
      <c r="AA672" s="640">
        <v>87000</v>
      </c>
      <c r="AB672" s="640"/>
      <c r="AC672" s="640"/>
      <c r="AD672" s="640"/>
      <c r="AE672" s="640">
        <v>87000</v>
      </c>
      <c r="AF672" s="640"/>
      <c r="AG672" s="640"/>
      <c r="AH672" s="640"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1">
        <v>46001</v>
      </c>
      <c r="DC672" s="510">
        <v>2000</v>
      </c>
      <c r="DH672" s="440"/>
      <c r="DI672" s="438"/>
    </row>
    <row r="673" spans="5:113" x14ac:dyDescent="0.25">
      <c r="E673" s="468">
        <v>46013</v>
      </c>
      <c r="F673" s="469">
        <v>314000</v>
      </c>
      <c r="G673" s="471" t="s">
        <v>1312</v>
      </c>
      <c r="H673" s="469" t="s">
        <v>3375</v>
      </c>
      <c r="T673" s="742">
        <v>45813</v>
      </c>
      <c r="U673" s="628" t="s">
        <v>4905</v>
      </c>
      <c r="V673" s="628" t="s">
        <v>5913</v>
      </c>
      <c r="W673" s="629" t="s">
        <v>611</v>
      </c>
      <c r="X673" s="629" t="s">
        <v>436</v>
      </c>
      <c r="Y673" s="744">
        <v>563000</v>
      </c>
      <c r="Z673" s="640"/>
      <c r="AA673" s="640">
        <v>62000</v>
      </c>
      <c r="AB673" s="640"/>
      <c r="AC673" s="640"/>
      <c r="AD673" s="640"/>
      <c r="AE673" s="640">
        <v>62000</v>
      </c>
      <c r="AF673" s="640"/>
      <c r="AG673" s="640"/>
      <c r="AH673" s="640"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1">
        <v>46001</v>
      </c>
      <c r="DC673" s="510">
        <v>5000</v>
      </c>
      <c r="DH673" s="440"/>
      <c r="DI673" s="438"/>
    </row>
    <row r="674" spans="5:113" x14ac:dyDescent="0.25">
      <c r="E674" s="468">
        <v>46013</v>
      </c>
      <c r="F674" s="469">
        <v>30000</v>
      </c>
      <c r="G674" s="471" t="s">
        <v>1312</v>
      </c>
      <c r="H674" s="469" t="s">
        <v>7713</v>
      </c>
      <c r="T674" s="742">
        <v>45812</v>
      </c>
      <c r="U674" s="628" t="s">
        <v>587</v>
      </c>
      <c r="V674" s="628" t="s">
        <v>5941</v>
      </c>
      <c r="W674" s="629" t="s">
        <v>592</v>
      </c>
      <c r="X674" s="629" t="s">
        <v>435</v>
      </c>
      <c r="Y674" s="744">
        <v>430000</v>
      </c>
      <c r="Z674" s="640"/>
      <c r="AA674" s="640">
        <v>45000</v>
      </c>
      <c r="AB674" s="640"/>
      <c r="AC674" s="640"/>
      <c r="AD674" s="640"/>
      <c r="AE674" s="640">
        <v>45000</v>
      </c>
      <c r="AF674" s="640"/>
      <c r="AG674" s="640"/>
      <c r="AH674" s="640"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1">
        <v>46001</v>
      </c>
      <c r="DC674" s="510">
        <v>374000</v>
      </c>
      <c r="DH674" s="440"/>
      <c r="DI674" s="438"/>
    </row>
    <row r="675" spans="5:113" x14ac:dyDescent="0.25">
      <c r="E675" s="468">
        <v>46012</v>
      </c>
      <c r="F675" s="469">
        <v>120000</v>
      </c>
      <c r="G675" s="471" t="s">
        <v>1396</v>
      </c>
      <c r="H675" s="469" t="s">
        <v>7701</v>
      </c>
      <c r="T675" s="742">
        <v>45812</v>
      </c>
      <c r="U675" s="628" t="s">
        <v>587</v>
      </c>
      <c r="V675" s="628" t="s">
        <v>6017</v>
      </c>
      <c r="W675" s="629" t="s">
        <v>592</v>
      </c>
      <c r="X675" s="629" t="s">
        <v>2825</v>
      </c>
      <c r="Y675" s="744"/>
      <c r="Z675" s="640"/>
      <c r="AA675" s="640">
        <v>-120000</v>
      </c>
      <c r="AB675" s="640"/>
      <c r="AC675" s="640"/>
      <c r="AD675" s="640"/>
      <c r="AE675" s="640">
        <v>-120000</v>
      </c>
      <c r="AF675" s="640"/>
      <c r="AG675" s="640"/>
      <c r="AH675" s="640"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1">
        <v>46001</v>
      </c>
      <c r="DC675" s="510">
        <v>244000</v>
      </c>
      <c r="DH675" s="440"/>
      <c r="DI675" s="438"/>
    </row>
    <row r="676" spans="5:113" x14ac:dyDescent="0.25">
      <c r="E676" s="468">
        <v>46012</v>
      </c>
      <c r="F676" s="469">
        <v>110000</v>
      </c>
      <c r="G676" s="471" t="s">
        <v>3355</v>
      </c>
      <c r="H676" s="469" t="s">
        <v>7702</v>
      </c>
      <c r="T676" s="742">
        <v>45811</v>
      </c>
      <c r="U676" s="628" t="s">
        <v>587</v>
      </c>
      <c r="V676" s="628" t="s">
        <v>5871</v>
      </c>
      <c r="W676" s="629" t="s">
        <v>593</v>
      </c>
      <c r="X676" s="629" t="s">
        <v>435</v>
      </c>
      <c r="Y676" s="744">
        <v>500000</v>
      </c>
      <c r="Z676" s="640"/>
      <c r="AA676" s="640">
        <v>45000</v>
      </c>
      <c r="AB676" s="640"/>
      <c r="AC676" s="640"/>
      <c r="AD676" s="640"/>
      <c r="AE676" s="640">
        <v>45000</v>
      </c>
      <c r="AF676" s="640"/>
      <c r="AG676" s="640"/>
      <c r="AH676" s="640"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1">
        <v>46001</v>
      </c>
      <c r="DC676" s="510">
        <v>5000</v>
      </c>
      <c r="DH676" s="440"/>
      <c r="DI676" s="438"/>
    </row>
    <row r="677" spans="5:113" x14ac:dyDescent="0.25">
      <c r="E677" s="468">
        <v>46012</v>
      </c>
      <c r="F677" s="469">
        <v>2000</v>
      </c>
      <c r="G677" s="471"/>
      <c r="H677" s="469" t="s">
        <v>7709</v>
      </c>
      <c r="T677" s="742">
        <v>45810</v>
      </c>
      <c r="U677" s="628" t="s">
        <v>587</v>
      </c>
      <c r="V677" s="628" t="s">
        <v>5903</v>
      </c>
      <c r="W677" s="629" t="s">
        <v>593</v>
      </c>
      <c r="X677" s="629" t="s">
        <v>435</v>
      </c>
      <c r="Y677" s="744" t="s">
        <v>5917</v>
      </c>
      <c r="Z677" s="640"/>
      <c r="AA677" s="640">
        <v>45000</v>
      </c>
      <c r="AB677" s="640"/>
      <c r="AC677" s="640"/>
      <c r="AD677" s="640"/>
      <c r="AE677" s="640">
        <v>45000</v>
      </c>
      <c r="AF677" s="640"/>
      <c r="AG677" s="640"/>
      <c r="AH677" s="640"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1">
        <v>46000</v>
      </c>
      <c r="DC677" s="510">
        <v>14000</v>
      </c>
      <c r="DH677" s="440"/>
      <c r="DI677" s="438"/>
    </row>
    <row r="678" spans="5:113" x14ac:dyDescent="0.25">
      <c r="E678" s="468">
        <v>46012</v>
      </c>
      <c r="F678" s="469">
        <v>6000</v>
      </c>
      <c r="G678" s="471"/>
      <c r="H678" s="469" t="s">
        <v>7707</v>
      </c>
      <c r="T678" s="742">
        <v>45809</v>
      </c>
      <c r="U678" s="628" t="s">
        <v>587</v>
      </c>
      <c r="V678" s="628" t="s">
        <v>5925</v>
      </c>
      <c r="W678" s="629" t="s">
        <v>592</v>
      </c>
      <c r="X678" s="629" t="s">
        <v>433</v>
      </c>
      <c r="Y678" s="744">
        <v>797000</v>
      </c>
      <c r="Z678" s="640"/>
      <c r="AA678" s="640">
        <v>45000</v>
      </c>
      <c r="AB678" s="640"/>
      <c r="AC678" s="640"/>
      <c r="AD678" s="640"/>
      <c r="AE678" s="640">
        <v>45000</v>
      </c>
      <c r="AF678" s="640"/>
      <c r="AG678" s="640"/>
      <c r="AH678" s="640"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1">
        <v>46000</v>
      </c>
      <c r="DC678" s="510">
        <v>4000</v>
      </c>
      <c r="DH678" s="440"/>
      <c r="DI678" s="438"/>
    </row>
    <row r="679" spans="5:113" x14ac:dyDescent="0.25">
      <c r="E679" s="468">
        <v>46012</v>
      </c>
      <c r="F679" s="469">
        <v>105000</v>
      </c>
      <c r="G679" s="471" t="s">
        <v>3355</v>
      </c>
      <c r="H679" s="469" t="s">
        <v>7705</v>
      </c>
      <c r="T679" s="742">
        <v>45808</v>
      </c>
      <c r="U679" s="628" t="s">
        <v>597</v>
      </c>
      <c r="V679" s="628" t="s">
        <v>5732</v>
      </c>
      <c r="W679" s="629" t="s">
        <v>592</v>
      </c>
      <c r="X679" s="629" t="s">
        <v>435</v>
      </c>
      <c r="Y679" s="744">
        <v>1061000</v>
      </c>
      <c r="Z679" s="640"/>
      <c r="AA679" s="640">
        <v>73000</v>
      </c>
      <c r="AB679" s="640"/>
      <c r="AC679" s="640"/>
      <c r="AD679" s="640"/>
      <c r="AE679" s="640">
        <v>73000</v>
      </c>
      <c r="AF679" s="640"/>
      <c r="AG679" s="640"/>
      <c r="AH679" s="640"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1">
        <v>45999</v>
      </c>
      <c r="DC679" s="510">
        <v>20000</v>
      </c>
      <c r="DH679" s="440"/>
      <c r="DI679" s="438"/>
    </row>
    <row r="680" spans="5:113" x14ac:dyDescent="0.25">
      <c r="E680" s="468">
        <v>46012</v>
      </c>
      <c r="F680" s="469">
        <v>4000</v>
      </c>
      <c r="G680" s="471"/>
      <c r="H680" s="469" t="s">
        <v>7710</v>
      </c>
      <c r="T680" s="742">
        <v>45808</v>
      </c>
      <c r="U680" s="628" t="s">
        <v>1758</v>
      </c>
      <c r="V680" s="628" t="s">
        <v>5714</v>
      </c>
      <c r="W680" s="629" t="s">
        <v>592</v>
      </c>
      <c r="X680" s="629" t="s">
        <v>221</v>
      </c>
      <c r="Y680" s="744">
        <v>215000</v>
      </c>
      <c r="Z680" s="640"/>
      <c r="AA680" s="640">
        <v>70000</v>
      </c>
      <c r="AB680" s="640"/>
      <c r="AC680" s="640"/>
      <c r="AD680" s="640"/>
      <c r="AE680" s="640">
        <v>70000</v>
      </c>
      <c r="AF680" s="640"/>
      <c r="AG680" s="640"/>
      <c r="AH680" s="640"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1">
        <v>45999</v>
      </c>
      <c r="DC680" s="510">
        <v>7000</v>
      </c>
      <c r="DH680" s="440"/>
      <c r="DI680" s="438"/>
    </row>
    <row r="681" spans="5:113" x14ac:dyDescent="0.25">
      <c r="E681" s="468">
        <v>46012</v>
      </c>
      <c r="F681" s="469">
        <v>35000</v>
      </c>
      <c r="G681" s="471" t="s">
        <v>1396</v>
      </c>
      <c r="H681" s="469" t="s">
        <v>7703</v>
      </c>
      <c r="T681" s="742">
        <v>45808</v>
      </c>
      <c r="U681" s="628" t="s">
        <v>4001</v>
      </c>
      <c r="V681" s="628" t="s">
        <v>5688</v>
      </c>
      <c r="W681" s="629" t="s">
        <v>5687</v>
      </c>
      <c r="X681" s="629" t="s">
        <v>245</v>
      </c>
      <c r="Y681" s="744">
        <v>409000</v>
      </c>
      <c r="Z681" s="640"/>
      <c r="AA681" s="640">
        <v>66000</v>
      </c>
      <c r="AB681" s="640"/>
      <c r="AC681" s="640"/>
      <c r="AD681" s="640"/>
      <c r="AE681" s="640">
        <v>66000</v>
      </c>
      <c r="AF681" s="640"/>
      <c r="AG681" s="640"/>
      <c r="AH681" s="640" t="s">
        <v>5783</v>
      </c>
      <c r="AI681" t="s">
        <v>573</v>
      </c>
      <c r="BP681" s="260"/>
      <c r="BQ681" s="260"/>
      <c r="BR681" s="260"/>
      <c r="BS681" s="260"/>
      <c r="BT681" s="260"/>
      <c r="BU681" s="440"/>
      <c r="BV681" s="438"/>
      <c r="BW681" s="260"/>
      <c r="BX681" s="440"/>
      <c r="BY681" s="438"/>
      <c r="BZ681" s="260"/>
      <c r="CA681" s="147"/>
      <c r="CB681" s="260"/>
      <c r="CC681" s="260"/>
      <c r="CD681" s="440"/>
      <c r="CE681" s="438"/>
      <c r="CG681" s="440"/>
      <c r="CH681" s="438"/>
      <c r="CJ681" s="440"/>
      <c r="CK681" s="438"/>
      <c r="CM681" s="439"/>
      <c r="DB681" s="511">
        <v>45999</v>
      </c>
      <c r="DC681" s="510">
        <v>4000</v>
      </c>
      <c r="DH681" s="440"/>
      <c r="DI681" s="438"/>
    </row>
    <row r="682" spans="5:113" x14ac:dyDescent="0.25">
      <c r="E682" s="468">
        <v>46012</v>
      </c>
      <c r="F682" s="469">
        <v>30000</v>
      </c>
      <c r="G682" s="471" t="s">
        <v>942</v>
      </c>
      <c r="H682" s="469" t="s">
        <v>916</v>
      </c>
      <c r="T682" s="742">
        <v>45808</v>
      </c>
      <c r="U682" s="628" t="s">
        <v>609</v>
      </c>
      <c r="V682" s="628" t="s">
        <v>4342</v>
      </c>
      <c r="W682" s="629" t="s">
        <v>4267</v>
      </c>
      <c r="X682" s="629" t="s">
        <v>221</v>
      </c>
      <c r="Y682" s="744">
        <v>518000</v>
      </c>
      <c r="Z682" s="640"/>
      <c r="AA682" s="640">
        <v>70000</v>
      </c>
      <c r="AB682" s="640"/>
      <c r="AC682" s="640"/>
      <c r="AD682" s="640"/>
      <c r="AE682" s="640">
        <v>70000</v>
      </c>
      <c r="AF682" s="640"/>
      <c r="AG682" s="640"/>
      <c r="AH682" s="640" t="s">
        <v>5782</v>
      </c>
      <c r="AI682" t="s">
        <v>573</v>
      </c>
      <c r="BP682" s="260"/>
      <c r="BQ682" s="260"/>
      <c r="BR682" s="260"/>
      <c r="BS682" s="260"/>
      <c r="BT682" s="260"/>
      <c r="BU682" s="440"/>
      <c r="BV682" s="438"/>
      <c r="BW682" s="260"/>
      <c r="BX682" s="440"/>
      <c r="BY682" s="438"/>
      <c r="BZ682" s="260"/>
      <c r="CA682" s="147"/>
      <c r="CB682" s="260"/>
      <c r="CC682" s="260"/>
      <c r="CD682" s="440"/>
      <c r="CE682" s="438"/>
      <c r="CG682" s="440"/>
      <c r="CH682" s="438"/>
      <c r="CJ682" s="440"/>
      <c r="CK682" s="438"/>
      <c r="CM682" s="439"/>
      <c r="DB682" s="511">
        <v>45999</v>
      </c>
      <c r="DC682" s="510">
        <v>10000</v>
      </c>
      <c r="DH682" s="440"/>
      <c r="DI682" s="438"/>
    </row>
    <row r="683" spans="5:113" x14ac:dyDescent="0.25">
      <c r="E683" s="468">
        <v>46012</v>
      </c>
      <c r="F683" s="469">
        <v>6000</v>
      </c>
      <c r="G683" s="471" t="s">
        <v>5485</v>
      </c>
      <c r="H683" s="469" t="s">
        <v>7708</v>
      </c>
      <c r="T683" s="742">
        <v>45808</v>
      </c>
      <c r="U683" s="628" t="s">
        <v>3786</v>
      </c>
      <c r="V683" s="628" t="s">
        <v>4358</v>
      </c>
      <c r="W683" s="629" t="s">
        <v>592</v>
      </c>
      <c r="X683" s="629" t="s">
        <v>602</v>
      </c>
      <c r="Y683" s="744">
        <v>1397000</v>
      </c>
      <c r="Z683" s="640"/>
      <c r="AA683" s="640">
        <v>103000</v>
      </c>
      <c r="AB683" s="640"/>
      <c r="AC683" s="640"/>
      <c r="AD683" s="640"/>
      <c r="AE683" s="640">
        <v>103000</v>
      </c>
      <c r="AF683" s="640"/>
      <c r="AG683" s="640"/>
      <c r="AH683" s="640" t="s">
        <v>5765</v>
      </c>
      <c r="AI683" t="s">
        <v>573</v>
      </c>
      <c r="BP683" s="260"/>
      <c r="BQ683" s="260"/>
      <c r="BR683" s="260"/>
      <c r="BS683" s="260"/>
      <c r="BT683" s="260"/>
      <c r="BU683" s="440"/>
      <c r="BV683" s="438"/>
      <c r="BW683" s="260"/>
      <c r="BX683" s="440"/>
      <c r="BY683" s="438"/>
      <c r="BZ683" s="260"/>
      <c r="CA683" s="147"/>
      <c r="CB683" s="260"/>
      <c r="CC683" s="260"/>
      <c r="CD683" s="440"/>
      <c r="CE683" s="438"/>
      <c r="CG683" s="440"/>
      <c r="CH683" s="438"/>
      <c r="CJ683" s="440"/>
      <c r="CK683" s="438"/>
      <c r="CM683" s="439"/>
      <c r="DB683" s="511">
        <v>45998</v>
      </c>
      <c r="DC683" s="510">
        <v>10000</v>
      </c>
      <c r="DH683" s="440"/>
      <c r="DI683" s="438"/>
    </row>
    <row r="684" spans="5:113" x14ac:dyDescent="0.25">
      <c r="E684" s="468">
        <v>46012</v>
      </c>
      <c r="F684" s="469">
        <v>400000</v>
      </c>
      <c r="G684" s="471" t="s">
        <v>3353</v>
      </c>
      <c r="H684" s="469" t="s">
        <v>7704</v>
      </c>
      <c r="T684" s="742">
        <v>45808</v>
      </c>
      <c r="U684" s="628" t="s">
        <v>1493</v>
      </c>
      <c r="V684" s="628" t="s">
        <v>5774</v>
      </c>
      <c r="W684" s="629" t="s">
        <v>592</v>
      </c>
      <c r="X684" s="629" t="s">
        <v>435</v>
      </c>
      <c r="Y684" s="744">
        <v>619000</v>
      </c>
      <c r="Z684" s="640"/>
      <c r="AA684" s="640">
        <v>71000</v>
      </c>
      <c r="AB684" s="640"/>
      <c r="AC684" s="640"/>
      <c r="AD684" s="640"/>
      <c r="AE684" s="640">
        <v>71000</v>
      </c>
      <c r="AF684" s="640"/>
      <c r="AG684" s="640"/>
      <c r="AH684" s="640" t="s">
        <v>5777</v>
      </c>
      <c r="AI684" t="s">
        <v>573</v>
      </c>
      <c r="BP684" s="260"/>
      <c r="BQ684" s="260"/>
      <c r="BR684" s="260"/>
      <c r="BS684" s="260"/>
      <c r="BT684" s="260"/>
      <c r="BU684" s="440"/>
      <c r="BV684" s="438"/>
      <c r="BW684" s="260"/>
      <c r="BX684" s="440"/>
      <c r="BY684" s="438"/>
      <c r="BZ684" s="260"/>
      <c r="CA684" s="147"/>
      <c r="CB684" s="260"/>
      <c r="CC684" s="260"/>
      <c r="CD684" s="440"/>
      <c r="CE684" s="438"/>
      <c r="CG684" s="440"/>
      <c r="CH684" s="438"/>
      <c r="CJ684" s="440"/>
      <c r="CK684" s="438"/>
      <c r="CM684" s="439"/>
      <c r="DB684" s="511">
        <v>45998</v>
      </c>
      <c r="DC684" s="510">
        <v>5000</v>
      </c>
      <c r="DH684" s="440"/>
      <c r="DI684" s="438"/>
    </row>
    <row r="685" spans="5:113" x14ac:dyDescent="0.25">
      <c r="E685" s="468">
        <v>46012</v>
      </c>
      <c r="F685" s="469">
        <v>4000</v>
      </c>
      <c r="G685" s="471"/>
      <c r="H685" s="469" t="s">
        <v>1133</v>
      </c>
      <c r="T685" s="742">
        <v>45808</v>
      </c>
      <c r="U685" s="628" t="s">
        <v>1898</v>
      </c>
      <c r="V685" s="628" t="s">
        <v>5749</v>
      </c>
      <c r="W685" s="629" t="s">
        <v>4818</v>
      </c>
      <c r="X685" s="629" t="s">
        <v>486</v>
      </c>
      <c r="Y685" s="744" t="s">
        <v>5748</v>
      </c>
      <c r="Z685" s="640"/>
      <c r="AA685" s="640">
        <v>96000</v>
      </c>
      <c r="AB685" s="640"/>
      <c r="AC685" s="640"/>
      <c r="AD685" s="640"/>
      <c r="AE685" s="640">
        <v>96000</v>
      </c>
      <c r="AF685" s="640"/>
      <c r="AG685" s="640"/>
      <c r="AH685" s="640" t="s">
        <v>5781</v>
      </c>
      <c r="AI685" t="s">
        <v>573</v>
      </c>
      <c r="BP685" s="260"/>
      <c r="BQ685" s="260"/>
      <c r="BR685" s="260"/>
      <c r="BS685" s="260"/>
      <c r="BT685" s="260"/>
      <c r="BU685" s="440"/>
      <c r="BV685" s="438"/>
      <c r="BW685" s="260"/>
      <c r="BX685" s="440"/>
      <c r="BY685" s="438"/>
      <c r="BZ685" s="260"/>
      <c r="CA685" s="147"/>
      <c r="CB685" s="260"/>
      <c r="CC685" s="260"/>
      <c r="CD685" s="440"/>
      <c r="CE685" s="438"/>
      <c r="CG685" s="440"/>
      <c r="CH685" s="438"/>
      <c r="CJ685" s="440"/>
      <c r="CK685" s="438"/>
      <c r="CM685" s="439"/>
      <c r="DB685" s="511">
        <v>45998</v>
      </c>
      <c r="DC685" s="510">
        <v>5000</v>
      </c>
      <c r="DH685" s="440"/>
      <c r="DI685" s="438"/>
    </row>
    <row r="686" spans="5:113" x14ac:dyDescent="0.25">
      <c r="E686" s="468">
        <v>46012</v>
      </c>
      <c r="F686" s="469">
        <v>6000</v>
      </c>
      <c r="G686" s="471" t="s">
        <v>1312</v>
      </c>
      <c r="H686" s="469" t="s">
        <v>7706</v>
      </c>
      <c r="T686" s="742">
        <v>45808</v>
      </c>
      <c r="U686" s="628" t="s">
        <v>3992</v>
      </c>
      <c r="V686" s="628" t="s">
        <v>2983</v>
      </c>
      <c r="W686" s="629" t="s">
        <v>1473</v>
      </c>
      <c r="X686" s="629" t="s">
        <v>436</v>
      </c>
      <c r="Y686" s="744">
        <v>310000</v>
      </c>
      <c r="Z686" s="640"/>
      <c r="AA686" s="640">
        <v>67000</v>
      </c>
      <c r="AB686" s="640"/>
      <c r="AC686" s="640"/>
      <c r="AD686" s="640"/>
      <c r="AE686" s="640">
        <v>67000</v>
      </c>
      <c r="AF686" s="640"/>
      <c r="AG686" s="640"/>
      <c r="AH686" s="640" t="s">
        <v>5780</v>
      </c>
      <c r="AI686" t="s">
        <v>573</v>
      </c>
      <c r="BP686" s="260"/>
      <c r="BQ686" s="260"/>
      <c r="BR686" s="260"/>
      <c r="BS686" s="260"/>
      <c r="BT686" s="260"/>
      <c r="BU686" s="440"/>
      <c r="BV686" s="438"/>
      <c r="BW686" s="260"/>
      <c r="BX686" s="440"/>
      <c r="BY686" s="438"/>
      <c r="BZ686" s="260"/>
      <c r="CA686" s="147"/>
      <c r="CB686" s="260"/>
      <c r="CC686" s="260"/>
      <c r="CD686" s="440"/>
      <c r="CE686" s="438"/>
      <c r="CG686" s="440"/>
      <c r="CH686" s="438"/>
      <c r="CJ686" s="440"/>
      <c r="CK686" s="438"/>
      <c r="CM686" s="439"/>
      <c r="DB686" s="511">
        <v>45998</v>
      </c>
      <c r="DC686" s="510">
        <v>10000</v>
      </c>
      <c r="DH686" s="440"/>
      <c r="DI686" s="438"/>
    </row>
    <row r="687" spans="5:113" x14ac:dyDescent="0.25">
      <c r="E687" s="468">
        <v>46011</v>
      </c>
      <c r="F687" s="469">
        <v>5000</v>
      </c>
      <c r="G687" s="471"/>
      <c r="H687" s="469" t="s">
        <v>3728</v>
      </c>
      <c r="T687" s="742">
        <v>45808</v>
      </c>
      <c r="U687" s="628" t="s">
        <v>5775</v>
      </c>
      <c r="V687" s="628" t="s">
        <v>5776</v>
      </c>
      <c r="W687" s="629" t="s">
        <v>5771</v>
      </c>
      <c r="X687" s="629" t="s">
        <v>435</v>
      </c>
      <c r="Y687" s="744">
        <v>105000</v>
      </c>
      <c r="Z687" s="640"/>
      <c r="AA687" s="640">
        <v>32000</v>
      </c>
      <c r="AB687" s="640"/>
      <c r="AC687" s="640"/>
      <c r="AD687" s="640"/>
      <c r="AE687" s="640">
        <v>32000</v>
      </c>
      <c r="AF687" s="640"/>
      <c r="AG687" s="640"/>
      <c r="AH687" s="640" t="s">
        <v>5772</v>
      </c>
      <c r="AI687" t="s">
        <v>573</v>
      </c>
      <c r="BP687" s="260"/>
      <c r="BQ687" s="260"/>
      <c r="BR687" s="260"/>
      <c r="BS687" s="260"/>
      <c r="BT687" s="260"/>
      <c r="BU687" s="440"/>
      <c r="BV687" s="438"/>
      <c r="BW687" s="260"/>
      <c r="BX687" s="440"/>
      <c r="BY687" s="438"/>
      <c r="BZ687" s="260"/>
      <c r="CA687" s="147"/>
      <c r="CB687" s="260"/>
      <c r="CC687" s="260"/>
      <c r="CD687" s="440"/>
      <c r="CE687" s="438"/>
      <c r="CG687" s="439"/>
      <c r="CH687" s="439"/>
      <c r="CJ687" s="440"/>
      <c r="CK687" s="438"/>
      <c r="CM687" s="439"/>
      <c r="DB687" s="511">
        <v>45998</v>
      </c>
      <c r="DC687" s="510">
        <v>24000</v>
      </c>
      <c r="DH687" s="440"/>
      <c r="DI687" s="438"/>
    </row>
    <row r="688" spans="5:113" x14ac:dyDescent="0.25">
      <c r="E688" s="468">
        <v>46009</v>
      </c>
      <c r="F688" s="469">
        <v>2000</v>
      </c>
      <c r="G688" s="471" t="s">
        <v>3355</v>
      </c>
      <c r="H688" s="469" t="s">
        <v>7685</v>
      </c>
      <c r="T688" s="742">
        <v>45808</v>
      </c>
      <c r="U688" s="628" t="s">
        <v>5346</v>
      </c>
      <c r="V688" s="628" t="s">
        <v>5770</v>
      </c>
      <c r="W688" s="629" t="s">
        <v>592</v>
      </c>
      <c r="X688" s="629" t="s">
        <v>435</v>
      </c>
      <c r="Y688" s="744">
        <v>333000</v>
      </c>
      <c r="Z688" s="640"/>
      <c r="AA688" s="640">
        <v>0</v>
      </c>
      <c r="AB688" s="640"/>
      <c r="AC688" s="640"/>
      <c r="AD688" s="640"/>
      <c r="AE688" s="640">
        <v>0</v>
      </c>
      <c r="AF688" s="640"/>
      <c r="AG688" s="640"/>
      <c r="AH688" s="640" t="s">
        <v>5801</v>
      </c>
      <c r="AI688" t="s">
        <v>573</v>
      </c>
      <c r="BP688" s="260"/>
      <c r="BQ688" s="260"/>
      <c r="BR688" s="260"/>
      <c r="BS688" s="260"/>
      <c r="BT688" s="260"/>
      <c r="BU688" s="440"/>
      <c r="BV688" s="438"/>
      <c r="BW688" s="260"/>
      <c r="BX688" s="440"/>
      <c r="BY688" s="438"/>
      <c r="BZ688" s="260"/>
      <c r="CA688" s="147"/>
      <c r="CB688" s="260"/>
      <c r="CC688" s="260"/>
      <c r="CD688" s="440"/>
      <c r="CE688" s="438"/>
      <c r="CG688" s="439"/>
      <c r="CH688" s="439"/>
      <c r="CJ688" s="440"/>
      <c r="CK688" s="438"/>
      <c r="CM688" s="439"/>
      <c r="DB688" s="511">
        <v>45997</v>
      </c>
      <c r="DC688" s="510">
        <v>35000</v>
      </c>
      <c r="DH688" s="440"/>
      <c r="DI688" s="438"/>
    </row>
    <row r="689" spans="5:113" x14ac:dyDescent="0.25">
      <c r="E689" s="468">
        <v>46008</v>
      </c>
      <c r="F689" s="469">
        <v>8000</v>
      </c>
      <c r="G689" s="471" t="s">
        <v>1312</v>
      </c>
      <c r="H689" s="469" t="s">
        <v>7667</v>
      </c>
      <c r="T689" s="742">
        <v>45808</v>
      </c>
      <c r="U689" s="628" t="s">
        <v>1961</v>
      </c>
      <c r="V689" s="628" t="s">
        <v>5559</v>
      </c>
      <c r="W689" s="629" t="s">
        <v>5395</v>
      </c>
      <c r="X689" s="629" t="s">
        <v>435</v>
      </c>
      <c r="Y689" s="744">
        <v>820000</v>
      </c>
      <c r="Z689" s="640"/>
      <c r="AA689" s="640">
        <v>0</v>
      </c>
      <c r="AB689" s="640"/>
      <c r="AC689" s="640"/>
      <c r="AD689" s="640"/>
      <c r="AE689" s="640">
        <v>0</v>
      </c>
      <c r="AF689" s="640"/>
      <c r="AG689" s="640"/>
      <c r="AH689" s="640" t="s">
        <v>5802</v>
      </c>
      <c r="AI689" t="s">
        <v>573</v>
      </c>
      <c r="BP689" s="260"/>
      <c r="BQ689" s="260"/>
      <c r="BR689" s="260"/>
      <c r="BS689" s="260"/>
      <c r="BT689" s="260"/>
      <c r="BU689" s="440"/>
      <c r="BV689" s="438"/>
      <c r="BW689" s="260"/>
      <c r="BX689" s="440"/>
      <c r="BY689" s="438"/>
      <c r="BZ689" s="260"/>
      <c r="CA689" s="147"/>
      <c r="CB689" s="260"/>
      <c r="CC689" s="260"/>
      <c r="CD689" s="440"/>
      <c r="CE689" s="438"/>
      <c r="CG689" s="439"/>
      <c r="CH689" s="439"/>
      <c r="CJ689" s="440"/>
      <c r="CK689" s="438"/>
      <c r="CM689" s="439"/>
      <c r="DB689" s="511">
        <v>45997</v>
      </c>
      <c r="DC689" s="510">
        <v>5000</v>
      </c>
      <c r="DH689" s="440"/>
      <c r="DI689" s="438"/>
    </row>
    <row r="690" spans="5:113" x14ac:dyDescent="0.25">
      <c r="E690" s="468">
        <v>46008</v>
      </c>
      <c r="F690" s="469">
        <v>6000</v>
      </c>
      <c r="G690" s="471"/>
      <c r="H690" s="469" t="s">
        <v>7671</v>
      </c>
      <c r="T690" s="742">
        <v>45808</v>
      </c>
      <c r="U690" s="628" t="s">
        <v>587</v>
      </c>
      <c r="V690" s="628" t="s">
        <v>5432</v>
      </c>
      <c r="W690" s="629" t="s">
        <v>5809</v>
      </c>
      <c r="X690" s="629" t="s">
        <v>221</v>
      </c>
      <c r="Y690" s="744">
        <v>30000</v>
      </c>
      <c r="Z690" s="640"/>
      <c r="AA690" s="640">
        <v>30000</v>
      </c>
      <c r="AB690" s="640"/>
      <c r="AC690" s="640"/>
      <c r="AD690" s="640"/>
      <c r="AE690" s="640">
        <v>30000</v>
      </c>
      <c r="AF690" s="640"/>
      <c r="AG690" s="640"/>
      <c r="AH690" s="640"/>
      <c r="AI690" t="s">
        <v>573</v>
      </c>
      <c r="BP690" s="260"/>
      <c r="BQ690" s="260"/>
      <c r="BR690" s="260"/>
      <c r="BS690" s="260"/>
      <c r="BT690" s="260"/>
      <c r="BU690" s="440"/>
      <c r="BV690" s="438"/>
      <c r="BW690" s="260"/>
      <c r="BX690" s="440"/>
      <c r="BY690" s="438"/>
      <c r="BZ690" s="260"/>
      <c r="CA690" s="147"/>
      <c r="CB690" s="260"/>
      <c r="CC690" s="260"/>
      <c r="CD690" s="440"/>
      <c r="CE690" s="438"/>
      <c r="CG690" s="439"/>
      <c r="CH690" s="439"/>
      <c r="CJ690" s="440"/>
      <c r="CK690" s="438"/>
      <c r="CM690" s="439"/>
      <c r="DB690" s="511">
        <v>45997</v>
      </c>
      <c r="DC690" s="510">
        <v>18000</v>
      </c>
      <c r="DH690" s="440"/>
      <c r="DI690" s="438"/>
    </row>
    <row r="691" spans="5:113" x14ac:dyDescent="0.25">
      <c r="E691" s="468">
        <v>46008</v>
      </c>
      <c r="F691" s="469">
        <v>140000</v>
      </c>
      <c r="G691" s="471" t="s">
        <v>3352</v>
      </c>
      <c r="H691" s="469" t="s">
        <v>7666</v>
      </c>
      <c r="T691" s="742">
        <v>45808</v>
      </c>
      <c r="U691" s="628" t="s">
        <v>4334</v>
      </c>
      <c r="V691" s="628" t="s">
        <v>5779</v>
      </c>
      <c r="W691" s="629" t="s">
        <v>3642</v>
      </c>
      <c r="X691" s="629" t="s">
        <v>245</v>
      </c>
      <c r="Y691" s="744" t="s">
        <v>5817</v>
      </c>
      <c r="Z691" s="640"/>
      <c r="AA691" s="640">
        <v>90000</v>
      </c>
      <c r="AB691" s="640"/>
      <c r="AC691" s="640"/>
      <c r="AD691" s="640"/>
      <c r="AE691" s="640">
        <v>90000</v>
      </c>
      <c r="AF691" s="640"/>
      <c r="AG691" s="640"/>
      <c r="AH691" s="640" t="s">
        <v>5818</v>
      </c>
      <c r="AI691" t="s">
        <v>573</v>
      </c>
      <c r="BP691" s="260"/>
      <c r="BQ691" s="260"/>
      <c r="BR691" s="260"/>
      <c r="BS691" s="260"/>
      <c r="BT691" s="260"/>
      <c r="BU691" s="440"/>
      <c r="BV691" s="438"/>
      <c r="BW691" s="260"/>
      <c r="BX691" s="440"/>
      <c r="BY691" s="438"/>
      <c r="BZ691" s="260"/>
      <c r="CA691" s="147"/>
      <c r="CB691" s="260"/>
      <c r="CC691" s="260"/>
      <c r="CD691" s="440"/>
      <c r="CE691" s="438"/>
      <c r="CG691" s="439"/>
      <c r="CH691" s="439"/>
      <c r="CJ691" s="440"/>
      <c r="CK691" s="438"/>
      <c r="CM691" s="439"/>
      <c r="DB691" s="511">
        <v>45996</v>
      </c>
      <c r="DC691" s="510">
        <v>4000</v>
      </c>
      <c r="DH691" s="440"/>
      <c r="DI691" s="438"/>
    </row>
    <row r="692" spans="5:113" x14ac:dyDescent="0.25">
      <c r="E692" s="468">
        <v>46008</v>
      </c>
      <c r="F692" s="469">
        <v>10000</v>
      </c>
      <c r="G692" s="471"/>
      <c r="H692" s="469" t="s">
        <v>7670</v>
      </c>
      <c r="T692" s="742">
        <v>45808</v>
      </c>
      <c r="U692" s="628" t="s">
        <v>613</v>
      </c>
      <c r="V692" s="628" t="s">
        <v>5795</v>
      </c>
      <c r="W692" s="629" t="s">
        <v>5395</v>
      </c>
      <c r="X692" s="629" t="s">
        <v>436</v>
      </c>
      <c r="Y692" s="744" t="s">
        <v>5793</v>
      </c>
      <c r="Z692" s="640"/>
      <c r="AA692" s="640">
        <v>72000</v>
      </c>
      <c r="AB692" s="640"/>
      <c r="AC692" s="640"/>
      <c r="AD692" s="640"/>
      <c r="AE692" s="640">
        <v>72000</v>
      </c>
      <c r="AF692" s="640"/>
      <c r="AG692" s="640"/>
      <c r="AH692" s="640" t="s">
        <v>5946</v>
      </c>
      <c r="AI692" t="s">
        <v>573</v>
      </c>
      <c r="BP692" s="260"/>
      <c r="BQ692" s="260"/>
      <c r="BR692" s="260"/>
      <c r="BS692" s="260"/>
      <c r="BT692" s="260"/>
      <c r="BU692" s="440"/>
      <c r="BV692" s="438"/>
      <c r="BW692" s="260"/>
      <c r="BX692" s="440"/>
      <c r="BY692" s="438"/>
      <c r="BZ692" s="260"/>
      <c r="CA692" s="147"/>
      <c r="CB692" s="260"/>
      <c r="CC692" s="260"/>
      <c r="CD692" s="440"/>
      <c r="CE692" s="438"/>
      <c r="CG692" s="439"/>
      <c r="CH692" s="439"/>
      <c r="CJ692" s="440"/>
      <c r="CK692" s="438"/>
      <c r="CM692" s="439"/>
      <c r="DB692" s="511">
        <v>45996</v>
      </c>
      <c r="DC692" s="510">
        <v>12000</v>
      </c>
      <c r="DH692" s="440"/>
      <c r="DI692" s="438"/>
    </row>
    <row r="693" spans="5:113" ht="15.75" thickBot="1" x14ac:dyDescent="0.3">
      <c r="E693" s="468">
        <v>46008</v>
      </c>
      <c r="F693" s="469">
        <v>250000</v>
      </c>
      <c r="G693" s="471"/>
      <c r="H693" s="469" t="s">
        <v>7669</v>
      </c>
      <c r="T693" s="742">
        <v>45808</v>
      </c>
      <c r="U693" s="628" t="s">
        <v>613</v>
      </c>
      <c r="V693" s="628" t="s">
        <v>5794</v>
      </c>
      <c r="W693" s="629" t="s">
        <v>592</v>
      </c>
      <c r="X693" s="629" t="s">
        <v>435</v>
      </c>
      <c r="Y693" s="744">
        <v>560000</v>
      </c>
      <c r="Z693" s="640"/>
      <c r="AA693" s="640">
        <v>73000</v>
      </c>
      <c r="AB693" s="640"/>
      <c r="AC693" s="640"/>
      <c r="AD693" s="640"/>
      <c r="AE693" s="640">
        <v>73000</v>
      </c>
      <c r="AF693" s="640"/>
      <c r="AG693" s="640"/>
      <c r="AH693" s="640" t="s">
        <v>5812</v>
      </c>
      <c r="AI693" t="s">
        <v>573</v>
      </c>
      <c r="BP693" s="260"/>
      <c r="BQ693" s="260"/>
      <c r="BR693" s="260"/>
      <c r="BS693" s="260"/>
      <c r="BT693" s="260"/>
      <c r="BU693" s="440"/>
      <c r="BV693" s="438"/>
      <c r="BW693" s="260"/>
      <c r="BX693" s="440"/>
      <c r="BY693" s="438"/>
      <c r="BZ693" s="260"/>
      <c r="CA693" s="147"/>
      <c r="CB693" s="260"/>
      <c r="CC693" s="260"/>
      <c r="CD693" s="440"/>
      <c r="CE693" s="441"/>
      <c r="CG693" s="439"/>
      <c r="CH693" s="439"/>
      <c r="CJ693" s="440"/>
      <c r="CK693" s="438"/>
      <c r="CM693" s="439"/>
      <c r="DB693" s="511">
        <v>45996</v>
      </c>
      <c r="DC693" s="510">
        <v>36000</v>
      </c>
      <c r="DH693" s="440"/>
      <c r="DI693" s="438"/>
    </row>
    <row r="694" spans="5:113" x14ac:dyDescent="0.25">
      <c r="E694" s="468">
        <v>46008</v>
      </c>
      <c r="F694" s="469">
        <v>5000</v>
      </c>
      <c r="G694" s="471"/>
      <c r="H694" s="469" t="s">
        <v>5906</v>
      </c>
      <c r="T694" s="742">
        <v>45808</v>
      </c>
      <c r="U694" s="628" t="s">
        <v>4334</v>
      </c>
      <c r="V694" s="628" t="s">
        <v>4951</v>
      </c>
      <c r="W694" s="629" t="s">
        <v>1473</v>
      </c>
      <c r="X694" s="629" t="s">
        <v>602</v>
      </c>
      <c r="Y694" s="744">
        <v>224000</v>
      </c>
      <c r="Z694" s="640"/>
      <c r="AA694" s="640">
        <v>70000</v>
      </c>
      <c r="AB694" s="640"/>
      <c r="AC694" s="640"/>
      <c r="AD694" s="640"/>
      <c r="AE694" s="640">
        <v>70000</v>
      </c>
      <c r="AF694" s="640"/>
      <c r="AG694" s="640"/>
      <c r="AH694" s="640"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1">
        <v>45996</v>
      </c>
      <c r="DC694" s="510">
        <v>34000</v>
      </c>
      <c r="DH694" s="440"/>
      <c r="DI694" s="438"/>
    </row>
    <row r="695" spans="5:113" x14ac:dyDescent="0.25">
      <c r="E695" s="468">
        <v>46008</v>
      </c>
      <c r="F695" s="469">
        <v>7000</v>
      </c>
      <c r="G695" s="471"/>
      <c r="H695" s="469" t="s">
        <v>5906</v>
      </c>
      <c r="T695" s="742">
        <v>45808</v>
      </c>
      <c r="U695" s="628" t="s">
        <v>1479</v>
      </c>
      <c r="V695" s="628" t="s">
        <v>5767</v>
      </c>
      <c r="W695" s="629" t="s">
        <v>5395</v>
      </c>
      <c r="X695" s="629" t="s">
        <v>221</v>
      </c>
      <c r="Y695" s="744" t="s">
        <v>5768</v>
      </c>
      <c r="Z695" s="640"/>
      <c r="AA695" s="640">
        <v>125000</v>
      </c>
      <c r="AB695" s="640"/>
      <c r="AC695" s="640"/>
      <c r="AD695" s="640"/>
      <c r="AE695" s="640">
        <v>125000</v>
      </c>
      <c r="AF695" s="640"/>
      <c r="AG695" s="640"/>
      <c r="AH695" s="640"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1">
        <v>45996</v>
      </c>
      <c r="DC695" s="510">
        <v>27000</v>
      </c>
      <c r="DH695" s="440"/>
      <c r="DI695" s="438"/>
    </row>
    <row r="696" spans="5:113" x14ac:dyDescent="0.25">
      <c r="E696" s="468">
        <v>46007</v>
      </c>
      <c r="F696" s="469">
        <v>20000</v>
      </c>
      <c r="G696" s="471"/>
      <c r="H696" s="469" t="s">
        <v>934</v>
      </c>
      <c r="T696" s="742">
        <v>45808</v>
      </c>
      <c r="U696" s="628" t="s">
        <v>1805</v>
      </c>
      <c r="V696" s="628" t="s">
        <v>5766</v>
      </c>
      <c r="W696" s="629" t="s">
        <v>592</v>
      </c>
      <c r="X696" s="629" t="s">
        <v>436</v>
      </c>
      <c r="Y696" s="744">
        <v>652000</v>
      </c>
      <c r="Z696" s="640"/>
      <c r="AA696" s="640">
        <v>68000</v>
      </c>
      <c r="AB696" s="640"/>
      <c r="AC696" s="640"/>
      <c r="AD696" s="640"/>
      <c r="AE696" s="640">
        <v>68000</v>
      </c>
      <c r="AF696" s="640"/>
      <c r="AG696" s="640"/>
      <c r="AH696" s="640"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1">
        <v>45995</v>
      </c>
      <c r="DC696" s="510">
        <v>54000</v>
      </c>
      <c r="DH696" s="440"/>
      <c r="DI696" s="438"/>
    </row>
    <row r="697" spans="5:113" x14ac:dyDescent="0.25">
      <c r="E697" s="468">
        <v>46007</v>
      </c>
      <c r="F697" s="469">
        <v>2000</v>
      </c>
      <c r="G697" s="471"/>
      <c r="H697" s="469" t="s">
        <v>7639</v>
      </c>
      <c r="T697" s="742">
        <v>45808</v>
      </c>
      <c r="U697" s="628" t="s">
        <v>1728</v>
      </c>
      <c r="V697" s="628" t="s">
        <v>4649</v>
      </c>
      <c r="W697" s="629" t="s">
        <v>592</v>
      </c>
      <c r="X697" s="629" t="s">
        <v>435</v>
      </c>
      <c r="Y697" s="744">
        <v>400000</v>
      </c>
      <c r="Z697" s="640"/>
      <c r="AA697" s="640">
        <v>62000</v>
      </c>
      <c r="AB697" s="640"/>
      <c r="AC697" s="640"/>
      <c r="AD697" s="640"/>
      <c r="AE697" s="640">
        <v>62000</v>
      </c>
      <c r="AF697" s="640"/>
      <c r="AG697" s="640"/>
      <c r="AH697" s="640"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1">
        <v>45995</v>
      </c>
      <c r="DC697" s="510">
        <v>197000</v>
      </c>
      <c r="DH697" s="440"/>
      <c r="DI697" s="438"/>
    </row>
    <row r="698" spans="5:113" x14ac:dyDescent="0.25">
      <c r="E698" s="468">
        <v>46006</v>
      </c>
      <c r="F698" s="469">
        <v>6000</v>
      </c>
      <c r="G698" s="471"/>
      <c r="H698" s="469" t="s">
        <v>3728</v>
      </c>
      <c r="T698" s="742">
        <v>45808</v>
      </c>
      <c r="U698" s="628" t="s">
        <v>4306</v>
      </c>
      <c r="V698" s="628">
        <v>1001456957</v>
      </c>
      <c r="W698" s="629" t="s">
        <v>5647</v>
      </c>
      <c r="X698" s="629" t="s">
        <v>5837</v>
      </c>
      <c r="Y698" s="744">
        <v>660000</v>
      </c>
      <c r="Z698" s="640"/>
      <c r="AA698" s="640">
        <v>116000</v>
      </c>
      <c r="AB698" s="640"/>
      <c r="AC698" s="640"/>
      <c r="AD698" s="640"/>
      <c r="AE698" s="640">
        <v>116000</v>
      </c>
      <c r="AF698" s="640"/>
      <c r="AG698" s="640"/>
      <c r="AH698" s="640"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1">
        <v>45995</v>
      </c>
      <c r="DC698" s="510">
        <v>22000</v>
      </c>
      <c r="DH698" s="440"/>
      <c r="DI698" s="438"/>
    </row>
    <row r="699" spans="5:113" x14ac:dyDescent="0.25">
      <c r="E699" s="468">
        <v>46006</v>
      </c>
      <c r="F699" s="469">
        <v>110000</v>
      </c>
      <c r="G699" s="471" t="s">
        <v>1396</v>
      </c>
      <c r="H699" s="469" t="s">
        <v>1194</v>
      </c>
      <c r="T699" s="742">
        <v>45808</v>
      </c>
      <c r="U699" s="628" t="s">
        <v>1728</v>
      </c>
      <c r="V699" s="628" t="s">
        <v>5815</v>
      </c>
      <c r="W699" s="629" t="s">
        <v>5395</v>
      </c>
      <c r="X699" s="629" t="s">
        <v>1695</v>
      </c>
      <c r="Y699" s="744">
        <v>700000</v>
      </c>
      <c r="Z699" s="640"/>
      <c r="AA699" s="640">
        <v>91000</v>
      </c>
      <c r="AB699" s="640"/>
      <c r="AC699" s="640"/>
      <c r="AD699" s="640"/>
      <c r="AE699" s="640">
        <v>91000</v>
      </c>
      <c r="AF699" s="640"/>
      <c r="AG699" s="640"/>
      <c r="AH699" s="640"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1">
        <v>45995</v>
      </c>
      <c r="DC699" s="510">
        <v>3000</v>
      </c>
      <c r="DH699" s="440"/>
      <c r="DI699" s="438"/>
    </row>
    <row r="700" spans="5:113" x14ac:dyDescent="0.25">
      <c r="E700" s="468">
        <v>46005</v>
      </c>
      <c r="F700" s="469">
        <v>5000</v>
      </c>
      <c r="G700" s="471" t="s">
        <v>1312</v>
      </c>
      <c r="H700" s="469" t="s">
        <v>1486</v>
      </c>
      <c r="T700" s="742">
        <v>45808</v>
      </c>
      <c r="U700" s="628" t="s">
        <v>597</v>
      </c>
      <c r="V700" s="628" t="s">
        <v>5810</v>
      </c>
      <c r="W700" s="629" t="s">
        <v>4818</v>
      </c>
      <c r="X700" s="629" t="s">
        <v>221</v>
      </c>
      <c r="Y700" s="744" t="s">
        <v>5811</v>
      </c>
      <c r="Z700" s="640"/>
      <c r="AA700" s="640">
        <v>79000</v>
      </c>
      <c r="AB700" s="640"/>
      <c r="AC700" s="640"/>
      <c r="AD700" s="640"/>
      <c r="AE700" s="640">
        <v>79000</v>
      </c>
      <c r="AF700" s="640"/>
      <c r="AG700" s="640"/>
      <c r="AH700" s="640"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1">
        <v>45995</v>
      </c>
      <c r="DC700" s="510">
        <v>15000</v>
      </c>
      <c r="DH700" s="440"/>
      <c r="DI700" s="438"/>
    </row>
    <row r="701" spans="5:113" x14ac:dyDescent="0.25">
      <c r="E701" s="468">
        <v>46005</v>
      </c>
      <c r="F701" s="469">
        <v>65000</v>
      </c>
      <c r="G701" s="471" t="s">
        <v>1396</v>
      </c>
      <c r="H701" s="469" t="s">
        <v>7628</v>
      </c>
      <c r="T701" s="742">
        <v>45807</v>
      </c>
      <c r="U701" s="628" t="s">
        <v>1556</v>
      </c>
      <c r="V701" s="628" t="s">
        <v>2258</v>
      </c>
      <c r="W701" s="629" t="s">
        <v>592</v>
      </c>
      <c r="X701" s="629" t="s">
        <v>435</v>
      </c>
      <c r="Y701" s="744">
        <v>797000</v>
      </c>
      <c r="Z701" s="640"/>
      <c r="AA701" s="640">
        <v>102000</v>
      </c>
      <c r="AB701" s="640"/>
      <c r="AC701" s="640"/>
      <c r="AD701" s="640"/>
      <c r="AE701" s="640">
        <v>102000</v>
      </c>
      <c r="AF701" s="640"/>
      <c r="AG701" s="640"/>
      <c r="AH701" s="640"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1">
        <v>45994</v>
      </c>
      <c r="DC701" s="510">
        <v>18000</v>
      </c>
      <c r="DH701" s="440"/>
      <c r="DI701" s="438"/>
    </row>
    <row r="702" spans="5:113" x14ac:dyDescent="0.25">
      <c r="E702" s="468">
        <v>46005</v>
      </c>
      <c r="F702" s="469">
        <v>185000</v>
      </c>
      <c r="G702" s="471" t="s">
        <v>1312</v>
      </c>
      <c r="H702" s="469" t="s">
        <v>3375</v>
      </c>
      <c r="T702" s="742">
        <v>45806</v>
      </c>
      <c r="U702" s="628" t="s">
        <v>609</v>
      </c>
      <c r="V702" s="628" t="s">
        <v>5150</v>
      </c>
      <c r="W702" s="629" t="s">
        <v>5151</v>
      </c>
      <c r="X702" s="629" t="s">
        <v>5152</v>
      </c>
      <c r="Y702" s="744">
        <v>30000</v>
      </c>
      <c r="Z702" s="640"/>
      <c r="AA702" s="640">
        <v>1000</v>
      </c>
      <c r="AB702" s="640"/>
      <c r="AC702" s="640"/>
      <c r="AD702" s="640"/>
      <c r="AE702" s="640">
        <v>1000</v>
      </c>
      <c r="AF702" s="640"/>
      <c r="AG702" s="640"/>
      <c r="AH702" s="640"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1">
        <v>45994</v>
      </c>
      <c r="DC702" s="510">
        <v>23000</v>
      </c>
      <c r="DH702" s="440"/>
      <c r="DI702" s="438"/>
    </row>
    <row r="703" spans="5:113" x14ac:dyDescent="0.25">
      <c r="E703" s="468">
        <v>46005</v>
      </c>
      <c r="F703" s="469">
        <v>20000</v>
      </c>
      <c r="G703" s="471" t="s">
        <v>3355</v>
      </c>
      <c r="H703" s="469" t="s">
        <v>7629</v>
      </c>
      <c r="T703" s="742">
        <v>45805</v>
      </c>
      <c r="U703" s="628" t="s">
        <v>5056</v>
      </c>
      <c r="V703" s="628" t="s">
        <v>5572</v>
      </c>
      <c r="W703" s="629" t="s">
        <v>592</v>
      </c>
      <c r="X703" s="629" t="s">
        <v>435</v>
      </c>
      <c r="Y703" s="744">
        <v>342000</v>
      </c>
      <c r="Z703" s="640"/>
      <c r="AA703" s="640">
        <v>0</v>
      </c>
      <c r="AB703" s="640"/>
      <c r="AC703" s="640"/>
      <c r="AD703" s="640"/>
      <c r="AE703" s="640">
        <v>0</v>
      </c>
      <c r="AF703" s="640"/>
      <c r="AG703" s="640"/>
      <c r="AH703" s="640"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1">
        <v>45994</v>
      </c>
      <c r="DC703" s="510">
        <v>223000</v>
      </c>
      <c r="DH703" s="440"/>
      <c r="DI703" s="438"/>
    </row>
    <row r="704" spans="5:113" x14ac:dyDescent="0.25">
      <c r="E704" s="468">
        <v>46005</v>
      </c>
      <c r="F704" s="469">
        <v>3000</v>
      </c>
      <c r="G704" s="471" t="s">
        <v>942</v>
      </c>
      <c r="H704" s="469" t="s">
        <v>3265</v>
      </c>
      <c r="T704" s="742">
        <v>45804</v>
      </c>
      <c r="U704" s="628" t="s">
        <v>2132</v>
      </c>
      <c r="V704" s="628" t="s">
        <v>5672</v>
      </c>
      <c r="W704" s="629" t="s">
        <v>592</v>
      </c>
      <c r="X704" s="629" t="s">
        <v>435</v>
      </c>
      <c r="Y704" s="744">
        <v>442000</v>
      </c>
      <c r="Z704" s="640"/>
      <c r="AA704" s="640">
        <v>73000</v>
      </c>
      <c r="AB704" s="640"/>
      <c r="AC704" s="640"/>
      <c r="AD704" s="640"/>
      <c r="AE704" s="640">
        <v>73000</v>
      </c>
      <c r="AF704" s="640"/>
      <c r="AG704" s="640"/>
      <c r="AH704" s="640"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1">
        <v>45994</v>
      </c>
      <c r="DC704" s="510">
        <v>5000</v>
      </c>
      <c r="DH704" s="440"/>
      <c r="DI704" s="438"/>
    </row>
    <row r="705" spans="5:113" x14ac:dyDescent="0.25">
      <c r="E705" s="468">
        <v>46004</v>
      </c>
      <c r="F705" s="469">
        <v>30000</v>
      </c>
      <c r="G705" s="471" t="s">
        <v>942</v>
      </c>
      <c r="H705" s="469" t="s">
        <v>916</v>
      </c>
      <c r="T705" s="742">
        <v>45803</v>
      </c>
      <c r="U705" s="628" t="s">
        <v>4334</v>
      </c>
      <c r="V705" s="628" t="s">
        <v>5657</v>
      </c>
      <c r="W705" s="629" t="s">
        <v>592</v>
      </c>
      <c r="X705" s="629" t="s">
        <v>436</v>
      </c>
      <c r="Y705" s="744" t="s">
        <v>5670</v>
      </c>
      <c r="Z705" s="640"/>
      <c r="AA705" s="640">
        <v>50000</v>
      </c>
      <c r="AB705" s="640"/>
      <c r="AC705" s="640"/>
      <c r="AD705" s="640"/>
      <c r="AE705" s="640">
        <v>50000</v>
      </c>
      <c r="AF705" s="640"/>
      <c r="AG705" s="640"/>
      <c r="AH705" s="640"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1">
        <v>45994</v>
      </c>
      <c r="DC705" s="510">
        <v>195000</v>
      </c>
      <c r="DH705" s="440"/>
      <c r="DI705" s="438"/>
    </row>
    <row r="706" spans="5:113" x14ac:dyDescent="0.25">
      <c r="E706" s="468">
        <v>46004</v>
      </c>
      <c r="F706" s="469">
        <v>70000</v>
      </c>
      <c r="G706" s="471" t="s">
        <v>1396</v>
      </c>
      <c r="H706" s="469" t="s">
        <v>7630</v>
      </c>
      <c r="T706" s="742">
        <v>45802</v>
      </c>
      <c r="U706" s="628" t="s">
        <v>2388</v>
      </c>
      <c r="V706" s="628" t="s">
        <v>5394</v>
      </c>
      <c r="W706" s="629" t="s">
        <v>5395</v>
      </c>
      <c r="X706" s="629" t="s">
        <v>245</v>
      </c>
      <c r="Y706" s="744" t="s">
        <v>5711</v>
      </c>
      <c r="Z706" s="640"/>
      <c r="AA706" s="640">
        <v>0</v>
      </c>
      <c r="AB706" s="640"/>
      <c r="AC706" s="640"/>
      <c r="AD706" s="640"/>
      <c r="AE706" s="640">
        <v>0</v>
      </c>
      <c r="AF706" s="640"/>
      <c r="AG706" s="640"/>
      <c r="AH706" s="640"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1">
        <v>45993</v>
      </c>
      <c r="DC706" s="510">
        <v>20000</v>
      </c>
      <c r="DH706" s="440"/>
      <c r="DI706" s="438"/>
    </row>
    <row r="707" spans="5:113" x14ac:dyDescent="0.25">
      <c r="E707" s="468">
        <v>46004</v>
      </c>
      <c r="F707" s="469">
        <v>10000</v>
      </c>
      <c r="G707" s="471" t="s">
        <v>1312</v>
      </c>
      <c r="H707" s="469" t="s">
        <v>5456</v>
      </c>
      <c r="T707" s="742">
        <v>45801</v>
      </c>
      <c r="U707" s="628" t="s">
        <v>1898</v>
      </c>
      <c r="V707" s="628" t="s">
        <v>5638</v>
      </c>
      <c r="W707" s="629" t="s">
        <v>592</v>
      </c>
      <c r="X707" s="629" t="s">
        <v>435</v>
      </c>
      <c r="Y707" s="744" t="s">
        <v>5702</v>
      </c>
      <c r="Z707" s="640"/>
      <c r="AA707" s="640">
        <v>84000</v>
      </c>
      <c r="AB707" s="640"/>
      <c r="AC707" s="640"/>
      <c r="AD707" s="640"/>
      <c r="AE707" s="640">
        <v>84000</v>
      </c>
      <c r="AF707" s="640"/>
      <c r="AG707" s="640"/>
      <c r="AH707" s="640"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1">
        <v>45992</v>
      </c>
      <c r="DC707" s="510">
        <v>18000</v>
      </c>
      <c r="DH707" s="440"/>
      <c r="DI707" s="438"/>
    </row>
    <row r="708" spans="5:113" x14ac:dyDescent="0.25">
      <c r="E708" s="468">
        <v>46002</v>
      </c>
      <c r="F708" s="469">
        <v>23000</v>
      </c>
      <c r="G708" s="471" t="s">
        <v>1396</v>
      </c>
      <c r="H708" s="469" t="s">
        <v>7581</v>
      </c>
      <c r="T708" s="742">
        <v>45800</v>
      </c>
      <c r="U708" s="628" t="s">
        <v>2388</v>
      </c>
      <c r="V708" s="628" t="s">
        <v>5692</v>
      </c>
      <c r="W708" s="629" t="s">
        <v>592</v>
      </c>
      <c r="X708" s="629" t="s">
        <v>435</v>
      </c>
      <c r="Y708" s="744">
        <v>319000</v>
      </c>
      <c r="Z708" s="640"/>
      <c r="AA708" s="640">
        <v>73000</v>
      </c>
      <c r="AB708" s="640"/>
      <c r="AC708" s="640"/>
      <c r="AD708" s="640"/>
      <c r="AE708" s="640">
        <v>73000</v>
      </c>
      <c r="AF708" s="640"/>
      <c r="AG708" s="640"/>
      <c r="AH708" s="640"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1">
        <v>45992</v>
      </c>
      <c r="DC708" s="510">
        <v>18000</v>
      </c>
      <c r="DH708" s="440"/>
      <c r="DI708" s="438"/>
    </row>
    <row r="709" spans="5:113" x14ac:dyDescent="0.25">
      <c r="E709" s="468">
        <v>46002</v>
      </c>
      <c r="F709" s="469">
        <v>10000</v>
      </c>
      <c r="G709" s="471"/>
      <c r="H709" s="469" t="s">
        <v>7582</v>
      </c>
      <c r="T709" s="742">
        <v>45799</v>
      </c>
      <c r="U709" s="628" t="s">
        <v>2452</v>
      </c>
      <c r="V709" s="628" t="s">
        <v>5686</v>
      </c>
      <c r="W709" s="629" t="s">
        <v>592</v>
      </c>
      <c r="X709" s="629" t="s">
        <v>435</v>
      </c>
      <c r="Y709" s="744">
        <v>419000</v>
      </c>
      <c r="Z709" s="640"/>
      <c r="AA709" s="640">
        <v>73000</v>
      </c>
      <c r="AB709" s="640"/>
      <c r="AC709" s="640"/>
      <c r="AD709" s="640"/>
      <c r="AE709" s="640">
        <v>73000</v>
      </c>
      <c r="AF709" s="640"/>
      <c r="AG709" s="640"/>
      <c r="AH709" s="640"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1">
        <v>45992</v>
      </c>
      <c r="DC709" s="510">
        <v>30000</v>
      </c>
      <c r="DH709" s="440"/>
      <c r="DI709" s="438"/>
    </row>
    <row r="710" spans="5:113" x14ac:dyDescent="0.25">
      <c r="E710" s="468">
        <v>46002</v>
      </c>
      <c r="F710" s="469">
        <v>2000</v>
      </c>
      <c r="G710" s="471" t="s">
        <v>3353</v>
      </c>
      <c r="H710" s="469" t="s">
        <v>7583</v>
      </c>
      <c r="T710" s="742">
        <v>45798</v>
      </c>
      <c r="U710" s="628" t="s">
        <v>6566</v>
      </c>
      <c r="V710" s="628" t="s">
        <v>5381</v>
      </c>
      <c r="W710" s="629" t="s">
        <v>2440</v>
      </c>
      <c r="X710" s="629" t="s">
        <v>608</v>
      </c>
      <c r="Y710" s="744" t="s">
        <v>5393</v>
      </c>
      <c r="Z710" s="640"/>
      <c r="AA710" s="640">
        <v>95000</v>
      </c>
      <c r="AB710" s="640"/>
      <c r="AC710" s="640"/>
      <c r="AD710" s="640"/>
      <c r="AE710" s="640">
        <v>95000</v>
      </c>
      <c r="AF710" s="640"/>
      <c r="AG710" s="640"/>
      <c r="AH710" s="640"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1">
        <v>45992</v>
      </c>
      <c r="DC710" s="510">
        <v>5000</v>
      </c>
      <c r="DH710" s="440"/>
      <c r="DI710" s="438"/>
    </row>
    <row r="711" spans="5:113" x14ac:dyDescent="0.25">
      <c r="E711" s="468">
        <v>46001</v>
      </c>
      <c r="F711" s="469">
        <v>2000</v>
      </c>
      <c r="G711" s="471"/>
      <c r="H711" s="469" t="s">
        <v>7584</v>
      </c>
      <c r="T711" s="742">
        <v>45797</v>
      </c>
      <c r="U711" s="628" t="s">
        <v>5676</v>
      </c>
      <c r="V711" s="628" t="s">
        <v>5668</v>
      </c>
      <c r="W711" s="629" t="s">
        <v>592</v>
      </c>
      <c r="X711" s="629" t="s">
        <v>435</v>
      </c>
      <c r="Y711" s="744">
        <v>740000</v>
      </c>
      <c r="Z711" s="640"/>
      <c r="AA711" s="640">
        <v>87000</v>
      </c>
      <c r="AB711" s="640"/>
      <c r="AC711" s="640"/>
      <c r="AD711" s="640"/>
      <c r="AE711" s="640">
        <v>87000</v>
      </c>
      <c r="AF711" s="640"/>
      <c r="AG711" s="640"/>
      <c r="AH711" s="640"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1">
        <v>45991</v>
      </c>
      <c r="DC711" s="510">
        <v>800000</v>
      </c>
      <c r="DH711" s="440"/>
      <c r="DI711" s="438"/>
    </row>
    <row r="712" spans="5:113" x14ac:dyDescent="0.25">
      <c r="E712" s="468">
        <v>46001</v>
      </c>
      <c r="F712" s="469">
        <v>5000</v>
      </c>
      <c r="G712" s="471" t="s">
        <v>3355</v>
      </c>
      <c r="H712" s="469" t="s">
        <v>7563</v>
      </c>
      <c r="T712" s="742">
        <v>45796</v>
      </c>
      <c r="U712" s="628" t="s">
        <v>5674</v>
      </c>
      <c r="V712" s="628">
        <v>1007232095</v>
      </c>
      <c r="W712" s="629" t="s">
        <v>5673</v>
      </c>
      <c r="X712" s="629" t="s">
        <v>433</v>
      </c>
      <c r="Y712" s="744">
        <v>30000</v>
      </c>
      <c r="Z712" s="640"/>
      <c r="AA712" s="640">
        <v>30000</v>
      </c>
      <c r="AB712" s="640"/>
      <c r="AC712" s="640"/>
      <c r="AD712" s="640"/>
      <c r="AE712" s="640">
        <v>30000</v>
      </c>
      <c r="AF712" s="640"/>
      <c r="AG712" s="640"/>
      <c r="AH712" s="640"/>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1">
        <v>45991</v>
      </c>
      <c r="DC712" s="510">
        <v>160000</v>
      </c>
      <c r="DH712" s="440"/>
      <c r="DI712" s="438"/>
    </row>
    <row r="713" spans="5:113" x14ac:dyDescent="0.25">
      <c r="E713" s="468">
        <v>46001</v>
      </c>
      <c r="F713" s="469">
        <v>2000</v>
      </c>
      <c r="G713" s="471"/>
      <c r="H713" s="469" t="s">
        <v>3402</v>
      </c>
      <c r="T713" s="742">
        <v>45795</v>
      </c>
      <c r="U713" s="628" t="s">
        <v>5328</v>
      </c>
      <c r="V713" s="628" t="s">
        <v>5589</v>
      </c>
      <c r="W713" s="629" t="s">
        <v>592</v>
      </c>
      <c r="X713" s="629" t="s">
        <v>435</v>
      </c>
      <c r="Y713" s="744">
        <v>478000</v>
      </c>
      <c r="Z713" s="640"/>
      <c r="AA713" s="640">
        <v>70000</v>
      </c>
      <c r="AB713" s="640"/>
      <c r="AC713" s="640"/>
      <c r="AD713" s="640"/>
      <c r="AE713" s="640">
        <v>70000</v>
      </c>
      <c r="AF713" s="640"/>
      <c r="AG713" s="640"/>
      <c r="AH713" s="640"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1">
        <v>45990</v>
      </c>
      <c r="DC713" s="510">
        <v>42000</v>
      </c>
      <c r="DH713" s="440"/>
      <c r="DI713" s="438"/>
    </row>
    <row r="714" spans="5:113" x14ac:dyDescent="0.25">
      <c r="E714" s="468">
        <v>46000</v>
      </c>
      <c r="F714" s="469">
        <v>166000</v>
      </c>
      <c r="G714" s="471" t="s">
        <v>1396</v>
      </c>
      <c r="H714" s="469" t="s">
        <v>7556</v>
      </c>
      <c r="T714" s="742">
        <v>45794</v>
      </c>
      <c r="U714" s="628" t="s">
        <v>5328</v>
      </c>
      <c r="V714" s="628" t="s">
        <v>5601</v>
      </c>
      <c r="W714" s="629" t="s">
        <v>592</v>
      </c>
      <c r="X714" s="629" t="s">
        <v>435</v>
      </c>
      <c r="Y714" s="744">
        <v>589000</v>
      </c>
      <c r="Z714" s="640"/>
      <c r="AA714" s="640">
        <v>90000</v>
      </c>
      <c r="AB714" s="640"/>
      <c r="AC714" s="640"/>
      <c r="AD714" s="640"/>
      <c r="AE714" s="640">
        <v>90000</v>
      </c>
      <c r="AF714" s="640"/>
      <c r="AG714" s="640"/>
      <c r="AH714" s="640"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1">
        <v>45989</v>
      </c>
      <c r="DC714" s="510">
        <v>20000</v>
      </c>
      <c r="DH714" s="440"/>
      <c r="DI714" s="438"/>
    </row>
    <row r="715" spans="5:113" x14ac:dyDescent="0.25">
      <c r="E715" s="468">
        <v>46000</v>
      </c>
      <c r="F715" s="469">
        <v>4000</v>
      </c>
      <c r="G715" s="471" t="s">
        <v>5485</v>
      </c>
      <c r="H715" s="469" t="s">
        <v>7545</v>
      </c>
      <c r="T715" s="742">
        <v>45793</v>
      </c>
      <c r="U715" s="628" t="s">
        <v>1668</v>
      </c>
      <c r="V715" s="628" t="s">
        <v>4290</v>
      </c>
      <c r="W715" s="629" t="s">
        <v>5671</v>
      </c>
      <c r="X715" s="629" t="s">
        <v>608</v>
      </c>
      <c r="Y715" s="744">
        <v>83000</v>
      </c>
      <c r="Z715" s="640"/>
      <c r="AA715" s="640">
        <v>25000</v>
      </c>
      <c r="AB715" s="640"/>
      <c r="AC715" s="640"/>
      <c r="AD715" s="640"/>
      <c r="AE715" s="640">
        <v>25000</v>
      </c>
      <c r="AF715" s="640"/>
      <c r="AG715" s="640"/>
      <c r="AH715" s="640"/>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1">
        <v>45989</v>
      </c>
      <c r="DC715" s="510">
        <v>50000</v>
      </c>
      <c r="DH715" s="440"/>
      <c r="DI715" s="438"/>
    </row>
    <row r="716" spans="5:113" x14ac:dyDescent="0.25">
      <c r="E716" s="468">
        <v>46000</v>
      </c>
      <c r="F716" s="469">
        <v>14000</v>
      </c>
      <c r="G716" s="471" t="s">
        <v>942</v>
      </c>
      <c r="H716" s="469" t="s">
        <v>7546</v>
      </c>
      <c r="T716" s="742">
        <v>45792</v>
      </c>
      <c r="U716" s="628" t="s">
        <v>627</v>
      </c>
      <c r="V716" s="628" t="s">
        <v>5667</v>
      </c>
      <c r="W716" s="629" t="s">
        <v>592</v>
      </c>
      <c r="X716" s="629" t="s">
        <v>221</v>
      </c>
      <c r="Y716" s="744">
        <v>333000</v>
      </c>
      <c r="Z716" s="640"/>
      <c r="AA716" s="640">
        <v>82000</v>
      </c>
      <c r="AB716" s="640"/>
      <c r="AC716" s="640"/>
      <c r="AD716" s="640"/>
      <c r="AE716" s="640">
        <v>82000</v>
      </c>
      <c r="AF716" s="640"/>
      <c r="AG716" s="640"/>
      <c r="AH716" s="640"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1">
        <v>45989</v>
      </c>
      <c r="DC716" s="510">
        <v>5000</v>
      </c>
      <c r="DH716" s="440"/>
      <c r="DI716" s="438"/>
    </row>
    <row r="717" spans="5:113" x14ac:dyDescent="0.25">
      <c r="E717" s="468">
        <v>46000</v>
      </c>
      <c r="F717" s="469">
        <v>75000</v>
      </c>
      <c r="G717" s="471" t="s">
        <v>942</v>
      </c>
      <c r="H717" s="469" t="s">
        <v>7555</v>
      </c>
      <c r="T717" s="742">
        <v>45791</v>
      </c>
      <c r="U717" s="628" t="s">
        <v>1758</v>
      </c>
      <c r="V717" s="628" t="s">
        <v>5643</v>
      </c>
      <c r="W717" s="629" t="s">
        <v>592</v>
      </c>
      <c r="X717" s="629" t="s">
        <v>221</v>
      </c>
      <c r="Y717" s="744">
        <v>262000</v>
      </c>
      <c r="Z717" s="640"/>
      <c r="AA717" s="640">
        <v>81000</v>
      </c>
      <c r="AB717" s="640"/>
      <c r="AC717" s="640"/>
      <c r="AD717" s="640"/>
      <c r="AE717" s="640">
        <v>81000</v>
      </c>
      <c r="AF717" s="640"/>
      <c r="AG717" s="640"/>
      <c r="AH717" s="640"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1">
        <v>45989</v>
      </c>
      <c r="DC717" s="510">
        <v>12000</v>
      </c>
      <c r="DH717" s="440"/>
      <c r="DI717" s="438"/>
    </row>
    <row r="718" spans="5:113" x14ac:dyDescent="0.25">
      <c r="E718" s="468">
        <v>45999</v>
      </c>
      <c r="F718" s="469">
        <v>7000</v>
      </c>
      <c r="G718" s="471" t="s">
        <v>1396</v>
      </c>
      <c r="H718" s="469" t="s">
        <v>7541</v>
      </c>
      <c r="T718" s="742">
        <v>45790</v>
      </c>
      <c r="U718" s="628" t="s">
        <v>5678</v>
      </c>
      <c r="V718" s="628" t="s">
        <v>5648</v>
      </c>
      <c r="W718" s="629" t="s">
        <v>592</v>
      </c>
      <c r="X718" s="629" t="s">
        <v>436</v>
      </c>
      <c r="Y718" s="744">
        <v>395000</v>
      </c>
      <c r="Z718" s="640"/>
      <c r="AA718" s="640">
        <v>105000</v>
      </c>
      <c r="AB718" s="640"/>
      <c r="AC718" s="640"/>
      <c r="AD718" s="640"/>
      <c r="AE718" s="640">
        <v>105000</v>
      </c>
      <c r="AF718" s="640"/>
      <c r="AG718" s="640"/>
      <c r="AH718" s="640"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1">
        <v>45989</v>
      </c>
      <c r="DC718" s="510">
        <v>18000</v>
      </c>
      <c r="DH718" s="440"/>
      <c r="DI718" s="438"/>
    </row>
    <row r="719" spans="5:113" x14ac:dyDescent="0.25">
      <c r="E719" s="468">
        <v>45999</v>
      </c>
      <c r="F719" s="469">
        <v>20000</v>
      </c>
      <c r="G719" s="471" t="s">
        <v>3353</v>
      </c>
      <c r="H719" s="469" t="s">
        <v>7542</v>
      </c>
      <c r="T719" s="742">
        <v>45789</v>
      </c>
      <c r="U719" s="628" t="s">
        <v>5677</v>
      </c>
      <c r="V719" s="628" t="s">
        <v>5649</v>
      </c>
      <c r="W719" s="629" t="s">
        <v>592</v>
      </c>
      <c r="X719" s="629" t="s">
        <v>435</v>
      </c>
      <c r="Y719" s="744">
        <v>400000</v>
      </c>
      <c r="Z719" s="640"/>
      <c r="AA719" s="640">
        <v>140000</v>
      </c>
      <c r="AB719" s="640"/>
      <c r="AC719" s="640"/>
      <c r="AD719" s="640"/>
      <c r="AE719" s="640">
        <v>140000</v>
      </c>
      <c r="AF719" s="640"/>
      <c r="AG719" s="640"/>
      <c r="AH719" s="640"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1">
        <v>45988</v>
      </c>
      <c r="DC719" s="510">
        <v>4000</v>
      </c>
      <c r="DH719" s="440"/>
      <c r="DI719" s="438"/>
    </row>
    <row r="720" spans="5:113" x14ac:dyDescent="0.25">
      <c r="E720" s="468">
        <v>45999</v>
      </c>
      <c r="F720" s="469">
        <v>10000</v>
      </c>
      <c r="G720" s="471" t="s">
        <v>3354</v>
      </c>
      <c r="H720" s="469" t="s">
        <v>7540</v>
      </c>
      <c r="T720" s="742">
        <v>45788</v>
      </c>
      <c r="U720" s="628" t="s">
        <v>2400</v>
      </c>
      <c r="V720" s="628" t="s">
        <v>4439</v>
      </c>
      <c r="W720" s="629" t="s">
        <v>5615</v>
      </c>
      <c r="X720" s="629" t="s">
        <v>221</v>
      </c>
      <c r="Y720" s="744">
        <v>67000</v>
      </c>
      <c r="Z720" s="640"/>
      <c r="AA720" s="640">
        <v>21000</v>
      </c>
      <c r="AB720" s="640"/>
      <c r="AC720" s="640"/>
      <c r="AD720" s="640"/>
      <c r="AE720" s="640">
        <v>21000</v>
      </c>
      <c r="AF720" s="640"/>
      <c r="AG720" s="640"/>
      <c r="AH720" s="640"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1">
        <v>45988</v>
      </c>
      <c r="DC720" s="510">
        <v>5000</v>
      </c>
      <c r="DH720" s="440"/>
      <c r="DI720" s="438"/>
    </row>
    <row r="721" spans="5:113" x14ac:dyDescent="0.25">
      <c r="E721" s="468">
        <v>45999</v>
      </c>
      <c r="F721" s="469">
        <v>87000</v>
      </c>
      <c r="G721" s="471" t="s">
        <v>1312</v>
      </c>
      <c r="H721" s="469" t="s">
        <v>4523</v>
      </c>
      <c r="T721" s="742">
        <v>45787</v>
      </c>
      <c r="U721" s="628" t="s">
        <v>4334</v>
      </c>
      <c r="V721" s="628" t="s">
        <v>5605</v>
      </c>
      <c r="W721" s="629" t="s">
        <v>592</v>
      </c>
      <c r="X721" s="629" t="s">
        <v>435</v>
      </c>
      <c r="Y721" s="744">
        <v>434000</v>
      </c>
      <c r="Z721" s="640"/>
      <c r="AA721" s="640">
        <v>0</v>
      </c>
      <c r="AB721" s="640"/>
      <c r="AC721" s="640"/>
      <c r="AD721" s="640"/>
      <c r="AE721" s="640">
        <v>0</v>
      </c>
      <c r="AF721" s="640"/>
      <c r="AG721" s="640"/>
      <c r="AH721" s="640"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1">
        <v>45988</v>
      </c>
      <c r="DC721" s="510">
        <v>5000</v>
      </c>
      <c r="DH721" s="440"/>
      <c r="DI721" s="438"/>
    </row>
    <row r="722" spans="5:113" x14ac:dyDescent="0.25">
      <c r="E722" s="468">
        <v>45999</v>
      </c>
      <c r="F722" s="469">
        <v>4000</v>
      </c>
      <c r="G722" s="471" t="s">
        <v>1312</v>
      </c>
      <c r="H722" s="469" t="s">
        <v>2750</v>
      </c>
      <c r="T722" s="742">
        <v>45786</v>
      </c>
      <c r="U722" s="628" t="s">
        <v>627</v>
      </c>
      <c r="V722" s="628" t="s">
        <v>5484</v>
      </c>
      <c r="W722" s="629" t="s">
        <v>5089</v>
      </c>
      <c r="X722" s="629" t="s">
        <v>435</v>
      </c>
      <c r="Y722" s="744">
        <v>437000</v>
      </c>
      <c r="Z722" s="640"/>
      <c r="AA722" s="640">
        <v>69000</v>
      </c>
      <c r="AB722" s="640"/>
      <c r="AC722" s="640"/>
      <c r="AD722" s="640"/>
      <c r="AE722" s="640">
        <v>69000</v>
      </c>
      <c r="AF722" s="640"/>
      <c r="AG722" s="640"/>
      <c r="AH722" s="640"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1">
        <v>45988</v>
      </c>
      <c r="DC722" s="510">
        <v>18000</v>
      </c>
      <c r="DH722" s="440"/>
      <c r="DI722" s="438"/>
    </row>
    <row r="723" spans="5:113" x14ac:dyDescent="0.25">
      <c r="E723" s="468">
        <v>45998</v>
      </c>
      <c r="F723" s="469">
        <v>5000</v>
      </c>
      <c r="G723" s="471" t="s">
        <v>1312</v>
      </c>
      <c r="H723" s="469" t="s">
        <v>1486</v>
      </c>
      <c r="T723" s="742">
        <v>45785</v>
      </c>
      <c r="U723" s="628" t="s">
        <v>6566</v>
      </c>
      <c r="V723" s="628" t="s">
        <v>5522</v>
      </c>
      <c r="W723" s="629" t="s">
        <v>592</v>
      </c>
      <c r="X723" s="629" t="s">
        <v>435</v>
      </c>
      <c r="Y723" s="744"/>
      <c r="Z723" s="640"/>
      <c r="AA723" s="640">
        <v>70000</v>
      </c>
      <c r="AB723" s="640"/>
      <c r="AC723" s="640"/>
      <c r="AD723" s="640"/>
      <c r="AE723" s="640">
        <v>70000</v>
      </c>
      <c r="AF723" s="640"/>
      <c r="AG723" s="640"/>
      <c r="AH723" s="640"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1">
        <v>45988</v>
      </c>
      <c r="DC723" s="510">
        <v>18000</v>
      </c>
      <c r="DH723" s="440"/>
      <c r="DI723" s="438"/>
    </row>
    <row r="724" spans="5:113" x14ac:dyDescent="0.25">
      <c r="E724" s="468">
        <v>45998</v>
      </c>
      <c r="F724" s="469">
        <v>10000</v>
      </c>
      <c r="G724" s="471" t="s">
        <v>1312</v>
      </c>
      <c r="H724" s="469" t="s">
        <v>984</v>
      </c>
      <c r="T724" s="742">
        <v>45784</v>
      </c>
      <c r="U724" s="628" t="s">
        <v>587</v>
      </c>
      <c r="V724" s="628">
        <v>1017182676</v>
      </c>
      <c r="W724" s="629" t="s">
        <v>5647</v>
      </c>
      <c r="X724" s="629" t="s">
        <v>245</v>
      </c>
      <c r="Y724" s="744">
        <v>664000</v>
      </c>
      <c r="Z724" s="640"/>
      <c r="AA724" s="640">
        <v>70000</v>
      </c>
      <c r="AB724" s="640"/>
      <c r="AC724" s="640"/>
      <c r="AD724" s="640"/>
      <c r="AE724" s="640">
        <v>70000</v>
      </c>
      <c r="AF724" s="640"/>
      <c r="AG724" s="640"/>
      <c r="AH724" s="640"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1">
        <v>45988</v>
      </c>
      <c r="DC724" s="510">
        <v>18000</v>
      </c>
      <c r="DH724" s="440"/>
      <c r="DI724" s="438"/>
    </row>
    <row r="725" spans="5:113" x14ac:dyDescent="0.25">
      <c r="E725" s="468">
        <v>45998</v>
      </c>
      <c r="F725" s="469">
        <v>5000</v>
      </c>
      <c r="G725" s="471"/>
      <c r="H725" s="469" t="s">
        <v>1445</v>
      </c>
      <c r="T725" s="742">
        <v>45783</v>
      </c>
      <c r="U725" s="628" t="s">
        <v>587</v>
      </c>
      <c r="V725" s="628">
        <v>1038062223</v>
      </c>
      <c r="W725" s="629" t="s">
        <v>3166</v>
      </c>
      <c r="X725" s="629" t="s">
        <v>221</v>
      </c>
      <c r="Y725" s="744">
        <v>340000</v>
      </c>
      <c r="Z725" s="640"/>
      <c r="AA725" s="640">
        <v>35000</v>
      </c>
      <c r="AB725" s="640"/>
      <c r="AC725" s="640"/>
      <c r="AD725" s="640"/>
      <c r="AE725" s="640">
        <v>35000</v>
      </c>
      <c r="AF725" s="640"/>
      <c r="AG725" s="640"/>
      <c r="AH725" s="640"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1">
        <v>45988</v>
      </c>
      <c r="DC725" s="510">
        <v>11000</v>
      </c>
      <c r="DH725" s="440"/>
      <c r="DI725" s="438"/>
    </row>
    <row r="726" spans="5:113" x14ac:dyDescent="0.25">
      <c r="E726" s="468">
        <v>45998</v>
      </c>
      <c r="F726" s="469">
        <v>290000</v>
      </c>
      <c r="G726" s="471" t="s">
        <v>1312</v>
      </c>
      <c r="H726" s="469" t="s">
        <v>3375</v>
      </c>
      <c r="T726" s="742">
        <v>45782</v>
      </c>
      <c r="U726" s="628" t="s">
        <v>587</v>
      </c>
      <c r="V726" s="628" t="s">
        <v>5599</v>
      </c>
      <c r="W726" s="629" t="s">
        <v>592</v>
      </c>
      <c r="X726" s="629" t="s">
        <v>436</v>
      </c>
      <c r="Y726" s="744">
        <v>310000</v>
      </c>
      <c r="Z726" s="640"/>
      <c r="AA726" s="640">
        <v>45000</v>
      </c>
      <c r="AB726" s="640"/>
      <c r="AC726" s="640"/>
      <c r="AD726" s="640"/>
      <c r="AE726" s="640">
        <v>45000</v>
      </c>
      <c r="AF726" s="640"/>
      <c r="AG726" s="640"/>
      <c r="AH726" s="640"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1">
        <v>45988</v>
      </c>
      <c r="DC726" s="510">
        <v>326000</v>
      </c>
      <c r="DH726" s="440"/>
      <c r="DI726" s="438"/>
    </row>
    <row r="727" spans="5:113" x14ac:dyDescent="0.25">
      <c r="E727" s="468">
        <v>45998</v>
      </c>
      <c r="F727" s="469">
        <v>24000</v>
      </c>
      <c r="G727" s="471" t="s">
        <v>3352</v>
      </c>
      <c r="H727" s="469" t="s">
        <v>970</v>
      </c>
      <c r="T727" s="742">
        <v>45781</v>
      </c>
      <c r="U727" s="628" t="s">
        <v>587</v>
      </c>
      <c r="V727" s="628" t="s">
        <v>5620</v>
      </c>
      <c r="W727" s="629" t="s">
        <v>592</v>
      </c>
      <c r="X727" s="629" t="s">
        <v>435</v>
      </c>
      <c r="Y727" s="744">
        <v>570000</v>
      </c>
      <c r="Z727" s="640"/>
      <c r="AA727" s="640">
        <v>45000</v>
      </c>
      <c r="AB727" s="640"/>
      <c r="AC727" s="640"/>
      <c r="AD727" s="640"/>
      <c r="AE727" s="640">
        <v>45000</v>
      </c>
      <c r="AF727" s="640"/>
      <c r="AG727" s="640"/>
      <c r="AH727" s="640"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1">
        <v>45988</v>
      </c>
      <c r="DC727" s="510">
        <v>154000</v>
      </c>
      <c r="DH727" s="440"/>
      <c r="DI727" s="438"/>
    </row>
    <row r="728" spans="5:113" x14ac:dyDescent="0.25">
      <c r="E728" s="468">
        <v>45998</v>
      </c>
      <c r="F728" s="469">
        <v>10000</v>
      </c>
      <c r="G728" s="471" t="s">
        <v>3355</v>
      </c>
      <c r="H728" s="469"/>
      <c r="T728" s="742">
        <v>45780</v>
      </c>
      <c r="U728" s="628" t="s">
        <v>587</v>
      </c>
      <c r="V728" s="628" t="s">
        <v>5752</v>
      </c>
      <c r="W728" s="629" t="s">
        <v>592</v>
      </c>
      <c r="X728" s="629" t="s">
        <v>436</v>
      </c>
      <c r="Y728" s="744">
        <v>455000</v>
      </c>
      <c r="Z728" s="640"/>
      <c r="AA728" s="640">
        <v>45000</v>
      </c>
      <c r="AB728" s="640"/>
      <c r="AC728" s="640"/>
      <c r="AD728" s="640"/>
      <c r="AE728" s="640">
        <v>45000</v>
      </c>
      <c r="AF728" s="640"/>
      <c r="AG728" s="640"/>
      <c r="AH728" s="640"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1">
        <v>45988</v>
      </c>
      <c r="DC728" s="510">
        <v>28000</v>
      </c>
      <c r="DH728" s="440"/>
      <c r="DI728" s="438"/>
    </row>
    <row r="729" spans="5:113" x14ac:dyDescent="0.25">
      <c r="E729" s="468">
        <v>45997</v>
      </c>
      <c r="F729" s="469">
        <v>60000</v>
      </c>
      <c r="G729" s="471" t="s">
        <v>1396</v>
      </c>
      <c r="H729" s="469" t="s">
        <v>7518</v>
      </c>
      <c r="T729" s="742">
        <v>45779</v>
      </c>
      <c r="U729" s="628" t="s">
        <v>587</v>
      </c>
      <c r="V729" s="628" t="s">
        <v>5751</v>
      </c>
      <c r="W729" s="629" t="s">
        <v>592</v>
      </c>
      <c r="X729" s="629" t="s">
        <v>436</v>
      </c>
      <c r="Y729" s="744">
        <v>695000</v>
      </c>
      <c r="Z729" s="640"/>
      <c r="AA729" s="640">
        <v>45000</v>
      </c>
      <c r="AB729" s="640"/>
      <c r="AC729" s="640"/>
      <c r="AD729" s="640"/>
      <c r="AE729" s="640">
        <v>45000</v>
      </c>
      <c r="AF729" s="640"/>
      <c r="AG729" s="640"/>
      <c r="AH729" s="640"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1">
        <v>45987</v>
      </c>
      <c r="DC729" s="510">
        <v>40000</v>
      </c>
      <c r="DH729" s="440"/>
      <c r="DI729" s="438"/>
    </row>
    <row r="730" spans="5:113" x14ac:dyDescent="0.25">
      <c r="E730" s="468">
        <v>45997</v>
      </c>
      <c r="F730" s="469">
        <v>5000</v>
      </c>
      <c r="G730" s="471" t="s">
        <v>1312</v>
      </c>
      <c r="H730" s="469" t="s">
        <v>1029</v>
      </c>
      <c r="T730" s="742">
        <v>45778</v>
      </c>
      <c r="U730" s="628" t="s">
        <v>587</v>
      </c>
      <c r="V730" s="628" t="s">
        <v>5806</v>
      </c>
      <c r="W730" s="629" t="s">
        <v>592</v>
      </c>
      <c r="X730" s="629" t="s">
        <v>435</v>
      </c>
      <c r="Y730" s="744" t="s">
        <v>5808</v>
      </c>
      <c r="Z730" s="640"/>
      <c r="AA730" s="640">
        <v>45000</v>
      </c>
      <c r="AB730" s="640"/>
      <c r="AC730" s="640"/>
      <c r="AD730" s="640"/>
      <c r="AE730" s="640">
        <v>45000</v>
      </c>
      <c r="AF730" s="640"/>
      <c r="AG730" s="640"/>
      <c r="AH730" s="640"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1">
        <v>45987</v>
      </c>
      <c r="DC730" s="510">
        <v>446000</v>
      </c>
      <c r="DH730" s="440"/>
      <c r="DI730" s="438"/>
    </row>
    <row r="731" spans="5:113" x14ac:dyDescent="0.25">
      <c r="E731" s="468">
        <v>45997</v>
      </c>
      <c r="F731" s="469">
        <v>35000</v>
      </c>
      <c r="G731" s="471" t="s">
        <v>3355</v>
      </c>
      <c r="H731" s="469" t="s">
        <v>7544</v>
      </c>
      <c r="T731" s="742">
        <v>45777</v>
      </c>
      <c r="U731" s="628" t="s">
        <v>2102</v>
      </c>
      <c r="V731" s="628" t="s">
        <v>5538</v>
      </c>
      <c r="W731" s="629" t="s">
        <v>5395</v>
      </c>
      <c r="X731" s="629" t="s">
        <v>221</v>
      </c>
      <c r="Y731" s="744">
        <v>452000</v>
      </c>
      <c r="Z731" s="640"/>
      <c r="AA731" s="640">
        <v>140000</v>
      </c>
      <c r="AB731" s="640"/>
      <c r="AC731" s="640"/>
      <c r="AD731" s="640"/>
      <c r="AE731" s="640">
        <v>140000</v>
      </c>
      <c r="AF731" s="640"/>
      <c r="AG731" s="640"/>
      <c r="AH731" s="640"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1">
        <v>45987</v>
      </c>
      <c r="DC731" s="510">
        <v>63000</v>
      </c>
      <c r="DH731" s="440"/>
      <c r="DI731" s="438"/>
    </row>
    <row r="732" spans="5:113" x14ac:dyDescent="0.25">
      <c r="E732" s="468">
        <v>45997</v>
      </c>
      <c r="F732" s="469">
        <v>30000</v>
      </c>
      <c r="G732" s="471" t="s">
        <v>942</v>
      </c>
      <c r="H732" s="469" t="s">
        <v>916</v>
      </c>
      <c r="T732" s="742">
        <v>45777</v>
      </c>
      <c r="U732" s="628" t="s">
        <v>5056</v>
      </c>
      <c r="V732" s="628" t="s">
        <v>5532</v>
      </c>
      <c r="W732" s="629" t="s">
        <v>592</v>
      </c>
      <c r="X732" s="629" t="s">
        <v>435</v>
      </c>
      <c r="Y732" s="744">
        <v>298000</v>
      </c>
      <c r="Z732" s="640"/>
      <c r="AA732" s="640">
        <v>62000</v>
      </c>
      <c r="AB732" s="640"/>
      <c r="AC732" s="640"/>
      <c r="AD732" s="640"/>
      <c r="AE732" s="640">
        <v>62000</v>
      </c>
      <c r="AF732" s="640"/>
      <c r="AG732" s="640"/>
      <c r="AH732" s="640"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1">
        <v>45987</v>
      </c>
      <c r="DC732" s="510">
        <v>86000</v>
      </c>
      <c r="DH732" s="440"/>
      <c r="DI732" s="438"/>
    </row>
    <row r="733" spans="5:113" x14ac:dyDescent="0.25">
      <c r="E733" s="468">
        <v>45996</v>
      </c>
      <c r="F733" s="469">
        <v>34000</v>
      </c>
      <c r="G733" s="471" t="s">
        <v>3353</v>
      </c>
      <c r="H733" s="469" t="s">
        <v>7520</v>
      </c>
      <c r="T733" s="742">
        <v>45777</v>
      </c>
      <c r="U733" s="628" t="s">
        <v>5241</v>
      </c>
      <c r="V733" s="628" t="s">
        <v>5592</v>
      </c>
      <c r="W733" s="629" t="s">
        <v>592</v>
      </c>
      <c r="X733" s="629" t="s">
        <v>221</v>
      </c>
      <c r="Y733" s="744">
        <v>388000</v>
      </c>
      <c r="Z733" s="640"/>
      <c r="AA733" s="640">
        <v>87000</v>
      </c>
      <c r="AB733" s="640"/>
      <c r="AC733" s="640"/>
      <c r="AD733" s="640"/>
      <c r="AE733" s="640">
        <v>87000</v>
      </c>
      <c r="AF733" s="640"/>
      <c r="AG733" s="640"/>
      <c r="AH733" s="640"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1">
        <v>45987</v>
      </c>
      <c r="DC733" s="510">
        <v>5000</v>
      </c>
      <c r="DH733" s="440"/>
      <c r="DI733" s="438"/>
    </row>
    <row r="734" spans="5:113" x14ac:dyDescent="0.25">
      <c r="E734" s="468">
        <v>45996</v>
      </c>
      <c r="F734" s="469">
        <v>36000</v>
      </c>
      <c r="G734" s="471" t="s">
        <v>3355</v>
      </c>
      <c r="H734" s="469" t="s">
        <v>7522</v>
      </c>
      <c r="T734" s="742">
        <v>45777</v>
      </c>
      <c r="U734" s="628" t="s">
        <v>5604</v>
      </c>
      <c r="V734" s="628">
        <v>30669571</v>
      </c>
      <c r="W734" s="629" t="s">
        <v>3244</v>
      </c>
      <c r="X734" s="629" t="s">
        <v>5596</v>
      </c>
      <c r="Y734" s="744">
        <v>76000</v>
      </c>
      <c r="Z734" s="640"/>
      <c r="AA734" s="640">
        <v>31000</v>
      </c>
      <c r="AB734" s="640"/>
      <c r="AC734" s="640"/>
      <c r="AD734" s="640"/>
      <c r="AE734" s="640">
        <v>31000</v>
      </c>
      <c r="AF734" s="640"/>
      <c r="AG734" s="640"/>
      <c r="AH734" s="640"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1">
        <v>45986</v>
      </c>
      <c r="DC734" s="510">
        <v>5000</v>
      </c>
      <c r="DH734" s="440"/>
      <c r="DI734" s="438"/>
    </row>
    <row r="735" spans="5:113" x14ac:dyDescent="0.25">
      <c r="E735" s="468">
        <v>45996</v>
      </c>
      <c r="F735" s="469">
        <v>4000</v>
      </c>
      <c r="G735" s="471" t="s">
        <v>5485</v>
      </c>
      <c r="H735" s="469" t="s">
        <v>721</v>
      </c>
      <c r="T735" s="742">
        <v>45777</v>
      </c>
      <c r="U735" s="628" t="s">
        <v>1499</v>
      </c>
      <c r="V735" s="628" t="s">
        <v>4804</v>
      </c>
      <c r="W735" s="629" t="s">
        <v>1473</v>
      </c>
      <c r="X735" s="629" t="s">
        <v>221</v>
      </c>
      <c r="Y735" s="744">
        <v>150000</v>
      </c>
      <c r="Z735" s="640"/>
      <c r="AA735" s="640">
        <v>72000</v>
      </c>
      <c r="AB735" s="640"/>
      <c r="AC735" s="640"/>
      <c r="AD735" s="640"/>
      <c r="AE735" s="640">
        <v>72000</v>
      </c>
      <c r="AF735" s="640"/>
      <c r="AG735" s="640"/>
      <c r="AH735" s="640"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1">
        <v>45986</v>
      </c>
      <c r="DC735" s="510">
        <v>291000</v>
      </c>
      <c r="DH735" s="440"/>
      <c r="DI735" s="438"/>
    </row>
    <row r="736" spans="5:113" x14ac:dyDescent="0.25">
      <c r="E736" s="468">
        <v>45996</v>
      </c>
      <c r="F736" s="469">
        <v>27000</v>
      </c>
      <c r="G736" s="471" t="s">
        <v>3352</v>
      </c>
      <c r="H736" s="469" t="s">
        <v>7519</v>
      </c>
      <c r="T736" s="742">
        <v>45777</v>
      </c>
      <c r="U736" s="628" t="s">
        <v>5390</v>
      </c>
      <c r="V736" s="628" t="s">
        <v>5391</v>
      </c>
      <c r="W736" s="629" t="s">
        <v>592</v>
      </c>
      <c r="X736" s="629" t="s">
        <v>290</v>
      </c>
      <c r="Y736" s="744">
        <v>367000</v>
      </c>
      <c r="Z736" s="640"/>
      <c r="AA736" s="640">
        <v>91000</v>
      </c>
      <c r="AB736" s="640"/>
      <c r="AC736" s="640"/>
      <c r="AD736" s="640"/>
      <c r="AE736" s="640">
        <v>91000</v>
      </c>
      <c r="AF736" s="640"/>
      <c r="AG736" s="640"/>
      <c r="AH736" s="640"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1">
        <v>45986</v>
      </c>
      <c r="DC736" s="510">
        <v>30000</v>
      </c>
      <c r="DH736" s="440"/>
      <c r="DI736" s="438"/>
    </row>
    <row r="737" spans="5:113" x14ac:dyDescent="0.25">
      <c r="E737" s="468">
        <v>45996</v>
      </c>
      <c r="F737" s="469">
        <v>12000</v>
      </c>
      <c r="G737" s="471" t="s">
        <v>1396</v>
      </c>
      <c r="H737" s="469" t="s">
        <v>7539</v>
      </c>
      <c r="T737" s="742">
        <v>45777</v>
      </c>
      <c r="U737" s="628" t="s">
        <v>5056</v>
      </c>
      <c r="V737" s="628" t="s">
        <v>5608</v>
      </c>
      <c r="W737" s="629" t="s">
        <v>592</v>
      </c>
      <c r="X737" s="629" t="s">
        <v>436</v>
      </c>
      <c r="Y737" s="744">
        <v>301000</v>
      </c>
      <c r="Z737" s="640"/>
      <c r="AA737" s="640">
        <v>67000</v>
      </c>
      <c r="AB737" s="640"/>
      <c r="AC737" s="640"/>
      <c r="AD737" s="640"/>
      <c r="AE737" s="640">
        <v>67000</v>
      </c>
      <c r="AF737" s="640"/>
      <c r="AG737" s="640"/>
      <c r="AH737" s="640"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1">
        <v>45984</v>
      </c>
      <c r="DC737" s="510">
        <v>10000</v>
      </c>
      <c r="DH737" s="440"/>
      <c r="DI737" s="438"/>
    </row>
    <row r="738" spans="5:113" x14ac:dyDescent="0.25">
      <c r="E738" s="468">
        <v>45993</v>
      </c>
      <c r="F738" s="469">
        <v>20000</v>
      </c>
      <c r="G738" s="471" t="s">
        <v>3355</v>
      </c>
      <c r="H738" s="469" t="s">
        <v>7474</v>
      </c>
      <c r="T738" s="742">
        <v>45777</v>
      </c>
      <c r="U738" s="628" t="s">
        <v>5604</v>
      </c>
      <c r="V738" s="628">
        <v>30669571</v>
      </c>
      <c r="W738" s="629" t="s">
        <v>4948</v>
      </c>
      <c r="X738" s="629" t="s">
        <v>5603</v>
      </c>
      <c r="Y738" s="744">
        <v>152000</v>
      </c>
      <c r="Z738" s="640"/>
      <c r="AA738" s="640">
        <v>71000</v>
      </c>
      <c r="AB738" s="640"/>
      <c r="AC738" s="640"/>
      <c r="AD738" s="640"/>
      <c r="AE738" s="640">
        <v>71000</v>
      </c>
      <c r="AF738" s="640"/>
      <c r="AG738" s="640"/>
      <c r="AH738" s="640"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1">
        <v>45983</v>
      </c>
      <c r="DC738" s="510">
        <v>5000</v>
      </c>
      <c r="DH738" s="440"/>
      <c r="DI738" s="438"/>
    </row>
    <row r="739" spans="5:113" x14ac:dyDescent="0.25">
      <c r="E739" s="468">
        <v>45992</v>
      </c>
      <c r="F739" s="469">
        <v>6000</v>
      </c>
      <c r="G739" s="471" t="s">
        <v>5485</v>
      </c>
      <c r="H739" s="469" t="s">
        <v>7450</v>
      </c>
      <c r="T739" s="742">
        <v>45777</v>
      </c>
      <c r="U739" s="628" t="s">
        <v>4334</v>
      </c>
      <c r="V739" s="628" t="s">
        <v>5600</v>
      </c>
      <c r="W739" s="629" t="s">
        <v>592</v>
      </c>
      <c r="X739" s="629" t="s">
        <v>602</v>
      </c>
      <c r="Y739" s="744">
        <v>594000</v>
      </c>
      <c r="Z739" s="640"/>
      <c r="AA739" s="640">
        <v>71000</v>
      </c>
      <c r="AB739" s="640"/>
      <c r="AC739" s="640"/>
      <c r="AD739" s="640"/>
      <c r="AE739" s="640">
        <v>71000</v>
      </c>
      <c r="AF739" s="640"/>
      <c r="AG739" s="640"/>
      <c r="AH739" s="640"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1">
        <v>45983</v>
      </c>
      <c r="DC739" s="510">
        <v>2000</v>
      </c>
      <c r="DH739" s="440"/>
      <c r="DI739" s="438"/>
    </row>
    <row r="740" spans="5:113" x14ac:dyDescent="0.25">
      <c r="E740" s="468">
        <v>45992</v>
      </c>
      <c r="F740" s="469">
        <v>30000</v>
      </c>
      <c r="G740" s="471" t="s">
        <v>942</v>
      </c>
      <c r="H740" s="469" t="s">
        <v>916</v>
      </c>
      <c r="T740" s="742">
        <v>45777</v>
      </c>
      <c r="U740" s="628" t="s">
        <v>2452</v>
      </c>
      <c r="V740" s="628" t="s">
        <v>5606</v>
      </c>
      <c r="W740" s="629" t="s">
        <v>592</v>
      </c>
      <c r="X740" s="629" t="s">
        <v>5607</v>
      </c>
      <c r="Y740" s="744">
        <v>619000</v>
      </c>
      <c r="Z740" s="640"/>
      <c r="AA740" s="640">
        <v>91000</v>
      </c>
      <c r="AB740" s="640"/>
      <c r="AC740" s="640"/>
      <c r="AD740" s="640"/>
      <c r="AE740" s="640">
        <v>91000</v>
      </c>
      <c r="AF740" s="640"/>
      <c r="AG740" s="640"/>
      <c r="AH740" s="640"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1">
        <v>45983</v>
      </c>
      <c r="DC740" s="510">
        <v>6000</v>
      </c>
      <c r="DH740" s="440"/>
      <c r="DI740" s="438"/>
    </row>
    <row r="741" spans="5:113" x14ac:dyDescent="0.25">
      <c r="E741" s="468">
        <v>45992</v>
      </c>
      <c r="F741" s="469">
        <v>3000</v>
      </c>
      <c r="G741" s="471"/>
      <c r="H741" s="469"/>
      <c r="T741" s="742">
        <v>45777</v>
      </c>
      <c r="U741" s="628" t="s">
        <v>597</v>
      </c>
      <c r="V741" s="628" t="s">
        <v>5629</v>
      </c>
      <c r="W741" s="629" t="s">
        <v>4818</v>
      </c>
      <c r="X741" s="629" t="s">
        <v>436</v>
      </c>
      <c r="Y741" s="744">
        <v>400000</v>
      </c>
      <c r="Z741" s="640"/>
      <c r="AA741" s="640">
        <v>70000</v>
      </c>
      <c r="AB741" s="640"/>
      <c r="AC741" s="640"/>
      <c r="AD741" s="640"/>
      <c r="AE741" s="640">
        <v>70000</v>
      </c>
      <c r="AF741" s="640"/>
      <c r="AG741" s="640"/>
      <c r="AH741" s="640"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1">
        <v>45983</v>
      </c>
      <c r="DC741" s="510">
        <v>20000</v>
      </c>
      <c r="DH741" s="440"/>
      <c r="DI741" s="438"/>
    </row>
    <row r="742" spans="5:113" x14ac:dyDescent="0.25">
      <c r="E742" s="468">
        <v>45991</v>
      </c>
      <c r="F742" s="469">
        <v>160000</v>
      </c>
      <c r="G742" s="471"/>
      <c r="H742" s="469"/>
      <c r="T742" s="742">
        <v>45776</v>
      </c>
      <c r="U742" s="628" t="s">
        <v>1710</v>
      </c>
      <c r="V742" s="628" t="s">
        <v>5554</v>
      </c>
      <c r="W742" s="629" t="s">
        <v>592</v>
      </c>
      <c r="X742" s="629" t="s">
        <v>435</v>
      </c>
      <c r="Y742" s="744">
        <v>478000</v>
      </c>
      <c r="Z742" s="640"/>
      <c r="AA742" s="640">
        <v>70000</v>
      </c>
      <c r="AB742" s="640"/>
      <c r="AC742" s="640"/>
      <c r="AD742" s="640"/>
      <c r="AE742" s="640">
        <v>70000</v>
      </c>
      <c r="AF742" s="640"/>
      <c r="AG742" s="640"/>
      <c r="AH742" s="640"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1">
        <v>45982</v>
      </c>
      <c r="DC742" s="510">
        <v>4000</v>
      </c>
      <c r="DH742" s="440"/>
      <c r="DI742" s="438"/>
    </row>
    <row r="743" spans="5:113" x14ac:dyDescent="0.25">
      <c r="E743" s="468">
        <v>45990</v>
      </c>
      <c r="F743" s="469">
        <v>42000</v>
      </c>
      <c r="G743" s="471" t="s">
        <v>1396</v>
      </c>
      <c r="H743" s="469" t="s">
        <v>7464</v>
      </c>
      <c r="T743" s="742">
        <v>45775</v>
      </c>
      <c r="U743" s="628" t="s">
        <v>1479</v>
      </c>
      <c r="V743" s="628" t="s">
        <v>5560</v>
      </c>
      <c r="W743" s="629" t="s">
        <v>592</v>
      </c>
      <c r="X743" s="629" t="s">
        <v>5561</v>
      </c>
      <c r="Y743" s="744">
        <v>722000</v>
      </c>
      <c r="Z743" s="640"/>
      <c r="AA743" s="640">
        <v>83000</v>
      </c>
      <c r="AB743" s="640"/>
      <c r="AC743" s="640"/>
      <c r="AD743" s="640"/>
      <c r="AE743" s="640">
        <v>83000</v>
      </c>
      <c r="AF743" s="640"/>
      <c r="AG743" s="640"/>
      <c r="AH743" s="640"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1">
        <v>45982</v>
      </c>
      <c r="DC743" s="510">
        <v>25000</v>
      </c>
      <c r="DH743" s="440"/>
      <c r="DI743" s="438"/>
    </row>
    <row r="744" spans="5:113" x14ac:dyDescent="0.25">
      <c r="E744" s="468">
        <v>45990</v>
      </c>
      <c r="F744" s="469">
        <v>11000</v>
      </c>
      <c r="G744" s="471" t="s">
        <v>3353</v>
      </c>
      <c r="H744" s="469" t="s">
        <v>3866</v>
      </c>
      <c r="T744" s="742">
        <v>45774</v>
      </c>
      <c r="U744" s="628" t="s">
        <v>1898</v>
      </c>
      <c r="V744" s="628" t="s">
        <v>5531</v>
      </c>
      <c r="W744" s="629" t="s">
        <v>592</v>
      </c>
      <c r="X744" s="629" t="s">
        <v>436</v>
      </c>
      <c r="Y744" s="744"/>
      <c r="Z744" s="640"/>
      <c r="AA744" s="640">
        <v>127000</v>
      </c>
      <c r="AB744" s="640"/>
      <c r="AC744" s="640"/>
      <c r="AD744" s="640"/>
      <c r="AE744" s="640">
        <v>127000</v>
      </c>
      <c r="AF744" s="640"/>
      <c r="AG744" s="640"/>
      <c r="AH744" s="640"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1">
        <v>45981</v>
      </c>
      <c r="DC744" s="510">
        <v>4000</v>
      </c>
      <c r="DH744" s="440"/>
      <c r="DI744" s="438"/>
    </row>
    <row r="745" spans="5:113" x14ac:dyDescent="0.25">
      <c r="E745" s="468">
        <v>45989</v>
      </c>
      <c r="F745" s="469">
        <v>5000</v>
      </c>
      <c r="G745" s="471" t="s">
        <v>1312</v>
      </c>
      <c r="H745" s="469" t="s">
        <v>919</v>
      </c>
      <c r="T745" s="742">
        <v>45773</v>
      </c>
      <c r="U745" s="628" t="s">
        <v>1845</v>
      </c>
      <c r="V745" s="628" t="s">
        <v>5526</v>
      </c>
      <c r="W745" s="629" t="s">
        <v>592</v>
      </c>
      <c r="X745" s="629" t="s">
        <v>433</v>
      </c>
      <c r="Y745" s="744">
        <v>1950000</v>
      </c>
      <c r="Z745" s="640"/>
      <c r="AA745" s="640">
        <v>130000</v>
      </c>
      <c r="AB745" s="640"/>
      <c r="AC745" s="640"/>
      <c r="AD745" s="640"/>
      <c r="AE745" s="640">
        <v>130000</v>
      </c>
      <c r="AF745" s="640"/>
      <c r="AG745" s="640"/>
      <c r="AH745" s="640"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1">
        <v>45981</v>
      </c>
      <c r="DC745" s="510">
        <v>14000</v>
      </c>
      <c r="DH745" s="440"/>
      <c r="DI745" s="438"/>
    </row>
    <row r="746" spans="5:113" x14ac:dyDescent="0.25">
      <c r="E746" s="468">
        <v>45989</v>
      </c>
      <c r="F746" s="469">
        <v>50000</v>
      </c>
      <c r="G746" s="471" t="s">
        <v>3352</v>
      </c>
      <c r="H746" s="469" t="s">
        <v>7452</v>
      </c>
      <c r="T746" s="742">
        <v>45772</v>
      </c>
      <c r="U746" s="628" t="s">
        <v>5055</v>
      </c>
      <c r="V746" s="628" t="s">
        <v>5540</v>
      </c>
      <c r="W746" s="629" t="s">
        <v>592</v>
      </c>
      <c r="X746" s="629" t="s">
        <v>435</v>
      </c>
      <c r="Y746" s="744">
        <v>394000</v>
      </c>
      <c r="Z746" s="640"/>
      <c r="AA746" s="640">
        <v>73000</v>
      </c>
      <c r="AB746" s="640"/>
      <c r="AC746" s="640"/>
      <c r="AD746" s="640"/>
      <c r="AE746" s="640">
        <v>73000</v>
      </c>
      <c r="AF746" s="640"/>
      <c r="AG746" s="640"/>
      <c r="AH746" s="640"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1">
        <v>45981</v>
      </c>
      <c r="DC746" s="510">
        <v>3000</v>
      </c>
      <c r="DH746" s="440"/>
      <c r="DI746" s="438"/>
    </row>
    <row r="747" spans="5:113" x14ac:dyDescent="0.25">
      <c r="E747" s="468">
        <v>45989</v>
      </c>
      <c r="F747" s="469">
        <v>20000</v>
      </c>
      <c r="G747" s="471" t="s">
        <v>1312</v>
      </c>
      <c r="H747" s="469" t="s">
        <v>928</v>
      </c>
      <c r="T747" s="742">
        <v>45771</v>
      </c>
      <c r="U747" s="628" t="s">
        <v>4001</v>
      </c>
      <c r="V747" s="628" t="s">
        <v>4520</v>
      </c>
      <c r="W747" s="629" t="s">
        <v>5089</v>
      </c>
      <c r="X747" s="629" t="s">
        <v>436</v>
      </c>
      <c r="Y747" s="744">
        <v>580000</v>
      </c>
      <c r="Z747" s="640"/>
      <c r="AA747" s="640">
        <v>53000</v>
      </c>
      <c r="AB747" s="640"/>
      <c r="AC747" s="640"/>
      <c r="AD747" s="640"/>
      <c r="AE747" s="640">
        <v>53000</v>
      </c>
      <c r="AF747" s="640"/>
      <c r="AG747" s="640"/>
      <c r="AH747" s="640"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1">
        <v>45981</v>
      </c>
      <c r="DC747" s="510">
        <v>373000</v>
      </c>
      <c r="DH747" s="440"/>
      <c r="DI747" s="438"/>
    </row>
    <row r="748" spans="5:113" x14ac:dyDescent="0.25">
      <c r="E748" s="468">
        <v>45989</v>
      </c>
      <c r="F748" s="469">
        <v>18000</v>
      </c>
      <c r="G748" s="471" t="s">
        <v>3355</v>
      </c>
      <c r="H748" s="469" t="s">
        <v>7432</v>
      </c>
      <c r="T748" s="742">
        <v>45770</v>
      </c>
      <c r="U748" s="628" t="s">
        <v>1479</v>
      </c>
      <c r="V748" s="628" t="s">
        <v>5556</v>
      </c>
      <c r="W748" s="629" t="s">
        <v>3521</v>
      </c>
      <c r="X748" s="629" t="s">
        <v>436</v>
      </c>
      <c r="Y748" s="744">
        <v>105000</v>
      </c>
      <c r="Z748" s="640"/>
      <c r="AA748" s="640">
        <v>29000</v>
      </c>
      <c r="AB748" s="640"/>
      <c r="AC748" s="640"/>
      <c r="AD748" s="640"/>
      <c r="AE748" s="640">
        <v>29000</v>
      </c>
      <c r="AF748" s="640"/>
      <c r="AG748" s="640"/>
      <c r="AH748" s="640"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1">
        <v>45981</v>
      </c>
      <c r="DC748" s="510">
        <v>233000</v>
      </c>
      <c r="DH748" s="440"/>
      <c r="DI748" s="438"/>
    </row>
    <row r="749" spans="5:113" x14ac:dyDescent="0.25">
      <c r="E749" s="468">
        <v>45989</v>
      </c>
      <c r="F749" s="469">
        <v>12000</v>
      </c>
      <c r="G749" s="471" t="s">
        <v>3355</v>
      </c>
      <c r="H749" s="469" t="s">
        <v>7433</v>
      </c>
      <c r="T749" s="742">
        <v>45769</v>
      </c>
      <c r="U749" s="628" t="s">
        <v>2681</v>
      </c>
      <c r="V749" s="628" t="s">
        <v>5396</v>
      </c>
      <c r="W749" s="629" t="s">
        <v>592</v>
      </c>
      <c r="X749" s="629" t="s">
        <v>221</v>
      </c>
      <c r="Y749" s="744">
        <v>307000</v>
      </c>
      <c r="Z749" s="640"/>
      <c r="AA749" s="640">
        <v>93000</v>
      </c>
      <c r="AB749" s="640"/>
      <c r="AC749" s="640"/>
      <c r="AD749" s="640"/>
      <c r="AE749" s="640">
        <v>93000</v>
      </c>
      <c r="AF749" s="640"/>
      <c r="AG749" s="640"/>
      <c r="AH749" s="640"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1">
        <v>45981</v>
      </c>
      <c r="DC749" s="510">
        <v>264000</v>
      </c>
      <c r="DH749" s="440"/>
      <c r="DI749" s="438"/>
    </row>
    <row r="750" spans="5:113" x14ac:dyDescent="0.25">
      <c r="E750" s="468">
        <v>45989</v>
      </c>
      <c r="F750" s="469">
        <v>196000</v>
      </c>
      <c r="G750" s="471" t="s">
        <v>1312</v>
      </c>
      <c r="H750" s="469" t="s">
        <v>3375</v>
      </c>
      <c r="T750" s="742">
        <v>45768</v>
      </c>
      <c r="U750" s="628" t="s">
        <v>1693</v>
      </c>
      <c r="V750" s="628" t="s">
        <v>5491</v>
      </c>
      <c r="W750" s="629" t="s">
        <v>592</v>
      </c>
      <c r="X750" s="629" t="s">
        <v>435</v>
      </c>
      <c r="Y750" s="744">
        <v>477000</v>
      </c>
      <c r="Z750" s="640"/>
      <c r="AA750" s="640">
        <v>72000</v>
      </c>
      <c r="AB750" s="640"/>
      <c r="AC750" s="640"/>
      <c r="AD750" s="640"/>
      <c r="AE750" s="640">
        <v>72000</v>
      </c>
      <c r="AF750" s="640"/>
      <c r="AG750" s="640"/>
      <c r="AH750" s="640"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1">
        <v>45981</v>
      </c>
      <c r="DC750" s="510">
        <v>714000</v>
      </c>
      <c r="DH750" s="440"/>
      <c r="DI750" s="438"/>
    </row>
    <row r="751" spans="5:113" x14ac:dyDescent="0.25">
      <c r="E751" s="468">
        <v>45989</v>
      </c>
      <c r="F751" s="469">
        <v>100000</v>
      </c>
      <c r="G751" s="471" t="s">
        <v>3353</v>
      </c>
      <c r="H751" s="469" t="s">
        <v>7426</v>
      </c>
      <c r="T751" s="742">
        <v>45767</v>
      </c>
      <c r="U751" s="628" t="s">
        <v>1500</v>
      </c>
      <c r="V751" s="628" t="s">
        <v>5495</v>
      </c>
      <c r="W751" s="629" t="s">
        <v>592</v>
      </c>
      <c r="X751" s="629" t="s">
        <v>435</v>
      </c>
      <c r="Y751" s="744">
        <v>760000</v>
      </c>
      <c r="Z751" s="640"/>
      <c r="AA751" s="640">
        <v>79000</v>
      </c>
      <c r="AB751" s="640"/>
      <c r="AC751" s="640"/>
      <c r="AD751" s="640"/>
      <c r="AE751" s="640">
        <v>79000</v>
      </c>
      <c r="AF751" s="640"/>
      <c r="AG751" s="640"/>
      <c r="AH751" s="640"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1">
        <v>45981</v>
      </c>
      <c r="DC751" s="510">
        <v>1422000</v>
      </c>
      <c r="DH751" s="440"/>
      <c r="DI751" s="438"/>
    </row>
    <row r="752" spans="5:113" x14ac:dyDescent="0.25">
      <c r="E752" s="468">
        <v>45988</v>
      </c>
      <c r="F752" s="469">
        <v>5000</v>
      </c>
      <c r="G752" s="471"/>
      <c r="H752" s="469" t="s">
        <v>3728</v>
      </c>
      <c r="T752" s="742">
        <v>45766</v>
      </c>
      <c r="U752" s="628" t="s">
        <v>4334</v>
      </c>
      <c r="V752" s="628" t="s">
        <v>5493</v>
      </c>
      <c r="W752" s="629" t="s">
        <v>3826</v>
      </c>
      <c r="X752" s="629" t="s">
        <v>435</v>
      </c>
      <c r="Y752" s="744">
        <v>378000</v>
      </c>
      <c r="Z752" s="640"/>
      <c r="AA752" s="640">
        <v>70000</v>
      </c>
      <c r="AB752" s="640"/>
      <c r="AC752" s="640"/>
      <c r="AD752" s="640"/>
      <c r="AE752" s="640">
        <v>70000</v>
      </c>
      <c r="AF752" s="640"/>
      <c r="AG752" s="640"/>
      <c r="AH752" s="640"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1">
        <v>45981</v>
      </c>
      <c r="DC752" s="510">
        <v>84000</v>
      </c>
      <c r="DH752" s="440"/>
      <c r="DI752" s="438"/>
    </row>
    <row r="753" spans="5:113" x14ac:dyDescent="0.25">
      <c r="E753" s="468">
        <v>45988</v>
      </c>
      <c r="F753" s="469">
        <v>4000</v>
      </c>
      <c r="G753" s="471" t="s">
        <v>5485</v>
      </c>
      <c r="H753" s="469" t="s">
        <v>5639</v>
      </c>
      <c r="T753" s="742">
        <v>45765</v>
      </c>
      <c r="U753" s="628" t="s">
        <v>1710</v>
      </c>
      <c r="V753" s="628" t="s">
        <v>5389</v>
      </c>
      <c r="W753" s="629" t="s">
        <v>4371</v>
      </c>
      <c r="X753" s="629" t="s">
        <v>435</v>
      </c>
      <c r="Y753" s="744">
        <v>811000</v>
      </c>
      <c r="Z753" s="640"/>
      <c r="AA753" s="640">
        <v>70000</v>
      </c>
      <c r="AB753" s="640"/>
      <c r="AC753" s="640"/>
      <c r="AD753" s="640"/>
      <c r="AE753" s="640">
        <v>70000</v>
      </c>
      <c r="AF753" s="640"/>
      <c r="AG753" s="640"/>
      <c r="AH753" s="640"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1">
        <v>45981</v>
      </c>
      <c r="DC753" s="510">
        <v>5000</v>
      </c>
      <c r="DH753" s="440"/>
      <c r="DI753" s="438"/>
    </row>
    <row r="754" spans="5:113" x14ac:dyDescent="0.25">
      <c r="E754" s="468">
        <v>45988</v>
      </c>
      <c r="F754" s="469">
        <v>5000</v>
      </c>
      <c r="G754" s="471" t="s">
        <v>3355</v>
      </c>
      <c r="H754" s="469" t="s">
        <v>2680</v>
      </c>
      <c r="T754" s="742">
        <v>45764</v>
      </c>
      <c r="U754" s="628" t="s">
        <v>6566</v>
      </c>
      <c r="V754" s="628" t="s">
        <v>5442</v>
      </c>
      <c r="W754" s="629" t="s">
        <v>592</v>
      </c>
      <c r="X754" s="629" t="s">
        <v>435</v>
      </c>
      <c r="Y754" s="744">
        <v>352000</v>
      </c>
      <c r="Z754" s="640"/>
      <c r="AA754" s="640">
        <v>76000</v>
      </c>
      <c r="AB754" s="640"/>
      <c r="AC754" s="640"/>
      <c r="AD754" s="640"/>
      <c r="AE754" s="640">
        <v>76000</v>
      </c>
      <c r="AF754" s="640"/>
      <c r="AG754" s="640"/>
      <c r="AH754" s="640"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1">
        <v>45981</v>
      </c>
      <c r="DC754" s="510">
        <v>5000</v>
      </c>
      <c r="DH754" s="440"/>
      <c r="DI754" s="438"/>
    </row>
    <row r="755" spans="5:113" x14ac:dyDescent="0.25">
      <c r="E755" s="468">
        <v>45988</v>
      </c>
      <c r="F755" s="469">
        <v>40000</v>
      </c>
      <c r="G755" s="471" t="s">
        <v>3352</v>
      </c>
      <c r="H755" s="469" t="s">
        <v>7449</v>
      </c>
      <c r="T755" s="742">
        <v>45763</v>
      </c>
      <c r="U755" s="628" t="s">
        <v>1479</v>
      </c>
      <c r="V755" s="628" t="s">
        <v>4613</v>
      </c>
      <c r="W755" s="629" t="s">
        <v>592</v>
      </c>
      <c r="X755" s="629" t="s">
        <v>435</v>
      </c>
      <c r="Y755" s="744" t="s">
        <v>5494</v>
      </c>
      <c r="Z755" s="640"/>
      <c r="AA755" s="640">
        <v>72000</v>
      </c>
      <c r="AB755" s="640"/>
      <c r="AC755" s="640"/>
      <c r="AD755" s="640"/>
      <c r="AE755" s="640">
        <v>72000</v>
      </c>
      <c r="AF755" s="640"/>
      <c r="AG755" s="640"/>
      <c r="AH755" s="640"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1">
        <v>45980</v>
      </c>
      <c r="DC755" s="510">
        <v>8000</v>
      </c>
      <c r="DH755" s="440"/>
      <c r="DI755" s="438"/>
    </row>
    <row r="756" spans="5:113" x14ac:dyDescent="0.25">
      <c r="E756" s="468">
        <v>45986</v>
      </c>
      <c r="F756" s="469">
        <v>4000</v>
      </c>
      <c r="G756" s="471" t="s">
        <v>5485</v>
      </c>
      <c r="H756" s="469" t="s">
        <v>7450</v>
      </c>
      <c r="T756" s="742">
        <v>45762</v>
      </c>
      <c r="U756" s="628" t="s">
        <v>613</v>
      </c>
      <c r="V756" s="628" t="s">
        <v>5465</v>
      </c>
      <c r="W756" s="629" t="s">
        <v>611</v>
      </c>
      <c r="X756" s="629" t="s">
        <v>436</v>
      </c>
      <c r="Y756" s="744">
        <v>1940000</v>
      </c>
      <c r="Z756" s="640"/>
      <c r="AA756" s="640">
        <v>235000</v>
      </c>
      <c r="AB756" s="640"/>
      <c r="AC756" s="640"/>
      <c r="AD756" s="640"/>
      <c r="AE756" s="640">
        <v>235000</v>
      </c>
      <c r="AF756" s="640"/>
      <c r="AG756" s="640"/>
      <c r="AH756" s="640"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1">
        <v>45980</v>
      </c>
      <c r="DC756" s="510">
        <v>2000</v>
      </c>
      <c r="DH756" s="440"/>
      <c r="DI756" s="438"/>
    </row>
    <row r="757" spans="5:113" x14ac:dyDescent="0.25">
      <c r="E757" s="468">
        <v>45986</v>
      </c>
      <c r="F757" s="469">
        <v>30000</v>
      </c>
      <c r="G757" s="471" t="s">
        <v>942</v>
      </c>
      <c r="H757" s="469" t="s">
        <v>916</v>
      </c>
      <c r="T757" s="742">
        <v>45761</v>
      </c>
      <c r="U757" s="628" t="s">
        <v>1646</v>
      </c>
      <c r="V757" s="628" t="s">
        <v>5479</v>
      </c>
      <c r="W757" s="629" t="s">
        <v>592</v>
      </c>
      <c r="X757" s="629" t="s">
        <v>221</v>
      </c>
      <c r="Y757" s="744">
        <v>274000</v>
      </c>
      <c r="Z757" s="640"/>
      <c r="AA757" s="640">
        <v>85000</v>
      </c>
      <c r="AB757" s="640"/>
      <c r="AC757" s="640"/>
      <c r="AD757" s="640"/>
      <c r="AE757" s="640">
        <v>85000</v>
      </c>
      <c r="AF757" s="640"/>
      <c r="AG757" s="640"/>
      <c r="AH757" s="640"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1">
        <v>45980</v>
      </c>
      <c r="DC757" s="510">
        <v>36000</v>
      </c>
      <c r="DH757" s="440"/>
      <c r="DI757" s="438"/>
    </row>
    <row r="758" spans="5:113" x14ac:dyDescent="0.25">
      <c r="E758" s="468">
        <v>45984</v>
      </c>
      <c r="F758" s="469">
        <v>10000</v>
      </c>
      <c r="G758" s="471" t="s">
        <v>3355</v>
      </c>
      <c r="H758" s="469" t="s">
        <v>7417</v>
      </c>
      <c r="T758" s="742">
        <v>45760</v>
      </c>
      <c r="U758" s="628" t="s">
        <v>2005</v>
      </c>
      <c r="V758" s="628" t="s">
        <v>2169</v>
      </c>
      <c r="W758" s="629" t="s">
        <v>592</v>
      </c>
      <c r="X758" s="629" t="s">
        <v>245</v>
      </c>
      <c r="Y758" s="744" t="s">
        <v>5490</v>
      </c>
      <c r="Z758" s="640"/>
      <c r="AA758" s="640">
        <v>70000</v>
      </c>
      <c r="AB758" s="640"/>
      <c r="AC758" s="640"/>
      <c r="AD758" s="640"/>
      <c r="AE758" s="640">
        <v>70000</v>
      </c>
      <c r="AF758" s="640"/>
      <c r="AG758" s="640"/>
      <c r="AH758" s="640"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1">
        <v>45979</v>
      </c>
      <c r="DC758" s="510">
        <v>2000</v>
      </c>
      <c r="DH758" s="440"/>
      <c r="DI758" s="438"/>
    </row>
    <row r="759" spans="5:113" x14ac:dyDescent="0.25">
      <c r="E759" s="468">
        <v>45983</v>
      </c>
      <c r="F759" s="469">
        <v>5000</v>
      </c>
      <c r="G759" s="471" t="s">
        <v>1396</v>
      </c>
      <c r="H759" s="469" t="s">
        <v>1486</v>
      </c>
      <c r="T759" s="742">
        <v>45759</v>
      </c>
      <c r="U759" s="628" t="s">
        <v>1554</v>
      </c>
      <c r="V759" s="628" t="s">
        <v>5454</v>
      </c>
      <c r="W759" s="629" t="s">
        <v>592</v>
      </c>
      <c r="X759" s="629" t="s">
        <v>435</v>
      </c>
      <c r="Y759" s="744">
        <v>350000</v>
      </c>
      <c r="Z759" s="640"/>
      <c r="AA759" s="640">
        <v>68000</v>
      </c>
      <c r="AB759" s="640"/>
      <c r="AC759" s="640"/>
      <c r="AD759" s="640"/>
      <c r="AE759" s="640">
        <v>68000</v>
      </c>
      <c r="AF759" s="640"/>
      <c r="AG759" s="640"/>
      <c r="AH759" s="640"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1">
        <v>45979</v>
      </c>
      <c r="DC759" s="510">
        <v>2000</v>
      </c>
      <c r="DH759" s="440"/>
      <c r="DI759" s="438"/>
    </row>
    <row r="760" spans="5:113" x14ac:dyDescent="0.25">
      <c r="E760" s="468">
        <v>45983</v>
      </c>
      <c r="F760" s="469">
        <v>20000</v>
      </c>
      <c r="G760" s="471" t="s">
        <v>1396</v>
      </c>
      <c r="H760" s="469" t="s">
        <v>7350</v>
      </c>
      <c r="T760" s="742">
        <v>45758</v>
      </c>
      <c r="U760" s="628" t="s">
        <v>2400</v>
      </c>
      <c r="V760" s="628" t="s">
        <v>5397</v>
      </c>
      <c r="W760" s="629" t="s">
        <v>592</v>
      </c>
      <c r="X760" s="629" t="s">
        <v>435</v>
      </c>
      <c r="Y760" s="744" t="s">
        <v>5505</v>
      </c>
      <c r="Z760" s="640"/>
      <c r="AA760" s="640">
        <v>87000</v>
      </c>
      <c r="AB760" s="640"/>
      <c r="AC760" s="640"/>
      <c r="AD760" s="640"/>
      <c r="AE760" s="640">
        <v>87000</v>
      </c>
      <c r="AF760" s="640"/>
      <c r="AG760" s="640"/>
      <c r="AH760" s="640"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1">
        <v>45979</v>
      </c>
      <c r="DC760" s="510">
        <v>35000</v>
      </c>
      <c r="DH760" s="440"/>
      <c r="DI760" s="438"/>
    </row>
    <row r="761" spans="5:113" x14ac:dyDescent="0.25">
      <c r="E761" s="468">
        <v>45983</v>
      </c>
      <c r="F761" s="469">
        <v>2000</v>
      </c>
      <c r="G761" s="471"/>
      <c r="H761" s="469" t="s">
        <v>7352</v>
      </c>
      <c r="T761" s="742">
        <v>45757</v>
      </c>
      <c r="U761" s="628" t="s">
        <v>5056</v>
      </c>
      <c r="V761" s="628" t="s">
        <v>5452</v>
      </c>
      <c r="W761" s="629" t="s">
        <v>2627</v>
      </c>
      <c r="X761" s="629" t="s">
        <v>435</v>
      </c>
      <c r="Y761" s="744">
        <v>298000</v>
      </c>
      <c r="Z761" s="640"/>
      <c r="AA761" s="640">
        <v>82000</v>
      </c>
      <c r="AB761" s="640"/>
      <c r="AC761" s="640"/>
      <c r="AD761" s="640"/>
      <c r="AE761" s="640">
        <v>82000</v>
      </c>
      <c r="AF761" s="640"/>
      <c r="AG761" s="640"/>
      <c r="AH761" s="640"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1">
        <v>45979</v>
      </c>
      <c r="DC761" s="510">
        <v>30000</v>
      </c>
      <c r="DH761" s="440"/>
      <c r="DI761" s="438"/>
    </row>
    <row r="762" spans="5:113" x14ac:dyDescent="0.25">
      <c r="E762" s="468">
        <v>45983</v>
      </c>
      <c r="F762" s="469">
        <v>225000</v>
      </c>
      <c r="G762" s="471" t="s">
        <v>1312</v>
      </c>
      <c r="H762" s="469" t="s">
        <v>3375</v>
      </c>
      <c r="T762" s="742">
        <v>45756</v>
      </c>
      <c r="U762" s="628" t="s">
        <v>587</v>
      </c>
      <c r="V762" s="628" t="s">
        <v>5496</v>
      </c>
      <c r="W762" s="629" t="s">
        <v>592</v>
      </c>
      <c r="X762" s="629" t="s">
        <v>435</v>
      </c>
      <c r="Y762" s="744" t="s">
        <v>5489</v>
      </c>
      <c r="Z762" s="640"/>
      <c r="AA762" s="640">
        <v>52000</v>
      </c>
      <c r="AB762" s="640"/>
      <c r="AC762" s="640"/>
      <c r="AD762" s="640"/>
      <c r="AE762" s="640">
        <v>52000</v>
      </c>
      <c r="AF762" s="640"/>
      <c r="AG762" s="640"/>
      <c r="AH762" s="640"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1">
        <v>45979</v>
      </c>
      <c r="DC762" s="510">
        <v>3000</v>
      </c>
      <c r="DH762" s="440"/>
      <c r="DI762" s="438"/>
    </row>
    <row r="763" spans="5:113" x14ac:dyDescent="0.25">
      <c r="E763" s="468">
        <v>45983</v>
      </c>
      <c r="F763" s="469">
        <v>6000</v>
      </c>
      <c r="G763" s="471" t="s">
        <v>1396</v>
      </c>
      <c r="H763" s="469" t="s">
        <v>7351</v>
      </c>
      <c r="T763" s="742">
        <v>45755</v>
      </c>
      <c r="U763" s="628" t="s">
        <v>587</v>
      </c>
      <c r="V763" s="628"/>
      <c r="W763" s="629" t="s">
        <v>5539</v>
      </c>
      <c r="X763" s="629"/>
      <c r="Y763" s="744"/>
      <c r="Z763" s="640"/>
      <c r="AA763" s="640">
        <v>35000</v>
      </c>
      <c r="AB763" s="640"/>
      <c r="AC763" s="640"/>
      <c r="AD763" s="640"/>
      <c r="AE763" s="640">
        <v>35000</v>
      </c>
      <c r="AF763" s="640"/>
      <c r="AG763" s="640"/>
      <c r="AH763" s="640"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1">
        <v>45979</v>
      </c>
      <c r="DC763" s="510">
        <v>20000</v>
      </c>
      <c r="DH763" s="440"/>
      <c r="DI763" s="438"/>
    </row>
    <row r="764" spans="5:113" x14ac:dyDescent="0.25">
      <c r="E764" s="468">
        <v>45982</v>
      </c>
      <c r="F764" s="469">
        <v>25000</v>
      </c>
      <c r="G764" s="471" t="s">
        <v>3352</v>
      </c>
      <c r="H764" s="469" t="s">
        <v>7342</v>
      </c>
      <c r="T764" s="742">
        <v>45754</v>
      </c>
      <c r="U764" s="628" t="s">
        <v>587</v>
      </c>
      <c r="V764" s="628">
        <v>98492315</v>
      </c>
      <c r="W764" s="629" t="s">
        <v>4696</v>
      </c>
      <c r="X764" s="629" t="s">
        <v>221</v>
      </c>
      <c r="Y764" s="744">
        <v>607000</v>
      </c>
      <c r="Z764" s="640"/>
      <c r="AA764" s="640">
        <v>70000</v>
      </c>
      <c r="AB764" s="640"/>
      <c r="AC764" s="640"/>
      <c r="AD764" s="640"/>
      <c r="AE764" s="640">
        <v>70000</v>
      </c>
      <c r="AF764" s="640"/>
      <c r="AG764" s="640"/>
      <c r="AH764" s="640"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1">
        <v>45979</v>
      </c>
      <c r="DC764" s="510">
        <v>12000</v>
      </c>
      <c r="DH764" s="440"/>
      <c r="DI764" s="438"/>
    </row>
    <row r="765" spans="5:113" x14ac:dyDescent="0.25">
      <c r="E765" s="468">
        <v>45982</v>
      </c>
      <c r="F765" s="469">
        <v>4000</v>
      </c>
      <c r="G765" s="471" t="s">
        <v>5485</v>
      </c>
      <c r="H765" s="469" t="s">
        <v>5639</v>
      </c>
      <c r="T765" s="742">
        <v>45750</v>
      </c>
      <c r="U765" s="628" t="s">
        <v>587</v>
      </c>
      <c r="V765" s="628"/>
      <c r="W765" s="629" t="s">
        <v>5539</v>
      </c>
      <c r="X765" s="629"/>
      <c r="Y765" s="744">
        <v>150000</v>
      </c>
      <c r="Z765" s="640"/>
      <c r="AA765" s="640">
        <v>45000</v>
      </c>
      <c r="AB765" s="640"/>
      <c r="AC765" s="640"/>
      <c r="AD765" s="640"/>
      <c r="AE765" s="640">
        <v>45000</v>
      </c>
      <c r="AF765" s="640"/>
      <c r="AG765" s="640"/>
      <c r="AH765" s="640"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1">
        <v>45979</v>
      </c>
      <c r="DC765" s="510">
        <v>7000</v>
      </c>
      <c r="DH765" s="440"/>
      <c r="DI765" s="438"/>
    </row>
    <row r="766" spans="5:113" x14ac:dyDescent="0.25">
      <c r="E766" s="468">
        <v>45981</v>
      </c>
      <c r="F766" s="469">
        <v>5000</v>
      </c>
      <c r="G766" s="471"/>
      <c r="H766" s="469" t="s">
        <v>3728</v>
      </c>
      <c r="T766" s="742">
        <v>45749</v>
      </c>
      <c r="U766" s="628" t="s">
        <v>587</v>
      </c>
      <c r="V766" s="628" t="s">
        <v>5492</v>
      </c>
      <c r="W766" s="629" t="s">
        <v>592</v>
      </c>
      <c r="X766" s="629" t="s">
        <v>436</v>
      </c>
      <c r="Y766" s="744">
        <v>394000</v>
      </c>
      <c r="Z766" s="640"/>
      <c r="AA766" s="640">
        <v>45000</v>
      </c>
      <c r="AB766" s="640"/>
      <c r="AC766" s="640"/>
      <c r="AD766" s="640"/>
      <c r="AE766" s="640">
        <v>45000</v>
      </c>
      <c r="AF766" s="640"/>
      <c r="AG766" s="640"/>
      <c r="AH766" s="640"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1">
        <v>45978</v>
      </c>
      <c r="DC766" s="510">
        <v>20000</v>
      </c>
      <c r="DH766" s="440"/>
      <c r="DI766" s="438"/>
    </row>
    <row r="767" spans="5:113" x14ac:dyDescent="0.25">
      <c r="E767" s="468">
        <v>45981</v>
      </c>
      <c r="F767" s="469">
        <v>3000</v>
      </c>
      <c r="G767" s="471" t="s">
        <v>5485</v>
      </c>
      <c r="H767" s="469" t="s">
        <v>5639</v>
      </c>
      <c r="T767" s="742">
        <v>45748</v>
      </c>
      <c r="U767" s="628" t="s">
        <v>587</v>
      </c>
      <c r="V767" s="628" t="s">
        <v>5451</v>
      </c>
      <c r="W767" s="629" t="s">
        <v>592</v>
      </c>
      <c r="X767" s="629" t="s">
        <v>602</v>
      </c>
      <c r="Y767" s="744">
        <v>474000</v>
      </c>
      <c r="Z767" s="640"/>
      <c r="AA767" s="640">
        <v>50000</v>
      </c>
      <c r="AB767" s="640"/>
      <c r="AC767" s="640"/>
      <c r="AD767" s="640"/>
      <c r="AE767" s="640">
        <v>50000</v>
      </c>
      <c r="AF767" s="640"/>
      <c r="AG767" s="640"/>
      <c r="AH767" s="640"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1">
        <v>45978</v>
      </c>
      <c r="DC767" s="510">
        <v>42000</v>
      </c>
      <c r="DH767" s="440"/>
      <c r="DI767" s="438"/>
    </row>
    <row r="768" spans="5:113" x14ac:dyDescent="0.25">
      <c r="E768" s="468">
        <v>45981</v>
      </c>
      <c r="F768" s="469">
        <v>4000</v>
      </c>
      <c r="G768" s="471" t="s">
        <v>3355</v>
      </c>
      <c r="H768" s="469" t="s">
        <v>2680</v>
      </c>
      <c r="T768" s="742">
        <v>45743</v>
      </c>
      <c r="U768" s="628" t="s">
        <v>587</v>
      </c>
      <c r="V768" s="628" t="s">
        <v>5482</v>
      </c>
      <c r="W768" s="629" t="s">
        <v>4918</v>
      </c>
      <c r="X768" s="629" t="s">
        <v>544</v>
      </c>
      <c r="Y768" s="744">
        <v>50000</v>
      </c>
      <c r="Z768" s="640"/>
      <c r="AA768" s="640">
        <v>25000</v>
      </c>
      <c r="AB768" s="640"/>
      <c r="AC768" s="640"/>
      <c r="AD768" s="640"/>
      <c r="AE768" s="640">
        <v>25000</v>
      </c>
      <c r="AF768" s="640"/>
      <c r="AG768" s="640"/>
      <c r="AH768" s="640"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1">
        <v>45977</v>
      </c>
      <c r="DC768" s="510">
        <v>20000</v>
      </c>
      <c r="DH768" s="440"/>
      <c r="DI768" s="438"/>
    </row>
    <row r="769" spans="5:113" x14ac:dyDescent="0.25">
      <c r="E769" s="468">
        <v>45980</v>
      </c>
      <c r="F769" s="469">
        <v>2000</v>
      </c>
      <c r="G769" s="471" t="s">
        <v>3355</v>
      </c>
      <c r="H769" s="469" t="s">
        <v>7307</v>
      </c>
      <c r="T769" s="742">
        <v>45742</v>
      </c>
      <c r="U769" s="628" t="s">
        <v>2452</v>
      </c>
      <c r="V769" s="628" t="s">
        <v>5392</v>
      </c>
      <c r="W769" s="629" t="s">
        <v>592</v>
      </c>
      <c r="X769" s="629" t="s">
        <v>486</v>
      </c>
      <c r="Y769" s="744">
        <v>403000</v>
      </c>
      <c r="Z769" s="640"/>
      <c r="AA769" s="640">
        <v>-7000</v>
      </c>
      <c r="AB769" s="640"/>
      <c r="AC769" s="640"/>
      <c r="AD769" s="640"/>
      <c r="AE769" s="640">
        <v>-7000</v>
      </c>
      <c r="AF769" s="640"/>
      <c r="AG769" s="640"/>
      <c r="AH769" s="640" t="s">
        <v>5463</v>
      </c>
      <c r="AI769" t="s">
        <v>573</v>
      </c>
      <c r="BP769" s="260"/>
      <c r="BQ769" s="260"/>
      <c r="BR769" s="260"/>
      <c r="BS769" s="260"/>
      <c r="BT769" s="260"/>
      <c r="BU769" s="440"/>
      <c r="BV769" s="438"/>
      <c r="BW769" s="260"/>
      <c r="BX769" s="440"/>
      <c r="BY769" s="438"/>
      <c r="BZ769" s="260"/>
      <c r="CA769" s="147"/>
      <c r="CB769" s="260"/>
      <c r="CC769" s="260"/>
      <c r="CD769" s="440"/>
      <c r="CE769" s="260"/>
      <c r="CG769" s="439"/>
      <c r="CH769" s="439"/>
      <c r="CJ769" s="440"/>
      <c r="CK769" s="438"/>
      <c r="CM769" s="439"/>
      <c r="DB769" s="511">
        <v>45977</v>
      </c>
      <c r="DC769" s="510">
        <v>24000</v>
      </c>
      <c r="DH769" s="440"/>
      <c r="DI769" s="438"/>
    </row>
    <row r="770" spans="5:113" x14ac:dyDescent="0.25">
      <c r="E770" s="468">
        <v>45980</v>
      </c>
      <c r="F770" s="469">
        <v>17000</v>
      </c>
      <c r="G770" s="471" t="s">
        <v>1396</v>
      </c>
      <c r="H770" s="469" t="s">
        <v>7699</v>
      </c>
      <c r="T770" s="742">
        <v>45741</v>
      </c>
      <c r="U770" s="628" t="s">
        <v>1646</v>
      </c>
      <c r="V770" s="628" t="s">
        <v>5449</v>
      </c>
      <c r="W770" s="629" t="s">
        <v>592</v>
      </c>
      <c r="X770" s="629" t="s">
        <v>436</v>
      </c>
      <c r="Y770" s="744">
        <v>717000</v>
      </c>
      <c r="Z770" s="640"/>
      <c r="AA770" s="640">
        <v>67000</v>
      </c>
      <c r="AB770" s="640"/>
      <c r="AC770" s="640"/>
      <c r="AD770" s="640"/>
      <c r="AE770" s="640">
        <v>67000</v>
      </c>
      <c r="AF770" s="640"/>
      <c r="AG770" s="640"/>
      <c r="AH770" s="640" t="s">
        <v>5459</v>
      </c>
      <c r="AI770" t="s">
        <v>573</v>
      </c>
      <c r="BP770" s="260"/>
      <c r="BQ770" s="260"/>
      <c r="BR770" s="260"/>
      <c r="BS770" s="260"/>
      <c r="BT770" s="260"/>
      <c r="BU770" s="440"/>
      <c r="BV770" s="438"/>
      <c r="BW770" s="260"/>
      <c r="BX770" s="440"/>
      <c r="BY770" s="438"/>
      <c r="BZ770" s="260"/>
      <c r="CA770" s="147"/>
      <c r="CB770" s="260"/>
      <c r="CC770" s="260"/>
      <c r="CD770" s="440"/>
      <c r="CE770" s="260"/>
      <c r="CG770" s="439"/>
      <c r="CH770" s="439"/>
      <c r="CJ770" s="440"/>
      <c r="CK770" s="438"/>
      <c r="CM770" s="439"/>
      <c r="DB770" s="511">
        <v>45977</v>
      </c>
      <c r="DC770" s="510">
        <v>22000</v>
      </c>
      <c r="DH770" s="440"/>
      <c r="DI770" s="438"/>
    </row>
    <row r="771" spans="5:113" ht="15.75" thickBot="1" x14ac:dyDescent="0.3">
      <c r="E771" s="468">
        <v>45980</v>
      </c>
      <c r="F771" s="469">
        <v>8000</v>
      </c>
      <c r="G771" s="471" t="s">
        <v>1312</v>
      </c>
      <c r="H771" s="469" t="s">
        <v>5013</v>
      </c>
      <c r="T771" s="742">
        <v>45740</v>
      </c>
      <c r="U771" s="628" t="s">
        <v>5056</v>
      </c>
      <c r="V771" s="628" t="s">
        <v>5453</v>
      </c>
      <c r="W771" s="629" t="s">
        <v>592</v>
      </c>
      <c r="X771" s="629" t="s">
        <v>436</v>
      </c>
      <c r="Y771" s="744">
        <v>628000</v>
      </c>
      <c r="Z771" s="640"/>
      <c r="AA771" s="640">
        <v>79000</v>
      </c>
      <c r="AB771" s="640"/>
      <c r="AC771" s="640"/>
      <c r="AD771" s="640"/>
      <c r="AE771" s="640">
        <v>79000</v>
      </c>
      <c r="AF771" s="640"/>
      <c r="AG771" s="640"/>
      <c r="AH771" s="640" t="s">
        <v>5458</v>
      </c>
      <c r="AI771" t="s">
        <v>573</v>
      </c>
      <c r="BP771" s="260"/>
      <c r="BQ771" s="260"/>
      <c r="BR771" s="260"/>
      <c r="BS771" s="260"/>
      <c r="BT771" s="260"/>
      <c r="BU771" s="440"/>
      <c r="BV771" s="438"/>
      <c r="BW771" s="260"/>
      <c r="BX771" s="440"/>
      <c r="BY771" s="441"/>
      <c r="BZ771" s="260"/>
      <c r="CA771" s="147"/>
      <c r="CB771" s="260"/>
      <c r="CC771" s="260"/>
      <c r="CD771" s="440"/>
      <c r="CE771" s="260"/>
      <c r="CG771" s="439"/>
      <c r="CH771" s="439"/>
      <c r="CJ771" s="440"/>
      <c r="CK771" s="438"/>
      <c r="CM771" s="439"/>
      <c r="DB771" s="511">
        <v>45977</v>
      </c>
      <c r="DC771" s="510">
        <v>102000</v>
      </c>
      <c r="DH771" s="440"/>
      <c r="DI771" s="438"/>
    </row>
    <row r="772" spans="5:113" x14ac:dyDescent="0.25">
      <c r="E772" s="468">
        <v>45980</v>
      </c>
      <c r="F772" s="469">
        <v>7000</v>
      </c>
      <c r="G772" s="471" t="s">
        <v>1396</v>
      </c>
      <c r="H772" s="469" t="s">
        <v>7287</v>
      </c>
      <c r="T772" s="742">
        <v>45739</v>
      </c>
      <c r="U772" s="628" t="s">
        <v>1668</v>
      </c>
      <c r="V772" s="628" t="s">
        <v>5455</v>
      </c>
      <c r="W772" s="629" t="s">
        <v>592</v>
      </c>
      <c r="X772" s="629" t="s">
        <v>602</v>
      </c>
      <c r="Y772" s="744">
        <v>496000</v>
      </c>
      <c r="Z772" s="640"/>
      <c r="AA772" s="640">
        <v>88000</v>
      </c>
      <c r="AB772" s="640"/>
      <c r="AC772" s="640"/>
      <c r="AD772" s="640"/>
      <c r="AE772" s="640">
        <v>88000</v>
      </c>
      <c r="AF772" s="640"/>
      <c r="AG772" s="640"/>
      <c r="AH772" s="640"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1">
        <v>45975</v>
      </c>
      <c r="DC772" s="510">
        <v>40000</v>
      </c>
      <c r="DH772" s="440"/>
      <c r="DI772" s="438"/>
    </row>
    <row r="773" spans="5:113" x14ac:dyDescent="0.25">
      <c r="E773" s="468">
        <v>45979</v>
      </c>
      <c r="F773" s="469">
        <v>3000</v>
      </c>
      <c r="G773" s="471" t="s">
        <v>5485</v>
      </c>
      <c r="H773" s="469" t="s">
        <v>5639</v>
      </c>
      <c r="T773" s="742">
        <v>45738</v>
      </c>
      <c r="U773" s="628" t="s">
        <v>1495</v>
      </c>
      <c r="V773" s="628" t="s">
        <v>5439</v>
      </c>
      <c r="W773" s="629" t="s">
        <v>592</v>
      </c>
      <c r="X773" s="629" t="s">
        <v>436</v>
      </c>
      <c r="Y773" s="744">
        <v>356000</v>
      </c>
      <c r="Z773" s="640"/>
      <c r="AA773" s="640">
        <v>67000</v>
      </c>
      <c r="AB773" s="640"/>
      <c r="AC773" s="640"/>
      <c r="AD773" s="640"/>
      <c r="AE773" s="640">
        <v>67000</v>
      </c>
      <c r="AF773" s="640"/>
      <c r="AG773" s="640"/>
      <c r="AH773" s="640"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1">
        <v>45975</v>
      </c>
      <c r="DC773" s="510">
        <v>18000</v>
      </c>
      <c r="DH773" s="440"/>
      <c r="DI773" s="438"/>
    </row>
    <row r="774" spans="5:113" x14ac:dyDescent="0.25">
      <c r="E774" s="468">
        <v>45979</v>
      </c>
      <c r="F774" s="469">
        <v>20000</v>
      </c>
      <c r="G774" s="471" t="s">
        <v>1312</v>
      </c>
      <c r="H774" s="469" t="s">
        <v>3506</v>
      </c>
      <c r="T774" s="742">
        <v>45737</v>
      </c>
      <c r="U774" s="628" t="s">
        <v>1667</v>
      </c>
      <c r="V774" s="628" t="s">
        <v>5437</v>
      </c>
      <c r="W774" s="629" t="s">
        <v>592</v>
      </c>
      <c r="X774" s="629" t="s">
        <v>435</v>
      </c>
      <c r="Y774" s="744" t="s">
        <v>5436</v>
      </c>
      <c r="Z774" s="640"/>
      <c r="AA774" s="640">
        <v>92000</v>
      </c>
      <c r="AB774" s="640"/>
      <c r="AC774" s="640"/>
      <c r="AD774" s="640"/>
      <c r="AE774" s="640">
        <v>92000</v>
      </c>
      <c r="AF774" s="640"/>
      <c r="AG774" s="640"/>
      <c r="AH774" s="640"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1">
        <v>45975</v>
      </c>
      <c r="DC774" s="510">
        <v>5000</v>
      </c>
      <c r="DH774" s="440"/>
      <c r="DI774" s="438"/>
    </row>
    <row r="775" spans="5:113" x14ac:dyDescent="0.25">
      <c r="E775" s="468">
        <v>45979</v>
      </c>
      <c r="F775" s="469">
        <v>2000</v>
      </c>
      <c r="G775" s="471" t="s">
        <v>3355</v>
      </c>
      <c r="H775" s="469" t="s">
        <v>7289</v>
      </c>
      <c r="T775" s="742">
        <v>45736</v>
      </c>
      <c r="U775" s="628" t="s">
        <v>2388</v>
      </c>
      <c r="V775" s="628" t="s">
        <v>5388</v>
      </c>
      <c r="W775" s="629" t="s">
        <v>592</v>
      </c>
      <c r="X775" s="629" t="s">
        <v>221</v>
      </c>
      <c r="Y775" s="744">
        <v>327000</v>
      </c>
      <c r="Z775" s="640"/>
      <c r="AA775" s="640">
        <v>79000</v>
      </c>
      <c r="AB775" s="640"/>
      <c r="AC775" s="640"/>
      <c r="AD775" s="640"/>
      <c r="AE775" s="640">
        <v>79000</v>
      </c>
      <c r="AF775" s="640"/>
      <c r="AG775" s="640"/>
      <c r="AH775" s="640" t="s">
        <v>5435</v>
      </c>
      <c r="AI775" t="s">
        <v>573</v>
      </c>
      <c r="BP775" s="260"/>
      <c r="BQ775" s="260"/>
      <c r="BR775" s="260"/>
      <c r="BS775" s="260"/>
      <c r="BT775" s="260"/>
      <c r="BU775" s="440"/>
      <c r="BV775" s="438"/>
      <c r="BW775" s="260"/>
      <c r="BX775" s="440"/>
      <c r="BY775" s="260"/>
      <c r="BZ775" s="260"/>
      <c r="CA775" s="147"/>
      <c r="CB775" s="260"/>
      <c r="CC775" s="260"/>
      <c r="CD775" s="440"/>
      <c r="CE775" s="260"/>
      <c r="CG775" s="439"/>
      <c r="CH775" s="439"/>
      <c r="CJ775" s="440"/>
      <c r="CK775" s="438"/>
      <c r="CM775" s="439"/>
      <c r="DB775" s="511">
        <v>45975</v>
      </c>
      <c r="DC775" s="510">
        <v>158000</v>
      </c>
      <c r="DH775" s="440"/>
      <c r="DI775" s="438"/>
    </row>
    <row r="776" spans="5:113" x14ac:dyDescent="0.25">
      <c r="E776" s="468">
        <v>45979</v>
      </c>
      <c r="F776" s="469">
        <v>35000</v>
      </c>
      <c r="G776" s="471" t="s">
        <v>1433</v>
      </c>
      <c r="H776" s="469" t="s">
        <v>5420</v>
      </c>
      <c r="T776" s="742">
        <v>45735</v>
      </c>
      <c r="U776" s="628" t="s">
        <v>2452</v>
      </c>
      <c r="V776" s="628" t="s">
        <v>5431</v>
      </c>
      <c r="W776" s="629" t="s">
        <v>592</v>
      </c>
      <c r="X776" s="629" t="s">
        <v>221</v>
      </c>
      <c r="Y776" s="744">
        <v>531000</v>
      </c>
      <c r="Z776" s="640"/>
      <c r="AA776" s="640">
        <v>131000</v>
      </c>
      <c r="AB776" s="640"/>
      <c r="AC776" s="640"/>
      <c r="AD776" s="640"/>
      <c r="AE776" s="640">
        <v>131000</v>
      </c>
      <c r="AF776" s="640"/>
      <c r="AG776" s="640"/>
      <c r="AH776" s="640" t="s">
        <v>5434</v>
      </c>
      <c r="AI776" t="s">
        <v>573</v>
      </c>
      <c r="BP776" s="260"/>
      <c r="BQ776" s="260"/>
      <c r="BR776" s="260"/>
      <c r="BS776" s="260"/>
      <c r="BT776" s="260"/>
      <c r="BU776" s="440"/>
      <c r="BV776" s="438"/>
      <c r="BW776" s="260"/>
      <c r="BX776" s="440"/>
      <c r="BY776" s="260"/>
      <c r="BZ776" s="260"/>
      <c r="CA776" s="147"/>
      <c r="CB776" s="260"/>
      <c r="CC776" s="260"/>
      <c r="CD776" s="440"/>
      <c r="CE776" s="260"/>
      <c r="CG776" s="439"/>
      <c r="CH776" s="439"/>
      <c r="CJ776" s="440"/>
      <c r="CK776" s="438"/>
      <c r="CM776" s="439"/>
      <c r="DB776" s="511">
        <v>45975</v>
      </c>
      <c r="DC776" s="510">
        <v>65000</v>
      </c>
      <c r="DH776" s="440"/>
      <c r="DI776" s="438"/>
    </row>
    <row r="777" spans="5:113" ht="15.75" thickBot="1" x14ac:dyDescent="0.3">
      <c r="E777" s="468">
        <v>45979</v>
      </c>
      <c r="F777" s="469">
        <v>30000</v>
      </c>
      <c r="G777" s="471" t="s">
        <v>942</v>
      </c>
      <c r="H777" s="469" t="s">
        <v>916</v>
      </c>
      <c r="T777" s="742">
        <v>45734</v>
      </c>
      <c r="U777" s="628" t="s">
        <v>609</v>
      </c>
      <c r="V777" s="628" t="s">
        <v>5417</v>
      </c>
      <c r="W777" s="629" t="s">
        <v>592</v>
      </c>
      <c r="X777" s="629" t="s">
        <v>221</v>
      </c>
      <c r="Y777" s="744">
        <v>349000</v>
      </c>
      <c r="Z777" s="640"/>
      <c r="AA777" s="640">
        <v>142000</v>
      </c>
      <c r="AB777" s="640"/>
      <c r="AC777" s="640"/>
      <c r="AD777" s="640"/>
      <c r="AE777" s="640">
        <v>142000</v>
      </c>
      <c r="AF777" s="640"/>
      <c r="AG777" s="640"/>
      <c r="AH777" s="640" t="s">
        <v>5418</v>
      </c>
      <c r="AI777" t="s">
        <v>573</v>
      </c>
      <c r="BP777" s="260"/>
      <c r="BQ777" s="260"/>
      <c r="BR777" s="260"/>
      <c r="BS777" s="260"/>
      <c r="BT777" s="260"/>
      <c r="BU777" s="440"/>
      <c r="BV777" s="438"/>
      <c r="BW777" s="260"/>
      <c r="BX777" s="505"/>
      <c r="BY777" s="260"/>
      <c r="BZ777" s="260"/>
      <c r="CA777" s="147"/>
      <c r="CB777" s="260"/>
      <c r="CC777" s="260"/>
      <c r="CD777" s="440"/>
      <c r="CE777" s="260"/>
      <c r="CG777" s="439"/>
      <c r="CH777" s="439"/>
      <c r="CJ777" s="440"/>
      <c r="CK777" s="438"/>
      <c r="CM777" s="439"/>
      <c r="DB777" s="511">
        <v>45975</v>
      </c>
      <c r="DC777" s="510">
        <v>56000</v>
      </c>
      <c r="DH777" s="440"/>
      <c r="DI777" s="438"/>
    </row>
    <row r="778" spans="5:113" x14ac:dyDescent="0.25">
      <c r="E778" s="468">
        <v>45979</v>
      </c>
      <c r="F778" s="469">
        <v>87000</v>
      </c>
      <c r="G778" s="471" t="s">
        <v>1312</v>
      </c>
      <c r="H778" s="469" t="s">
        <v>6677</v>
      </c>
      <c r="T778" s="742">
        <v>45733</v>
      </c>
      <c r="U778" s="628" t="s">
        <v>609</v>
      </c>
      <c r="V778" s="628" t="s">
        <v>5415</v>
      </c>
      <c r="W778" s="629" t="s">
        <v>592</v>
      </c>
      <c r="X778" s="629" t="s">
        <v>435</v>
      </c>
      <c r="Y778" s="744">
        <v>1019000</v>
      </c>
      <c r="Z778" s="640"/>
      <c r="AA778" s="640">
        <v>70000</v>
      </c>
      <c r="AB778" s="640"/>
      <c r="AC778" s="640"/>
      <c r="AD778" s="640"/>
      <c r="AE778" s="640">
        <v>70000</v>
      </c>
      <c r="AF778" s="640"/>
      <c r="AG778" s="640"/>
      <c r="AH778" s="640"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1">
        <v>45975</v>
      </c>
      <c r="DC778" s="510">
        <v>5000</v>
      </c>
      <c r="DH778" s="440"/>
      <c r="DI778" s="438"/>
    </row>
    <row r="779" spans="5:113" x14ac:dyDescent="0.25">
      <c r="E779" s="468">
        <v>45979</v>
      </c>
      <c r="F779" s="469">
        <v>7000</v>
      </c>
      <c r="G779" s="471" t="s">
        <v>3354</v>
      </c>
      <c r="H779" s="469" t="s">
        <v>7284</v>
      </c>
      <c r="T779" s="742">
        <v>45732</v>
      </c>
      <c r="U779" s="628" t="s">
        <v>4001</v>
      </c>
      <c r="V779" s="628" t="s">
        <v>5377</v>
      </c>
      <c r="W779" s="629" t="s">
        <v>592</v>
      </c>
      <c r="X779" s="629" t="s">
        <v>435</v>
      </c>
      <c r="Y779" s="744">
        <v>603000</v>
      </c>
      <c r="Z779" s="640"/>
      <c r="AA779" s="640">
        <v>73000</v>
      </c>
      <c r="AB779" s="640"/>
      <c r="AC779" s="640"/>
      <c r="AD779" s="640"/>
      <c r="AE779" s="640">
        <v>73000</v>
      </c>
      <c r="AF779" s="640"/>
      <c r="AG779" s="640"/>
      <c r="AH779" s="640"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1">
        <v>45975</v>
      </c>
      <c r="DC779" s="510">
        <v>12000</v>
      </c>
      <c r="DH779" s="440"/>
      <c r="DI779" s="438"/>
    </row>
    <row r="780" spans="5:113" x14ac:dyDescent="0.25">
      <c r="E780" s="468">
        <v>45979</v>
      </c>
      <c r="F780" s="469">
        <v>2000</v>
      </c>
      <c r="G780" s="471"/>
      <c r="H780" s="469" t="s">
        <v>2168</v>
      </c>
      <c r="T780" s="742">
        <v>45731</v>
      </c>
      <c r="U780" s="628" t="s">
        <v>3992</v>
      </c>
      <c r="V780" s="628" t="s">
        <v>5335</v>
      </c>
      <c r="W780" s="629" t="s">
        <v>1578</v>
      </c>
      <c r="X780" s="629" t="s">
        <v>221</v>
      </c>
      <c r="Y780" s="744">
        <v>290000</v>
      </c>
      <c r="Z780" s="640"/>
      <c r="AA780" s="640">
        <v>78000</v>
      </c>
      <c r="AB780" s="640"/>
      <c r="AC780" s="640"/>
      <c r="AD780" s="640"/>
      <c r="AE780" s="640">
        <v>78000</v>
      </c>
      <c r="AF780" s="640"/>
      <c r="AG780" s="640"/>
      <c r="AH780" s="640"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1">
        <v>45975</v>
      </c>
      <c r="DC780" s="510">
        <v>10000</v>
      </c>
      <c r="DH780" s="440"/>
      <c r="DI780" s="438"/>
    </row>
    <row r="781" spans="5:113" x14ac:dyDescent="0.25">
      <c r="E781" s="468">
        <v>45978</v>
      </c>
      <c r="F781" s="469">
        <v>42000</v>
      </c>
      <c r="G781" s="471" t="s">
        <v>942</v>
      </c>
      <c r="H781" s="469" t="s">
        <v>957</v>
      </c>
      <c r="T781" s="742">
        <v>45730</v>
      </c>
      <c r="U781" s="628" t="s">
        <v>5346</v>
      </c>
      <c r="V781" s="628" t="s">
        <v>5406</v>
      </c>
      <c r="W781" s="629" t="s">
        <v>592</v>
      </c>
      <c r="X781" s="629" t="s">
        <v>435</v>
      </c>
      <c r="Y781" s="744">
        <v>866000</v>
      </c>
      <c r="Z781" s="640"/>
      <c r="AA781" s="640">
        <v>70000</v>
      </c>
      <c r="AB781" s="640"/>
      <c r="AC781" s="640"/>
      <c r="AD781" s="640"/>
      <c r="AE781" s="640">
        <v>70000</v>
      </c>
      <c r="AF781" s="640"/>
      <c r="AG781" s="640"/>
      <c r="AH781" s="640" t="s">
        <v>5407</v>
      </c>
      <c r="AI781" t="s">
        <v>573</v>
      </c>
      <c r="BP781" s="260"/>
      <c r="BQ781" s="260"/>
      <c r="BR781" s="260"/>
      <c r="BS781" s="260"/>
      <c r="BT781" s="260"/>
      <c r="BU781" s="440"/>
      <c r="BV781" s="438"/>
      <c r="BW781" s="260"/>
      <c r="BX781" s="147"/>
      <c r="BY781" s="260"/>
      <c r="BZ781" s="260"/>
      <c r="CA781" s="147"/>
      <c r="CB781" s="260"/>
      <c r="CC781" s="260"/>
      <c r="CD781" s="440"/>
      <c r="CE781" s="260"/>
      <c r="CG781" s="439"/>
      <c r="CH781" s="439"/>
      <c r="CJ781" s="440"/>
      <c r="CK781" s="438"/>
      <c r="CM781" s="439"/>
      <c r="DB781" s="511">
        <v>45975</v>
      </c>
      <c r="DC781" s="510">
        <v>4000</v>
      </c>
      <c r="DH781" s="440"/>
      <c r="DI781" s="438"/>
    </row>
    <row r="782" spans="5:113" x14ac:dyDescent="0.25">
      <c r="E782" s="468">
        <v>45978</v>
      </c>
      <c r="F782" s="469">
        <v>20000</v>
      </c>
      <c r="G782" s="471" t="s">
        <v>1396</v>
      </c>
      <c r="H782" s="469"/>
      <c r="T782" s="742">
        <v>45729</v>
      </c>
      <c r="U782" s="628" t="s">
        <v>5346</v>
      </c>
      <c r="V782" s="628" t="s">
        <v>5404</v>
      </c>
      <c r="W782" s="629" t="s">
        <v>592</v>
      </c>
      <c r="X782" s="629" t="s">
        <v>436</v>
      </c>
      <c r="Y782" s="744">
        <v>370000</v>
      </c>
      <c r="Z782" s="640"/>
      <c r="AA782" s="640">
        <v>69000</v>
      </c>
      <c r="AB782" s="640"/>
      <c r="AC782" s="640"/>
      <c r="AD782" s="640"/>
      <c r="AE782" s="640">
        <v>69000</v>
      </c>
      <c r="AF782" s="640"/>
      <c r="AG782" s="640"/>
      <c r="AH782" s="640" t="s">
        <v>5405</v>
      </c>
      <c r="AI782" t="s">
        <v>573</v>
      </c>
      <c r="BP782" s="260"/>
      <c r="BQ782" s="260"/>
      <c r="BR782" s="260"/>
      <c r="BS782" s="260"/>
      <c r="BT782" s="260"/>
      <c r="BU782" s="440"/>
      <c r="BV782" s="438"/>
      <c r="BW782" s="260"/>
      <c r="BX782" s="147"/>
      <c r="BY782" s="260"/>
      <c r="BZ782" s="260"/>
      <c r="CA782" s="147"/>
      <c r="CB782" s="260"/>
      <c r="CC782" s="260"/>
      <c r="CD782" s="440"/>
      <c r="CE782" s="260"/>
      <c r="CG782" s="439"/>
      <c r="CH782" s="439"/>
      <c r="CJ782" s="440"/>
      <c r="CK782" s="438"/>
      <c r="CM782" s="439"/>
      <c r="DB782" s="511">
        <v>45975</v>
      </c>
      <c r="DC782" s="510">
        <v>3000</v>
      </c>
    </row>
    <row r="783" spans="5:113" x14ac:dyDescent="0.25">
      <c r="E783" s="468">
        <v>45977</v>
      </c>
      <c r="F783" s="469">
        <v>22000</v>
      </c>
      <c r="G783" s="471" t="s">
        <v>3355</v>
      </c>
      <c r="H783" s="469" t="s">
        <v>7281</v>
      </c>
      <c r="T783" s="742">
        <v>45728</v>
      </c>
      <c r="U783" s="628" t="s">
        <v>1479</v>
      </c>
      <c r="V783" s="628" t="s">
        <v>5402</v>
      </c>
      <c r="W783" s="629" t="s">
        <v>592</v>
      </c>
      <c r="X783" s="629" t="s">
        <v>436</v>
      </c>
      <c r="Y783" s="744">
        <v>348000</v>
      </c>
      <c r="Z783" s="640"/>
      <c r="AA783" s="640">
        <v>66000</v>
      </c>
      <c r="AB783" s="640"/>
      <c r="AC783" s="640"/>
      <c r="AD783" s="640"/>
      <c r="AE783" s="640">
        <v>66000</v>
      </c>
      <c r="AF783" s="640"/>
      <c r="AG783" s="640"/>
      <c r="AH783" s="640" t="s">
        <v>5403</v>
      </c>
      <c r="AI783" t="s">
        <v>573</v>
      </c>
      <c r="BP783" s="260"/>
      <c r="BQ783" s="260"/>
      <c r="BR783" s="260"/>
      <c r="BS783" s="260"/>
      <c r="BT783" s="260"/>
      <c r="BU783" s="440"/>
      <c r="BV783" s="438"/>
      <c r="BW783" s="260"/>
      <c r="BX783" s="147"/>
      <c r="BY783" s="260"/>
      <c r="BZ783" s="260"/>
      <c r="CA783" s="147"/>
      <c r="CB783" s="260"/>
      <c r="CC783" s="260"/>
      <c r="CD783" s="440"/>
      <c r="CE783" s="260"/>
      <c r="CG783" s="439"/>
      <c r="CH783" s="439"/>
      <c r="CJ783" s="440"/>
      <c r="CK783" s="438"/>
      <c r="CM783" s="439"/>
      <c r="DB783" s="511">
        <v>45975</v>
      </c>
      <c r="DC783" s="510">
        <v>20000</v>
      </c>
    </row>
    <row r="784" spans="5:113" x14ac:dyDescent="0.25">
      <c r="E784" s="468">
        <v>45977</v>
      </c>
      <c r="F784" s="469">
        <v>16000</v>
      </c>
      <c r="G784" s="471" t="s">
        <v>1396</v>
      </c>
      <c r="H784" s="469" t="s">
        <v>3849</v>
      </c>
      <c r="T784" s="742">
        <v>45727</v>
      </c>
      <c r="U784" s="628" t="s">
        <v>1479</v>
      </c>
      <c r="V784" s="628" t="s">
        <v>5400</v>
      </c>
      <c r="W784" s="629" t="s">
        <v>592</v>
      </c>
      <c r="X784" s="629" t="s">
        <v>435</v>
      </c>
      <c r="Y784" s="744">
        <v>490000</v>
      </c>
      <c r="Z784" s="640"/>
      <c r="AA784" s="640">
        <v>72000</v>
      </c>
      <c r="AB784" s="640"/>
      <c r="AC784" s="640"/>
      <c r="AD784" s="640"/>
      <c r="AE784" s="640">
        <v>72000</v>
      </c>
      <c r="AF784" s="640"/>
      <c r="AG784" s="640"/>
      <c r="AH784" s="640" t="s">
        <v>5401</v>
      </c>
      <c r="AI784" t="s">
        <v>573</v>
      </c>
      <c r="BP784" s="260"/>
      <c r="BQ784" s="260"/>
      <c r="BR784" s="260"/>
      <c r="BS784" s="260"/>
      <c r="BT784" s="260"/>
      <c r="BU784" s="440"/>
      <c r="BV784" s="438"/>
      <c r="BW784" s="260"/>
      <c r="BX784" s="147"/>
      <c r="BY784" s="260"/>
      <c r="BZ784" s="260"/>
      <c r="CA784" s="147"/>
      <c r="CB784" s="260"/>
      <c r="CC784" s="260"/>
      <c r="CD784" s="440"/>
      <c r="CE784" s="260"/>
      <c r="CG784" s="439"/>
      <c r="CH784" s="439"/>
      <c r="CJ784" s="440"/>
      <c r="CK784" s="438"/>
      <c r="CM784" s="439"/>
      <c r="DB784" s="511">
        <v>45974</v>
      </c>
      <c r="DC784" s="510">
        <v>10000</v>
      </c>
    </row>
    <row r="785" spans="5:107" x14ac:dyDescent="0.25">
      <c r="E785" s="468">
        <v>45977</v>
      </c>
      <c r="F785" s="469">
        <v>20000</v>
      </c>
      <c r="G785" s="471"/>
      <c r="H785" s="469" t="s">
        <v>5011</v>
      </c>
      <c r="T785" s="742">
        <v>45726</v>
      </c>
      <c r="U785" s="628" t="s">
        <v>1495</v>
      </c>
      <c r="V785" s="628" t="s">
        <v>5398</v>
      </c>
      <c r="W785" s="629" t="s">
        <v>2448</v>
      </c>
      <c r="X785" s="629" t="s">
        <v>436</v>
      </c>
      <c r="Y785" s="744">
        <v>105000</v>
      </c>
      <c r="Z785" s="640"/>
      <c r="AA785" s="640">
        <v>28000</v>
      </c>
      <c r="AB785" s="640"/>
      <c r="AC785" s="640"/>
      <c r="AD785" s="640"/>
      <c r="AE785" s="640">
        <v>28000</v>
      </c>
      <c r="AF785" s="640"/>
      <c r="AG785" s="640"/>
      <c r="AH785" s="640" t="s">
        <v>5399</v>
      </c>
      <c r="AI785" t="s">
        <v>573</v>
      </c>
      <c r="BP785" s="260"/>
      <c r="BQ785" s="260"/>
      <c r="BR785" s="260"/>
      <c r="BS785" s="260"/>
      <c r="BT785" s="260"/>
      <c r="BU785" s="440"/>
      <c r="BV785" s="438"/>
      <c r="BW785" s="260"/>
      <c r="BX785" s="147"/>
      <c r="BY785" s="260"/>
      <c r="BZ785" s="260"/>
      <c r="CA785" s="147"/>
      <c r="CB785" s="260"/>
      <c r="CC785" s="260"/>
      <c r="CD785" s="440"/>
      <c r="CE785" s="260"/>
      <c r="CG785" s="439"/>
      <c r="CH785" s="439"/>
      <c r="CJ785" s="440"/>
      <c r="CK785" s="438"/>
      <c r="CM785" s="439"/>
      <c r="DB785" s="511">
        <v>45974</v>
      </c>
      <c r="DC785" s="510">
        <v>4000</v>
      </c>
    </row>
    <row r="786" spans="5:107" ht="15.75" thickBot="1" x14ac:dyDescent="0.3">
      <c r="E786" s="468">
        <v>45977</v>
      </c>
      <c r="F786" s="469">
        <v>102000</v>
      </c>
      <c r="G786" s="471" t="s">
        <v>1396</v>
      </c>
      <c r="H786" s="469" t="s">
        <v>7280</v>
      </c>
      <c r="T786" s="742">
        <v>45725</v>
      </c>
      <c r="U786" s="628" t="s">
        <v>4334</v>
      </c>
      <c r="V786" s="628" t="s">
        <v>4991</v>
      </c>
      <c r="W786" s="629" t="s">
        <v>592</v>
      </c>
      <c r="X786" s="629" t="s">
        <v>221</v>
      </c>
      <c r="Y786" s="744" t="s">
        <v>5385</v>
      </c>
      <c r="Z786" s="640"/>
      <c r="AA786" s="640">
        <v>126000</v>
      </c>
      <c r="AB786" s="640"/>
      <c r="AC786" s="640"/>
      <c r="AD786" s="640"/>
      <c r="AE786" s="640">
        <v>126000</v>
      </c>
      <c r="AF786" s="640"/>
      <c r="AG786" s="640"/>
      <c r="AH786" s="640" t="s">
        <v>5190</v>
      </c>
      <c r="AI786" t="s">
        <v>573</v>
      </c>
      <c r="BP786" s="260"/>
      <c r="BQ786" s="260"/>
      <c r="BR786" s="260"/>
      <c r="BS786" s="260"/>
      <c r="BT786" s="260"/>
      <c r="BU786" s="505"/>
      <c r="BV786" s="438"/>
      <c r="BW786" s="260"/>
      <c r="BX786" s="147"/>
      <c r="BY786" s="260"/>
      <c r="BZ786" s="260"/>
      <c r="CA786" s="147"/>
      <c r="CB786" s="260"/>
      <c r="CC786" s="260"/>
      <c r="CD786" s="440"/>
      <c r="CE786" s="260"/>
      <c r="CG786" s="439"/>
      <c r="CH786" s="439"/>
      <c r="CJ786" s="440"/>
      <c r="CK786" s="438"/>
      <c r="CM786" s="439"/>
      <c r="DB786" s="511">
        <v>45974</v>
      </c>
      <c r="DC786" s="510">
        <v>2000</v>
      </c>
    </row>
    <row r="787" spans="5:107" x14ac:dyDescent="0.25">
      <c r="E787" s="468">
        <v>45977</v>
      </c>
      <c r="F787" s="469">
        <v>24000</v>
      </c>
      <c r="G787" s="471"/>
      <c r="H787" s="469"/>
      <c r="T787" s="742">
        <v>45724</v>
      </c>
      <c r="U787" s="628" t="s">
        <v>627</v>
      </c>
      <c r="V787" s="628" t="s">
        <v>5371</v>
      </c>
      <c r="W787" s="629" t="s">
        <v>592</v>
      </c>
      <c r="X787" s="629" t="s">
        <v>602</v>
      </c>
      <c r="Y787" s="744">
        <v>472000</v>
      </c>
      <c r="Z787" s="640"/>
      <c r="AA787" s="640">
        <v>85000</v>
      </c>
      <c r="AB787" s="640"/>
      <c r="AC787" s="640"/>
      <c r="AD787" s="640"/>
      <c r="AE787" s="640">
        <v>85000</v>
      </c>
      <c r="AF787" s="640"/>
      <c r="AG787" s="640"/>
      <c r="AH787" s="640" t="s">
        <v>5375</v>
      </c>
      <c r="AI787" t="s">
        <v>573</v>
      </c>
      <c r="BP787" s="260"/>
      <c r="BQ787" s="260"/>
      <c r="BR787" s="260"/>
      <c r="BS787" s="260"/>
      <c r="BT787" s="260"/>
      <c r="BU787" s="147"/>
      <c r="BV787" s="438"/>
      <c r="BW787" s="260"/>
      <c r="BX787" s="147"/>
      <c r="BY787" s="260"/>
      <c r="BZ787" s="260"/>
      <c r="CA787" s="147"/>
      <c r="CB787" s="260"/>
      <c r="CC787" s="260"/>
      <c r="CD787" s="440"/>
      <c r="CE787" s="260"/>
      <c r="CG787" s="439"/>
      <c r="CH787" s="439"/>
      <c r="CJ787" s="440"/>
      <c r="CK787" s="438"/>
      <c r="CM787" s="439"/>
      <c r="DB787" s="511">
        <v>45974</v>
      </c>
      <c r="DC787" s="510">
        <v>8000</v>
      </c>
    </row>
    <row r="788" spans="5:107" x14ac:dyDescent="0.25">
      <c r="E788" s="468">
        <v>45976</v>
      </c>
      <c r="F788" s="469">
        <v>14000</v>
      </c>
      <c r="G788" s="471" t="s">
        <v>3355</v>
      </c>
      <c r="H788" s="469" t="s">
        <v>7282</v>
      </c>
      <c r="T788" s="742">
        <v>45723</v>
      </c>
      <c r="U788" s="628" t="s">
        <v>1898</v>
      </c>
      <c r="V788" s="628" t="s">
        <v>5367</v>
      </c>
      <c r="W788" s="629" t="s">
        <v>592</v>
      </c>
      <c r="X788" s="629" t="s">
        <v>436</v>
      </c>
      <c r="Y788" s="744">
        <v>293000</v>
      </c>
      <c r="Z788" s="640"/>
      <c r="AA788" s="640">
        <v>71000</v>
      </c>
      <c r="AB788" s="640"/>
      <c r="AC788" s="640"/>
      <c r="AD788" s="640"/>
      <c r="AE788" s="640">
        <v>71000</v>
      </c>
      <c r="AF788" s="640"/>
      <c r="AG788" s="640"/>
      <c r="AH788" s="640" t="s">
        <v>5380</v>
      </c>
      <c r="AI788" t="s">
        <v>573</v>
      </c>
      <c r="BP788" s="260"/>
      <c r="BQ788" s="260"/>
      <c r="BR788" s="260"/>
      <c r="BS788" s="260"/>
      <c r="BT788" s="260"/>
      <c r="BU788" s="147"/>
      <c r="BV788" s="438"/>
      <c r="BW788" s="260"/>
      <c r="BX788" s="147"/>
      <c r="BY788" s="260"/>
      <c r="BZ788" s="260"/>
      <c r="CA788" s="147"/>
      <c r="CB788" s="260"/>
      <c r="CC788" s="260"/>
      <c r="CD788" s="440"/>
      <c r="CE788" s="260"/>
      <c r="CG788" s="439"/>
      <c r="CH788" s="439"/>
      <c r="CJ788" s="440"/>
      <c r="CK788" s="438"/>
      <c r="CM788" s="439"/>
      <c r="DB788" s="511">
        <v>45974</v>
      </c>
      <c r="DC788" s="510">
        <v>94000</v>
      </c>
    </row>
    <row r="789" spans="5:107" x14ac:dyDescent="0.25">
      <c r="E789" s="468">
        <v>45975</v>
      </c>
      <c r="F789" s="469">
        <v>5000</v>
      </c>
      <c r="G789" s="471" t="s">
        <v>1312</v>
      </c>
      <c r="H789" s="469" t="s">
        <v>919</v>
      </c>
      <c r="T789" s="742">
        <v>45722</v>
      </c>
      <c r="U789" s="628" t="s">
        <v>1728</v>
      </c>
      <c r="V789" s="628" t="s">
        <v>5378</v>
      </c>
      <c r="W789" s="629" t="s">
        <v>592</v>
      </c>
      <c r="X789" s="629" t="s">
        <v>436</v>
      </c>
      <c r="Y789" s="744">
        <v>367000</v>
      </c>
      <c r="Z789" s="640"/>
      <c r="AA789" s="640">
        <v>71000</v>
      </c>
      <c r="AB789" s="640"/>
      <c r="AC789" s="640"/>
      <c r="AD789" s="640"/>
      <c r="AE789" s="640">
        <v>71000</v>
      </c>
      <c r="AF789" s="640"/>
      <c r="AG789" s="640"/>
      <c r="AH789" s="640" t="s">
        <v>5379</v>
      </c>
      <c r="AI789" t="s">
        <v>573</v>
      </c>
      <c r="BP789" s="260"/>
      <c r="BQ789" s="260"/>
      <c r="BR789" s="260"/>
      <c r="BS789" s="260"/>
      <c r="BT789" s="260"/>
      <c r="BU789" s="147"/>
      <c r="BV789" s="438"/>
      <c r="BW789" s="260"/>
      <c r="BX789" s="147"/>
      <c r="BY789" s="260"/>
      <c r="BZ789" s="260"/>
      <c r="CA789" s="147"/>
      <c r="CB789" s="260"/>
      <c r="CC789" s="260"/>
      <c r="CD789" s="440"/>
      <c r="CE789" s="260"/>
      <c r="CG789" s="439"/>
      <c r="CH789" s="439"/>
      <c r="CJ789" s="440"/>
      <c r="CK789" s="438"/>
      <c r="CM789" s="439"/>
      <c r="DB789" s="511">
        <v>45974</v>
      </c>
      <c r="DC789" s="510">
        <v>496000</v>
      </c>
    </row>
    <row r="790" spans="5:107" x14ac:dyDescent="0.25">
      <c r="E790" s="468">
        <v>45975</v>
      </c>
      <c r="F790" s="469">
        <v>4000</v>
      </c>
      <c r="G790" s="471" t="s">
        <v>3355</v>
      </c>
      <c r="H790" s="469" t="s">
        <v>2680</v>
      </c>
      <c r="T790" s="742">
        <v>45721</v>
      </c>
      <c r="U790" s="628" t="s">
        <v>609</v>
      </c>
      <c r="V790" s="628" t="s">
        <v>5317</v>
      </c>
      <c r="W790" s="629" t="s">
        <v>592</v>
      </c>
      <c r="X790" s="629" t="s">
        <v>435</v>
      </c>
      <c r="Y790" s="744">
        <v>412000</v>
      </c>
      <c r="Z790" s="640"/>
      <c r="AA790" s="640">
        <v>70000</v>
      </c>
      <c r="AB790" s="640"/>
      <c r="AC790" s="640"/>
      <c r="AD790" s="640"/>
      <c r="AE790" s="640">
        <v>70000</v>
      </c>
      <c r="AF790" s="640"/>
      <c r="AG790" s="640"/>
      <c r="AH790" s="640" t="s">
        <v>5340</v>
      </c>
      <c r="AI790" t="s">
        <v>573</v>
      </c>
      <c r="BP790" s="260"/>
      <c r="BQ790" s="260"/>
      <c r="BR790" s="260"/>
      <c r="BS790" s="260"/>
      <c r="BT790" s="260"/>
      <c r="BU790" s="147"/>
      <c r="BV790" s="438"/>
      <c r="BW790" s="260"/>
      <c r="BX790" s="147"/>
      <c r="BY790" s="260"/>
      <c r="BZ790" s="260"/>
      <c r="CA790" s="147"/>
      <c r="CB790" s="260"/>
      <c r="CC790" s="260"/>
      <c r="CD790" s="440"/>
      <c r="CE790" s="260"/>
      <c r="CG790" s="439"/>
      <c r="CH790" s="439"/>
      <c r="CJ790" s="440"/>
      <c r="CK790" s="438"/>
      <c r="CM790" s="439"/>
      <c r="DB790" s="511">
        <v>45974</v>
      </c>
      <c r="DC790" s="510">
        <v>5000</v>
      </c>
    </row>
    <row r="791" spans="5:107" x14ac:dyDescent="0.25">
      <c r="E791" s="468">
        <v>45975</v>
      </c>
      <c r="F791" s="469">
        <v>20000</v>
      </c>
      <c r="G791" s="471" t="s">
        <v>3353</v>
      </c>
      <c r="H791" s="469" t="s">
        <v>934</v>
      </c>
      <c r="T791" s="742">
        <v>45718</v>
      </c>
      <c r="U791" s="628" t="s">
        <v>587</v>
      </c>
      <c r="V791" s="628" t="s">
        <v>5433</v>
      </c>
      <c r="W791" s="629" t="s">
        <v>3642</v>
      </c>
      <c r="X791" s="629" t="s">
        <v>221</v>
      </c>
      <c r="Y791" s="744">
        <v>820000</v>
      </c>
      <c r="Z791" s="640"/>
      <c r="AA791" s="640">
        <v>121500</v>
      </c>
      <c r="AB791" s="640"/>
      <c r="AC791" s="640"/>
      <c r="AD791" s="640"/>
      <c r="AE791" s="640">
        <v>121500</v>
      </c>
      <c r="AF791" s="640"/>
      <c r="AG791" s="640"/>
      <c r="AH791" s="640" t="s">
        <v>5438</v>
      </c>
      <c r="AI791" t="s">
        <v>573</v>
      </c>
      <c r="BP791" s="260"/>
      <c r="BQ791" s="260"/>
      <c r="BR791" s="260"/>
      <c r="BS791" s="260"/>
      <c r="BT791" s="260"/>
      <c r="BU791" s="147"/>
      <c r="BV791" s="438"/>
      <c r="BW791" s="260"/>
      <c r="BX791" s="147"/>
      <c r="BY791" s="260"/>
      <c r="BZ791" s="260"/>
      <c r="CA791" s="147"/>
      <c r="CB791" s="260"/>
      <c r="CC791" s="260"/>
      <c r="CD791" s="440"/>
      <c r="CE791" s="260"/>
      <c r="CG791" s="439"/>
      <c r="CH791" s="439"/>
      <c r="CJ791" s="440"/>
      <c r="CK791" s="438"/>
      <c r="CM791" s="439"/>
      <c r="DB791" s="511">
        <v>45974</v>
      </c>
      <c r="DC791" s="510">
        <v>93000</v>
      </c>
    </row>
    <row r="792" spans="5:107" ht="15.75" thickBot="1" x14ac:dyDescent="0.3">
      <c r="E792" s="468">
        <v>45975</v>
      </c>
      <c r="F792" s="469">
        <v>60000</v>
      </c>
      <c r="G792" s="471" t="s">
        <v>3352</v>
      </c>
      <c r="H792" s="469" t="s">
        <v>7262</v>
      </c>
      <c r="T792" s="742">
        <v>45717</v>
      </c>
      <c r="U792" s="628" t="s">
        <v>587</v>
      </c>
      <c r="V792" s="628" t="s">
        <v>5408</v>
      </c>
      <c r="W792" s="629" t="s">
        <v>5409</v>
      </c>
      <c r="X792" s="629" t="s">
        <v>5410</v>
      </c>
      <c r="Y792" s="744" t="s">
        <v>5411</v>
      </c>
      <c r="Z792" s="640"/>
      <c r="AA792" s="640">
        <v>0</v>
      </c>
      <c r="AB792" s="640"/>
      <c r="AC792" s="640"/>
      <c r="AD792" s="640"/>
      <c r="AE792" s="640">
        <v>0</v>
      </c>
      <c r="AF792" s="640"/>
      <c r="AG792" s="640"/>
      <c r="AH792" s="640" t="s">
        <v>5412</v>
      </c>
      <c r="AI792" t="s">
        <v>573</v>
      </c>
      <c r="BP792" s="260"/>
      <c r="BQ792" s="260"/>
      <c r="BR792" s="260"/>
      <c r="BS792" s="260"/>
      <c r="BT792" s="260"/>
      <c r="BU792" s="147"/>
      <c r="BV792" s="441"/>
      <c r="BW792" s="260"/>
      <c r="BX792" s="147"/>
      <c r="BY792" s="260"/>
      <c r="BZ792" s="260"/>
      <c r="CA792" s="147"/>
      <c r="CB792" s="260"/>
      <c r="CC792" s="260"/>
      <c r="CD792" s="440"/>
      <c r="CE792" s="260"/>
      <c r="CG792" s="439"/>
      <c r="CH792" s="439"/>
      <c r="CJ792" s="440"/>
      <c r="CK792" s="438"/>
      <c r="CM792" s="439"/>
      <c r="DB792" s="511">
        <v>45974</v>
      </c>
      <c r="DC792" s="510">
        <v>24000</v>
      </c>
    </row>
    <row r="793" spans="5:107" x14ac:dyDescent="0.25">
      <c r="E793" s="468">
        <v>45975</v>
      </c>
      <c r="F793" s="469">
        <v>12000</v>
      </c>
      <c r="G793" s="471" t="s">
        <v>1396</v>
      </c>
      <c r="H793" s="469" t="s">
        <v>7270</v>
      </c>
      <c r="T793" s="742">
        <v>45716</v>
      </c>
      <c r="U793" s="628" t="s">
        <v>2452</v>
      </c>
      <c r="V793" s="628" t="s">
        <v>5218</v>
      </c>
      <c r="W793" s="629" t="s">
        <v>2440</v>
      </c>
      <c r="X793" s="629" t="s">
        <v>435</v>
      </c>
      <c r="Y793" s="744">
        <v>455000</v>
      </c>
      <c r="Z793" s="640"/>
      <c r="AA793" s="640">
        <v>87000</v>
      </c>
      <c r="AB793" s="640"/>
      <c r="AC793" s="640"/>
      <c r="AD793" s="640"/>
      <c r="AE793" s="640">
        <v>87000</v>
      </c>
      <c r="AF793" s="640"/>
      <c r="AG793" s="640"/>
      <c r="AH793" s="640"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1">
        <v>45974</v>
      </c>
      <c r="DC793" s="510">
        <v>37000</v>
      </c>
    </row>
    <row r="794" spans="5:107" x14ac:dyDescent="0.25">
      <c r="E794" s="468">
        <v>45975</v>
      </c>
      <c r="F794" s="469">
        <v>166000</v>
      </c>
      <c r="G794" s="471" t="s">
        <v>1312</v>
      </c>
      <c r="H794" s="469" t="s">
        <v>3375</v>
      </c>
      <c r="T794" s="742">
        <v>45716</v>
      </c>
      <c r="U794" s="628" t="s">
        <v>613</v>
      </c>
      <c r="V794" s="628" t="s">
        <v>5333</v>
      </c>
      <c r="W794" s="629" t="s">
        <v>5334</v>
      </c>
      <c r="X794" s="629" t="s">
        <v>590</v>
      </c>
      <c r="Y794" s="744">
        <v>1310000</v>
      </c>
      <c r="Z794" s="640"/>
      <c r="AA794" s="640">
        <v>35000</v>
      </c>
      <c r="AB794" s="640"/>
      <c r="AC794" s="640"/>
      <c r="AD794" s="640"/>
      <c r="AE794" s="640">
        <v>35000</v>
      </c>
      <c r="AF794" s="640"/>
      <c r="AG794" s="640"/>
      <c r="AH794" s="640"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1">
        <v>45974</v>
      </c>
      <c r="DC794" s="510">
        <v>5000</v>
      </c>
    </row>
    <row r="795" spans="5:107" x14ac:dyDescent="0.25">
      <c r="E795" s="468">
        <v>45975</v>
      </c>
      <c r="F795" s="469">
        <v>10000</v>
      </c>
      <c r="G795" s="471"/>
      <c r="H795" s="469" t="s">
        <v>7263</v>
      </c>
      <c r="T795" s="742">
        <v>45716</v>
      </c>
      <c r="U795" s="628" t="s">
        <v>5056</v>
      </c>
      <c r="V795" s="628" t="s">
        <v>5360</v>
      </c>
      <c r="W795" s="629" t="s">
        <v>592</v>
      </c>
      <c r="X795" s="629" t="s">
        <v>435</v>
      </c>
      <c r="Y795" s="744">
        <v>457000</v>
      </c>
      <c r="Z795" s="640"/>
      <c r="AA795" s="640">
        <v>72000</v>
      </c>
      <c r="AB795" s="640"/>
      <c r="AC795" s="640"/>
      <c r="AD795" s="640"/>
      <c r="AE795" s="640">
        <v>72000</v>
      </c>
      <c r="AF795" s="640"/>
      <c r="AG795" s="640"/>
      <c r="AH795" s="640"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1">
        <v>45974</v>
      </c>
      <c r="DC795" s="510">
        <v>508000</v>
      </c>
    </row>
    <row r="796" spans="5:107" x14ac:dyDescent="0.25">
      <c r="E796" s="468">
        <v>45975</v>
      </c>
      <c r="F796" s="469">
        <v>3000</v>
      </c>
      <c r="G796" s="471" t="s">
        <v>5485</v>
      </c>
      <c r="H796" s="469" t="s">
        <v>5684</v>
      </c>
      <c r="T796" s="742">
        <v>45716</v>
      </c>
      <c r="U796" s="628" t="s">
        <v>1961</v>
      </c>
      <c r="V796" s="628" t="s">
        <v>5327</v>
      </c>
      <c r="W796" s="629" t="s">
        <v>592</v>
      </c>
      <c r="X796" s="629" t="s">
        <v>435</v>
      </c>
      <c r="Y796" s="744">
        <v>548000</v>
      </c>
      <c r="Z796" s="640"/>
      <c r="AA796" s="640">
        <v>72000</v>
      </c>
      <c r="AB796" s="640"/>
      <c r="AC796" s="640"/>
      <c r="AD796" s="640"/>
      <c r="AE796" s="640">
        <v>72000</v>
      </c>
      <c r="AF796" s="640"/>
      <c r="AG796" s="640"/>
      <c r="AH796" s="640"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1">
        <v>45974</v>
      </c>
      <c r="DC796" s="510">
        <v>123000</v>
      </c>
    </row>
    <row r="797" spans="5:107" x14ac:dyDescent="0.25">
      <c r="E797" s="468">
        <v>45974</v>
      </c>
      <c r="F797" s="469">
        <v>2000</v>
      </c>
      <c r="G797" s="471" t="s">
        <v>5485</v>
      </c>
      <c r="H797" s="469" t="s">
        <v>5562</v>
      </c>
      <c r="T797" s="742">
        <v>45716</v>
      </c>
      <c r="U797" s="628" t="s">
        <v>6566</v>
      </c>
      <c r="V797" s="628" t="s">
        <v>5217</v>
      </c>
      <c r="W797" s="629" t="s">
        <v>592</v>
      </c>
      <c r="X797" s="629" t="s">
        <v>221</v>
      </c>
      <c r="Y797" s="744">
        <v>414000</v>
      </c>
      <c r="Z797" s="640"/>
      <c r="AA797" s="640">
        <v>115000</v>
      </c>
      <c r="AB797" s="640"/>
      <c r="AC797" s="640"/>
      <c r="AD797" s="640"/>
      <c r="AE797" s="640">
        <v>115000</v>
      </c>
      <c r="AF797" s="640"/>
      <c r="AG797" s="640"/>
      <c r="AH797" s="640"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1">
        <v>45974</v>
      </c>
      <c r="DC797" s="510">
        <v>123000</v>
      </c>
    </row>
    <row r="798" spans="5:107" x14ac:dyDescent="0.25">
      <c r="E798" s="468">
        <v>45974</v>
      </c>
      <c r="F798" s="469">
        <v>4000</v>
      </c>
      <c r="G798" s="471" t="s">
        <v>3355</v>
      </c>
      <c r="H798" s="469" t="s">
        <v>2680</v>
      </c>
      <c r="T798" s="742">
        <v>45716</v>
      </c>
      <c r="U798" s="628" t="s">
        <v>4001</v>
      </c>
      <c r="V798" s="628" t="s">
        <v>4957</v>
      </c>
      <c r="W798" s="629" t="s">
        <v>592</v>
      </c>
      <c r="X798" s="629" t="s">
        <v>221</v>
      </c>
      <c r="Y798" s="744" t="s">
        <v>5344</v>
      </c>
      <c r="Z798" s="640"/>
      <c r="AA798" s="640">
        <v>236000</v>
      </c>
      <c r="AB798" s="640"/>
      <c r="AC798" s="640"/>
      <c r="AD798" s="640"/>
      <c r="AE798" s="640">
        <v>236000</v>
      </c>
      <c r="AF798" s="640"/>
      <c r="AG798" s="640"/>
      <c r="AH798" s="640"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1">
        <v>45973</v>
      </c>
      <c r="DC798" s="510">
        <v>30000</v>
      </c>
    </row>
    <row r="799" spans="5:107" x14ac:dyDescent="0.25">
      <c r="E799" s="468">
        <v>45974</v>
      </c>
      <c r="F799" s="469">
        <v>10000</v>
      </c>
      <c r="G799" s="471" t="s">
        <v>1312</v>
      </c>
      <c r="H799" s="469" t="s">
        <v>984</v>
      </c>
      <c r="T799" s="742">
        <v>45716</v>
      </c>
      <c r="U799" s="628" t="s">
        <v>5328</v>
      </c>
      <c r="V799" s="628" t="s">
        <v>5330</v>
      </c>
      <c r="W799" s="629" t="s">
        <v>592</v>
      </c>
      <c r="X799" s="629" t="s">
        <v>436</v>
      </c>
      <c r="Y799" s="744">
        <v>761000</v>
      </c>
      <c r="Z799" s="640"/>
      <c r="AA799" s="640">
        <v>69000</v>
      </c>
      <c r="AB799" s="640"/>
      <c r="AC799" s="640"/>
      <c r="AD799" s="640"/>
      <c r="AE799" s="640">
        <v>69000</v>
      </c>
      <c r="AF799" s="640"/>
      <c r="AG799" s="640"/>
      <c r="AH799" s="640"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1">
        <v>45973</v>
      </c>
      <c r="DC799" s="510">
        <v>380000</v>
      </c>
    </row>
    <row r="800" spans="5:107" x14ac:dyDescent="0.25">
      <c r="E800" s="468">
        <v>45974</v>
      </c>
      <c r="F800" s="469">
        <v>45000</v>
      </c>
      <c r="G800" s="471"/>
      <c r="H800" s="469" t="s">
        <v>5595</v>
      </c>
      <c r="T800" s="742">
        <v>45716</v>
      </c>
      <c r="U800" s="628" t="s">
        <v>5346</v>
      </c>
      <c r="V800" s="628" t="s">
        <v>5347</v>
      </c>
      <c r="W800" s="629" t="s">
        <v>592</v>
      </c>
      <c r="X800" s="629" t="s">
        <v>245</v>
      </c>
      <c r="Y800" s="744">
        <v>355000</v>
      </c>
      <c r="Z800" s="640"/>
      <c r="AA800" s="640">
        <v>76000</v>
      </c>
      <c r="AB800" s="640"/>
      <c r="AC800" s="640"/>
      <c r="AD800" s="640"/>
      <c r="AE800" s="640">
        <v>76000</v>
      </c>
      <c r="AF800" s="640"/>
      <c r="AG800" s="640"/>
      <c r="AH800" s="640"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1">
        <v>45973</v>
      </c>
      <c r="DC800" s="510">
        <v>1714000</v>
      </c>
    </row>
    <row r="801" spans="5:107" x14ac:dyDescent="0.25">
      <c r="E801" s="468">
        <v>45974</v>
      </c>
      <c r="F801" s="469">
        <v>8000</v>
      </c>
      <c r="G801" s="471" t="s">
        <v>5485</v>
      </c>
      <c r="H801" s="469" t="s">
        <v>5684</v>
      </c>
      <c r="T801" s="742">
        <v>45716</v>
      </c>
      <c r="U801" s="628" t="s">
        <v>3992</v>
      </c>
      <c r="V801" s="628" t="s">
        <v>5335</v>
      </c>
      <c r="W801" s="629" t="s">
        <v>592</v>
      </c>
      <c r="X801" s="629" t="s">
        <v>221</v>
      </c>
      <c r="Y801" s="744">
        <v>607000</v>
      </c>
      <c r="Z801" s="640"/>
      <c r="AA801" s="640">
        <v>169000</v>
      </c>
      <c r="AB801" s="640"/>
      <c r="AC801" s="640"/>
      <c r="AD801" s="640"/>
      <c r="AE801" s="640">
        <v>169000</v>
      </c>
      <c r="AF801" s="640"/>
      <c r="AG801" s="640"/>
      <c r="AH801" s="640"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1">
        <v>45972</v>
      </c>
      <c r="DC801" s="510">
        <v>40000</v>
      </c>
    </row>
    <row r="802" spans="5:107" x14ac:dyDescent="0.25">
      <c r="E802" s="468">
        <v>45973</v>
      </c>
      <c r="F802" s="469">
        <v>4000</v>
      </c>
      <c r="G802" s="471" t="s">
        <v>1312</v>
      </c>
      <c r="H802" s="469" t="s">
        <v>914</v>
      </c>
      <c r="T802" s="742">
        <v>45716</v>
      </c>
      <c r="U802" s="628" t="s">
        <v>5328</v>
      </c>
      <c r="V802" s="628" t="s">
        <v>5329</v>
      </c>
      <c r="W802" s="629" t="s">
        <v>592</v>
      </c>
      <c r="X802" s="629" t="s">
        <v>436</v>
      </c>
      <c r="Y802" s="744">
        <v>1084000</v>
      </c>
      <c r="Z802" s="640"/>
      <c r="AA802" s="640">
        <v>67000</v>
      </c>
      <c r="AB802" s="640"/>
      <c r="AC802" s="640"/>
      <c r="AD802" s="640"/>
      <c r="AE802" s="640">
        <v>67000</v>
      </c>
      <c r="AF802" s="640"/>
      <c r="AG802" s="640"/>
      <c r="AH802" s="640"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1">
        <v>45972</v>
      </c>
      <c r="DC802" s="510">
        <v>132000</v>
      </c>
    </row>
    <row r="803" spans="5:107" x14ac:dyDescent="0.25">
      <c r="E803" s="468">
        <v>45973</v>
      </c>
      <c r="F803" s="469">
        <v>30000</v>
      </c>
      <c r="G803" s="471" t="s">
        <v>942</v>
      </c>
      <c r="H803" s="469" t="s">
        <v>916</v>
      </c>
      <c r="T803" s="742">
        <v>45716</v>
      </c>
      <c r="U803" s="628" t="s">
        <v>2400</v>
      </c>
      <c r="V803" s="628" t="s">
        <v>5260</v>
      </c>
      <c r="W803" s="629" t="s">
        <v>4894</v>
      </c>
      <c r="X803" s="629" t="s">
        <v>435</v>
      </c>
      <c r="Y803" s="744">
        <v>990000</v>
      </c>
      <c r="Z803" s="640"/>
      <c r="AA803" s="640">
        <v>73000</v>
      </c>
      <c r="AB803" s="640"/>
      <c r="AC803" s="640"/>
      <c r="AD803" s="640"/>
      <c r="AE803" s="640">
        <v>73000</v>
      </c>
      <c r="AF803" s="640"/>
      <c r="AG803" s="640"/>
      <c r="AH803" s="640"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1">
        <v>45972</v>
      </c>
      <c r="DC803" s="510">
        <v>124000</v>
      </c>
    </row>
    <row r="804" spans="5:107" x14ac:dyDescent="0.25">
      <c r="E804" s="468">
        <v>45973</v>
      </c>
      <c r="F804" s="469">
        <v>400000</v>
      </c>
      <c r="G804" s="471" t="s">
        <v>3352</v>
      </c>
      <c r="H804" s="469" t="s">
        <v>7252</v>
      </c>
      <c r="T804" s="742">
        <v>45716</v>
      </c>
      <c r="U804" s="628" t="s">
        <v>4001</v>
      </c>
      <c r="V804" s="628" t="s">
        <v>4791</v>
      </c>
      <c r="W804" s="629" t="s">
        <v>1473</v>
      </c>
      <c r="X804" s="629" t="s">
        <v>436</v>
      </c>
      <c r="Y804" s="744">
        <v>492000</v>
      </c>
      <c r="Z804" s="640"/>
      <c r="AA804" s="640">
        <v>1000</v>
      </c>
      <c r="AB804" s="640"/>
      <c r="AC804" s="640"/>
      <c r="AD804" s="640"/>
      <c r="AE804" s="640">
        <v>1000</v>
      </c>
      <c r="AF804" s="640"/>
      <c r="AG804" s="640"/>
      <c r="AH804" s="640"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1">
        <v>45972</v>
      </c>
      <c r="DC804" s="510">
        <v>270000</v>
      </c>
    </row>
    <row r="805" spans="5:107" x14ac:dyDescent="0.25">
      <c r="E805" s="468">
        <v>45972</v>
      </c>
      <c r="F805" s="469">
        <v>270000</v>
      </c>
      <c r="G805" s="471" t="s">
        <v>3353</v>
      </c>
      <c r="H805" s="469" t="s">
        <v>7256</v>
      </c>
      <c r="T805" s="742">
        <v>45716</v>
      </c>
      <c r="U805" s="628" t="s">
        <v>5242</v>
      </c>
      <c r="V805" s="628" t="s">
        <v>5164</v>
      </c>
      <c r="W805" s="629" t="s">
        <v>592</v>
      </c>
      <c r="X805" s="629" t="s">
        <v>221</v>
      </c>
      <c r="Y805" s="744" t="s">
        <v>5355</v>
      </c>
      <c r="Z805" s="640"/>
      <c r="AA805" s="640">
        <v>151000</v>
      </c>
      <c r="AB805" s="640"/>
      <c r="AC805" s="640"/>
      <c r="AD805" s="640"/>
      <c r="AE805" s="640">
        <v>151000</v>
      </c>
      <c r="AF805" s="640"/>
      <c r="AG805" s="640"/>
      <c r="AH805" s="640"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1">
        <v>45972</v>
      </c>
      <c r="DC805" s="510">
        <v>40000</v>
      </c>
    </row>
    <row r="806" spans="5:107" x14ac:dyDescent="0.25">
      <c r="E806" s="468">
        <v>45971</v>
      </c>
      <c r="F806" s="469">
        <v>3000</v>
      </c>
      <c r="G806" s="471" t="s">
        <v>5485</v>
      </c>
      <c r="H806" s="469" t="s">
        <v>5639</v>
      </c>
      <c r="T806" s="742">
        <v>45716</v>
      </c>
      <c r="U806" s="628" t="s">
        <v>587</v>
      </c>
      <c r="V806" s="628">
        <v>71781788</v>
      </c>
      <c r="W806" s="629" t="s">
        <v>3166</v>
      </c>
      <c r="X806" s="629" t="s">
        <v>245</v>
      </c>
      <c r="Y806" s="744">
        <v>345000</v>
      </c>
      <c r="Z806" s="640"/>
      <c r="AA806" s="640">
        <v>35000</v>
      </c>
      <c r="AB806" s="640"/>
      <c r="AC806" s="640"/>
      <c r="AD806" s="640"/>
      <c r="AE806" s="640">
        <v>35000</v>
      </c>
      <c r="AF806" s="640"/>
      <c r="AG806" s="640"/>
      <c r="AH806" s="640"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1">
        <v>45972</v>
      </c>
      <c r="DC806" s="510">
        <v>156000</v>
      </c>
    </row>
    <row r="807" spans="5:107" x14ac:dyDescent="0.25">
      <c r="E807" s="468">
        <v>45971</v>
      </c>
      <c r="F807" s="469">
        <v>3000</v>
      </c>
      <c r="G807" s="471" t="s">
        <v>5485</v>
      </c>
      <c r="H807" s="469" t="s">
        <v>5610</v>
      </c>
      <c r="T807" s="742">
        <v>45716</v>
      </c>
      <c r="U807" s="628" t="s">
        <v>587</v>
      </c>
      <c r="V807" s="628">
        <v>71676150</v>
      </c>
      <c r="W807" s="629" t="s">
        <v>3166</v>
      </c>
      <c r="X807" s="629" t="s">
        <v>221</v>
      </c>
      <c r="Y807" s="744"/>
      <c r="Z807" s="640"/>
      <c r="AA807" s="640">
        <v>35000</v>
      </c>
      <c r="AB807" s="640"/>
      <c r="AC807" s="640"/>
      <c r="AD807" s="640"/>
      <c r="AE807" s="640">
        <v>35000</v>
      </c>
      <c r="AF807" s="640"/>
      <c r="AG807" s="640"/>
      <c r="AH807" s="640"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1">
        <v>45971</v>
      </c>
      <c r="DC807" s="510">
        <v>3000</v>
      </c>
    </row>
    <row r="808" spans="5:107" x14ac:dyDescent="0.25">
      <c r="E808" s="468">
        <v>45971</v>
      </c>
      <c r="F808" s="469">
        <v>4000</v>
      </c>
      <c r="G808" s="471" t="s">
        <v>1312</v>
      </c>
      <c r="H808" s="469" t="s">
        <v>3694</v>
      </c>
      <c r="T808" s="742">
        <v>45716</v>
      </c>
      <c r="U808" s="628" t="s">
        <v>587</v>
      </c>
      <c r="V808" s="628">
        <v>70105184</v>
      </c>
      <c r="W808" s="629" t="s">
        <v>4696</v>
      </c>
      <c r="X808" s="629" t="s">
        <v>245</v>
      </c>
      <c r="Y808" s="744">
        <v>342000</v>
      </c>
      <c r="Z808" s="640"/>
      <c r="AA808" s="640">
        <v>35000</v>
      </c>
      <c r="AB808" s="640"/>
      <c r="AC808" s="640"/>
      <c r="AD808" s="640"/>
      <c r="AE808" s="640">
        <v>35000</v>
      </c>
      <c r="AF808" s="640"/>
      <c r="AG808" s="640"/>
      <c r="AH808" s="640"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1">
        <v>45971</v>
      </c>
      <c r="DC808" s="510">
        <v>3000</v>
      </c>
    </row>
    <row r="809" spans="5:107" x14ac:dyDescent="0.25">
      <c r="E809" s="468">
        <v>45971</v>
      </c>
      <c r="F809" s="469">
        <v>3000</v>
      </c>
      <c r="G809" s="471" t="s">
        <v>1396</v>
      </c>
      <c r="H809" s="469" t="s">
        <v>7248</v>
      </c>
      <c r="T809" s="742">
        <v>45715</v>
      </c>
      <c r="U809" s="628" t="s">
        <v>4180</v>
      </c>
      <c r="V809" s="628" t="s">
        <v>5270</v>
      </c>
      <c r="W809" s="629" t="s">
        <v>592</v>
      </c>
      <c r="X809" s="629" t="s">
        <v>221</v>
      </c>
      <c r="Y809" s="744">
        <v>241000</v>
      </c>
      <c r="Z809" s="640"/>
      <c r="AA809" s="640">
        <v>64000</v>
      </c>
      <c r="AB809" s="640"/>
      <c r="AC809" s="640"/>
      <c r="AD809" s="640"/>
      <c r="AE809" s="640">
        <v>64000</v>
      </c>
      <c r="AF809" s="640"/>
      <c r="AG809" s="640"/>
      <c r="AH809" s="640"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1">
        <v>45971</v>
      </c>
      <c r="DC809" s="510">
        <v>3000</v>
      </c>
    </row>
    <row r="810" spans="5:107" x14ac:dyDescent="0.25">
      <c r="E810" s="468">
        <v>45970</v>
      </c>
      <c r="F810" s="469">
        <v>80000</v>
      </c>
      <c r="G810" s="471" t="s">
        <v>3352</v>
      </c>
      <c r="H810" s="469" t="s">
        <v>7232</v>
      </c>
      <c r="T810" s="742">
        <v>45714</v>
      </c>
      <c r="U810" s="628" t="s">
        <v>4334</v>
      </c>
      <c r="V810" s="628" t="s">
        <v>5290</v>
      </c>
      <c r="W810" s="629" t="s">
        <v>592</v>
      </c>
      <c r="X810" s="629" t="s">
        <v>435</v>
      </c>
      <c r="Y810" s="744" t="s">
        <v>5362</v>
      </c>
      <c r="Z810" s="640"/>
      <c r="AA810" s="640">
        <v>55000</v>
      </c>
      <c r="AB810" s="640"/>
      <c r="AC810" s="640"/>
      <c r="AD810" s="640"/>
      <c r="AE810" s="640">
        <v>55000</v>
      </c>
      <c r="AF810" s="640"/>
      <c r="AG810" s="640"/>
      <c r="AH810" s="640"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1">
        <v>45971</v>
      </c>
      <c r="DC810" s="510">
        <v>4000</v>
      </c>
    </row>
    <row r="811" spans="5:107" x14ac:dyDescent="0.25">
      <c r="E811" s="468">
        <v>45970</v>
      </c>
      <c r="F811" s="469">
        <v>240000</v>
      </c>
      <c r="G811" s="471" t="s">
        <v>1396</v>
      </c>
      <c r="H811" s="469" t="s">
        <v>7233</v>
      </c>
      <c r="T811" s="742">
        <v>45713</v>
      </c>
      <c r="U811" s="628" t="s">
        <v>2451</v>
      </c>
      <c r="V811" s="628">
        <v>74753345</v>
      </c>
      <c r="W811" s="629" t="s">
        <v>4583</v>
      </c>
      <c r="X811" s="629" t="s">
        <v>245</v>
      </c>
      <c r="Y811" s="744">
        <v>80000</v>
      </c>
      <c r="Z811" s="640"/>
      <c r="AA811" s="640">
        <v>0</v>
      </c>
      <c r="AB811" s="640"/>
      <c r="AC811" s="640"/>
      <c r="AD811" s="640"/>
      <c r="AE811" s="640">
        <v>0</v>
      </c>
      <c r="AF811" s="640"/>
      <c r="AG811" s="640"/>
      <c r="AH811" s="640"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1">
        <v>45971</v>
      </c>
      <c r="DC811" s="510">
        <v>4000</v>
      </c>
    </row>
    <row r="812" spans="5:107" x14ac:dyDescent="0.25">
      <c r="E812" s="468">
        <v>45969</v>
      </c>
      <c r="F812" s="469">
        <v>24000</v>
      </c>
      <c r="G812" s="471" t="s">
        <v>1396</v>
      </c>
      <c r="H812" s="469" t="s">
        <v>7231</v>
      </c>
      <c r="T812" s="742">
        <v>45712</v>
      </c>
      <c r="U812" s="628" t="s">
        <v>609</v>
      </c>
      <c r="V812" s="628" t="s">
        <v>5323</v>
      </c>
      <c r="W812" s="629" t="s">
        <v>592</v>
      </c>
      <c r="X812" s="629" t="s">
        <v>436</v>
      </c>
      <c r="Y812" s="744">
        <v>910000</v>
      </c>
      <c r="Z812" s="640"/>
      <c r="AA812" s="640">
        <v>87000</v>
      </c>
      <c r="AB812" s="640"/>
      <c r="AC812" s="640"/>
      <c r="AD812" s="640"/>
      <c r="AE812" s="640">
        <v>87000</v>
      </c>
      <c r="AF812" s="640"/>
      <c r="AG812" s="640"/>
      <c r="AH812" s="640"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1">
        <v>45970</v>
      </c>
      <c r="DC812" s="510">
        <v>80000</v>
      </c>
    </row>
    <row r="813" spans="5:107" x14ac:dyDescent="0.25">
      <c r="E813" s="468">
        <v>45968</v>
      </c>
      <c r="F813" s="469">
        <v>5000</v>
      </c>
      <c r="G813" s="471" t="s">
        <v>1312</v>
      </c>
      <c r="H813" s="469" t="s">
        <v>919</v>
      </c>
      <c r="T813" s="742">
        <v>45711</v>
      </c>
      <c r="U813" s="628" t="s">
        <v>609</v>
      </c>
      <c r="V813" s="628" t="s">
        <v>5252</v>
      </c>
      <c r="W813" s="629" t="s">
        <v>592</v>
      </c>
      <c r="X813" s="629" t="s">
        <v>436</v>
      </c>
      <c r="Y813" s="744" t="s">
        <v>5325</v>
      </c>
      <c r="Z813" s="640"/>
      <c r="AA813" s="640">
        <v>69000</v>
      </c>
      <c r="AB813" s="640"/>
      <c r="AC813" s="640"/>
      <c r="AD813" s="640"/>
      <c r="AE813" s="640">
        <v>69000</v>
      </c>
      <c r="AF813" s="640"/>
      <c r="AG813" s="640"/>
      <c r="AH813" s="640"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1">
        <v>45969</v>
      </c>
      <c r="DC813" s="510">
        <v>24000</v>
      </c>
    </row>
    <row r="814" spans="5:107" x14ac:dyDescent="0.25">
      <c r="E814" s="468">
        <v>45968</v>
      </c>
      <c r="F814" s="469">
        <v>10000</v>
      </c>
      <c r="G814" s="471" t="s">
        <v>3354</v>
      </c>
      <c r="H814" s="469" t="s">
        <v>7204</v>
      </c>
      <c r="T814" s="742">
        <v>45710</v>
      </c>
      <c r="U814" s="628" t="s">
        <v>4001</v>
      </c>
      <c r="V814" s="628" t="s">
        <v>5254</v>
      </c>
      <c r="W814" s="629" t="s">
        <v>5255</v>
      </c>
      <c r="X814" s="629" t="s">
        <v>436</v>
      </c>
      <c r="Y814" s="744">
        <v>537000</v>
      </c>
      <c r="Z814" s="640"/>
      <c r="AA814" s="640">
        <v>77000</v>
      </c>
      <c r="AB814" s="640"/>
      <c r="AC814" s="640"/>
      <c r="AD814" s="640"/>
      <c r="AE814" s="640">
        <v>77000</v>
      </c>
      <c r="AF814" s="640"/>
      <c r="AG814" s="640"/>
      <c r="AH814" s="640"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1">
        <v>45969</v>
      </c>
      <c r="DC814" s="510">
        <v>15000</v>
      </c>
    </row>
    <row r="815" spans="5:107" x14ac:dyDescent="0.25">
      <c r="E815" s="468">
        <v>45968</v>
      </c>
      <c r="F815" s="469">
        <v>11000</v>
      </c>
      <c r="G815" s="471" t="s">
        <v>3352</v>
      </c>
      <c r="H815" s="469" t="s">
        <v>7205</v>
      </c>
      <c r="T815" s="742">
        <v>45709</v>
      </c>
      <c r="U815" s="628" t="s">
        <v>5241</v>
      </c>
      <c r="V815" s="628" t="s">
        <v>5225</v>
      </c>
      <c r="W815" s="629" t="s">
        <v>592</v>
      </c>
      <c r="X815" s="629" t="s">
        <v>608</v>
      </c>
      <c r="Y815" s="744" t="s">
        <v>5259</v>
      </c>
      <c r="Z815" s="640"/>
      <c r="AA815" s="640">
        <v>54000</v>
      </c>
      <c r="AB815" s="640"/>
      <c r="AC815" s="640"/>
      <c r="AD815" s="640"/>
      <c r="AE815" s="640">
        <v>54000</v>
      </c>
      <c r="AF815" s="640"/>
      <c r="AG815" s="640"/>
      <c r="AH815" s="640"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1">
        <v>45969</v>
      </c>
      <c r="DC815" s="510">
        <v>10000</v>
      </c>
    </row>
    <row r="816" spans="5:107" x14ac:dyDescent="0.25">
      <c r="E816" s="468">
        <v>45968</v>
      </c>
      <c r="F816" s="469">
        <v>14000</v>
      </c>
      <c r="G816" s="471" t="s">
        <v>1312</v>
      </c>
      <c r="H816" s="469" t="s">
        <v>1413</v>
      </c>
      <c r="T816" s="742">
        <v>45708</v>
      </c>
      <c r="U816" s="628" t="s">
        <v>5241</v>
      </c>
      <c r="V816" s="628" t="s">
        <v>5236</v>
      </c>
      <c r="W816" s="629" t="s">
        <v>592</v>
      </c>
      <c r="X816" s="629" t="s">
        <v>436</v>
      </c>
      <c r="Y816" s="744">
        <v>356000</v>
      </c>
      <c r="Z816" s="640"/>
      <c r="AA816" s="640">
        <v>83000</v>
      </c>
      <c r="AB816" s="640"/>
      <c r="AC816" s="640"/>
      <c r="AD816" s="640"/>
      <c r="AE816" s="640">
        <v>83000</v>
      </c>
      <c r="AF816" s="640"/>
      <c r="AG816" s="640"/>
      <c r="AH816" s="640"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1">
        <v>45968</v>
      </c>
      <c r="DC816" s="510">
        <v>5000</v>
      </c>
    </row>
    <row r="817" spans="5:107" x14ac:dyDescent="0.25">
      <c r="E817" s="468">
        <v>45968</v>
      </c>
      <c r="F817" s="469">
        <v>110000</v>
      </c>
      <c r="G817" s="471" t="s">
        <v>1312</v>
      </c>
      <c r="H817" s="469" t="s">
        <v>3375</v>
      </c>
      <c r="T817" s="742">
        <v>45707</v>
      </c>
      <c r="U817" s="628" t="s">
        <v>1554</v>
      </c>
      <c r="V817" s="628"/>
      <c r="W817" s="629"/>
      <c r="X817" s="629"/>
      <c r="Y817" s="744">
        <v>105000</v>
      </c>
      <c r="Z817" s="640"/>
      <c r="AA817" s="640">
        <v>37000</v>
      </c>
      <c r="AB817" s="640"/>
      <c r="AC817" s="640"/>
      <c r="AD817" s="640"/>
      <c r="AE817" s="640">
        <v>37000</v>
      </c>
      <c r="AF817" s="640"/>
      <c r="AG817" s="640"/>
      <c r="AH817" s="640"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1">
        <v>45968</v>
      </c>
      <c r="DC817" s="510">
        <v>11000</v>
      </c>
    </row>
    <row r="818" spans="5:107" x14ac:dyDescent="0.25">
      <c r="E818" s="468">
        <v>45968</v>
      </c>
      <c r="F818" s="469">
        <v>3000</v>
      </c>
      <c r="G818" s="471" t="s">
        <v>3352</v>
      </c>
      <c r="H818" s="469" t="s">
        <v>7203</v>
      </c>
      <c r="T818" s="742">
        <v>45706</v>
      </c>
      <c r="U818" s="628" t="s">
        <v>1769</v>
      </c>
      <c r="V818" s="628" t="s">
        <v>5245</v>
      </c>
      <c r="W818" s="629" t="s">
        <v>611</v>
      </c>
      <c r="X818" s="629" t="s">
        <v>1695</v>
      </c>
      <c r="Y818" s="744">
        <v>592000</v>
      </c>
      <c r="Z818" s="640"/>
      <c r="AA818" s="640">
        <v>110000</v>
      </c>
      <c r="AB818" s="640"/>
      <c r="AC818" s="640"/>
      <c r="AD818" s="640"/>
      <c r="AE818" s="640">
        <v>110000</v>
      </c>
      <c r="AF818" s="640"/>
      <c r="AG818" s="640"/>
      <c r="AH818" s="640"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1">
        <v>45968</v>
      </c>
      <c r="DC818" s="510">
        <v>10000</v>
      </c>
    </row>
    <row r="819" spans="5:107" x14ac:dyDescent="0.25">
      <c r="E819" s="468">
        <v>45967</v>
      </c>
      <c r="F819" s="469">
        <v>15000</v>
      </c>
      <c r="G819" s="471" t="s">
        <v>942</v>
      </c>
      <c r="H819" s="469" t="s">
        <v>7187</v>
      </c>
      <c r="T819" s="742">
        <v>45705</v>
      </c>
      <c r="U819" s="628" t="s">
        <v>4334</v>
      </c>
      <c r="V819" s="628" t="s">
        <v>4816</v>
      </c>
      <c r="W819" s="629" t="s">
        <v>592</v>
      </c>
      <c r="X819" s="629" t="s">
        <v>435</v>
      </c>
      <c r="Y819" s="744">
        <v>384000</v>
      </c>
      <c r="Z819" s="640"/>
      <c r="AA819" s="640">
        <v>72000</v>
      </c>
      <c r="AB819" s="640"/>
      <c r="AC819" s="640"/>
      <c r="AD819" s="640"/>
      <c r="AE819" s="640">
        <v>72000</v>
      </c>
      <c r="AF819" s="640"/>
      <c r="AG819" s="640"/>
      <c r="AH819" s="640"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1">
        <v>45968</v>
      </c>
      <c r="DC819" s="510">
        <v>3000</v>
      </c>
    </row>
    <row r="820" spans="5:107" x14ac:dyDescent="0.25">
      <c r="E820" s="468">
        <v>45966</v>
      </c>
      <c r="F820" s="469">
        <v>30000</v>
      </c>
      <c r="G820" s="471" t="s">
        <v>942</v>
      </c>
      <c r="H820" s="469" t="s">
        <v>916</v>
      </c>
      <c r="T820" s="742">
        <v>45704</v>
      </c>
      <c r="U820" s="629" t="s">
        <v>7052</v>
      </c>
      <c r="V820" s="628" t="s">
        <v>4843</v>
      </c>
      <c r="W820" s="629" t="s">
        <v>592</v>
      </c>
      <c r="X820" s="629" t="s">
        <v>435</v>
      </c>
      <c r="Y820" s="744" t="s">
        <v>5276</v>
      </c>
      <c r="Z820" s="640"/>
      <c r="AA820" s="640">
        <v>73000</v>
      </c>
      <c r="AB820" s="640"/>
      <c r="AC820" s="640"/>
      <c r="AD820" s="640"/>
      <c r="AE820" s="640">
        <v>73000</v>
      </c>
      <c r="AF820" s="640"/>
      <c r="AG820" s="640"/>
      <c r="AH820" s="640"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1">
        <v>45967</v>
      </c>
      <c r="DC820" s="510">
        <v>96000</v>
      </c>
    </row>
    <row r="821" spans="5:107" x14ac:dyDescent="0.25">
      <c r="E821" s="468">
        <v>45966</v>
      </c>
      <c r="F821" s="469">
        <v>4000</v>
      </c>
      <c r="G821" s="471" t="s">
        <v>5485</v>
      </c>
      <c r="H821" s="469" t="s">
        <v>629</v>
      </c>
      <c r="T821" s="742">
        <v>45703</v>
      </c>
      <c r="U821" s="628" t="s">
        <v>2132</v>
      </c>
      <c r="V821" s="628" t="s">
        <v>4794</v>
      </c>
      <c r="W821" s="629" t="s">
        <v>4795</v>
      </c>
      <c r="X821" s="629" t="s">
        <v>435</v>
      </c>
      <c r="Y821" s="744" t="s">
        <v>5198</v>
      </c>
      <c r="Z821" s="640"/>
      <c r="AA821" s="640">
        <v>209000</v>
      </c>
      <c r="AB821" s="640"/>
      <c r="AC821" s="640"/>
      <c r="AD821" s="640"/>
      <c r="AE821" s="640">
        <v>209000</v>
      </c>
      <c r="AF821" s="640"/>
      <c r="AG821" s="640"/>
      <c r="AH821" s="640"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1">
        <v>45967</v>
      </c>
      <c r="DC821" s="510">
        <v>15000</v>
      </c>
    </row>
    <row r="822" spans="5:107" x14ac:dyDescent="0.25">
      <c r="E822" s="468">
        <v>45965</v>
      </c>
      <c r="F822" s="469">
        <v>5000</v>
      </c>
      <c r="G822" s="471"/>
      <c r="H822" s="469" t="s">
        <v>3728</v>
      </c>
      <c r="T822" s="742">
        <v>45702</v>
      </c>
      <c r="U822" s="628" t="s">
        <v>5056</v>
      </c>
      <c r="V822" s="628" t="s">
        <v>5212</v>
      </c>
      <c r="W822" s="629" t="s">
        <v>3521</v>
      </c>
      <c r="X822" s="629" t="s">
        <v>290</v>
      </c>
      <c r="Y822" s="744">
        <v>120000</v>
      </c>
      <c r="Z822" s="640"/>
      <c r="AA822" s="640">
        <v>63000</v>
      </c>
      <c r="AB822" s="640"/>
      <c r="AC822" s="640"/>
      <c r="AD822" s="640"/>
      <c r="AE822" s="640">
        <v>63000</v>
      </c>
      <c r="AF822" s="640"/>
      <c r="AG822" s="640"/>
      <c r="AH822" s="640"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1">
        <v>45967</v>
      </c>
      <c r="DC822" s="510">
        <v>40000</v>
      </c>
    </row>
    <row r="823" spans="5:107" x14ac:dyDescent="0.25">
      <c r="E823" s="468">
        <v>45965</v>
      </c>
      <c r="F823" s="469">
        <v>6000</v>
      </c>
      <c r="G823" s="471" t="s">
        <v>5485</v>
      </c>
      <c r="H823" s="469" t="s">
        <v>5684</v>
      </c>
      <c r="T823" s="742">
        <v>45701</v>
      </c>
      <c r="U823" s="628" t="s">
        <v>609</v>
      </c>
      <c r="V823" s="628" t="s">
        <v>5155</v>
      </c>
      <c r="W823" s="629" t="s">
        <v>592</v>
      </c>
      <c r="X823" s="629" t="s">
        <v>221</v>
      </c>
      <c r="Y823" s="744">
        <v>500000</v>
      </c>
      <c r="Z823" s="640"/>
      <c r="AA823" s="640">
        <v>141000</v>
      </c>
      <c r="AB823" s="640"/>
      <c r="AC823" s="640"/>
      <c r="AD823" s="640"/>
      <c r="AE823" s="640">
        <v>141000</v>
      </c>
      <c r="AF823" s="640"/>
      <c r="AG823" s="640"/>
      <c r="AH823" s="640"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1">
        <v>45967</v>
      </c>
      <c r="DC823" s="510">
        <v>72000</v>
      </c>
    </row>
    <row r="824" spans="5:107" x14ac:dyDescent="0.25">
      <c r="E824" s="468">
        <v>45964</v>
      </c>
      <c r="F824" s="469">
        <v>5000</v>
      </c>
      <c r="G824" s="471" t="s">
        <v>1312</v>
      </c>
      <c r="H824" s="469" t="s">
        <v>7144</v>
      </c>
      <c r="T824" s="742">
        <v>45700</v>
      </c>
      <c r="U824" s="628" t="s">
        <v>627</v>
      </c>
      <c r="V824" s="628" t="s">
        <v>4437</v>
      </c>
      <c r="W824" s="629" t="s">
        <v>592</v>
      </c>
      <c r="X824" s="629" t="s">
        <v>435</v>
      </c>
      <c r="Y824" s="744">
        <v>405000</v>
      </c>
      <c r="Z824" s="640"/>
      <c r="AA824" s="640">
        <v>76000</v>
      </c>
      <c r="AB824" s="640"/>
      <c r="AC824" s="640"/>
      <c r="AD824" s="640"/>
      <c r="AE824" s="640">
        <v>76000</v>
      </c>
      <c r="AF824" s="640"/>
      <c r="AG824" s="640"/>
      <c r="AH824" s="640"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511">
        <v>45967</v>
      </c>
      <c r="DC824" s="510">
        <v>50000</v>
      </c>
    </row>
    <row r="825" spans="5:107" x14ac:dyDescent="0.25">
      <c r="E825" s="468">
        <v>45964</v>
      </c>
      <c r="F825" s="469">
        <v>10000</v>
      </c>
      <c r="G825" s="471" t="s">
        <v>1312</v>
      </c>
      <c r="H825" s="469" t="s">
        <v>984</v>
      </c>
      <c r="T825" s="742">
        <v>45699</v>
      </c>
      <c r="U825" s="628" t="s">
        <v>6566</v>
      </c>
      <c r="V825" s="628" t="s">
        <v>5176</v>
      </c>
      <c r="W825" s="629" t="s">
        <v>592</v>
      </c>
      <c r="X825" s="629" t="s">
        <v>435</v>
      </c>
      <c r="Y825" s="744">
        <v>277000</v>
      </c>
      <c r="Z825" s="640"/>
      <c r="AA825" s="640">
        <v>70000</v>
      </c>
      <c r="AB825" s="640"/>
      <c r="AC825" s="640"/>
      <c r="AD825" s="640"/>
      <c r="AE825" s="640">
        <v>70000</v>
      </c>
      <c r="AF825" s="640"/>
      <c r="AG825" s="640"/>
      <c r="AH825" s="640"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511">
        <v>45967</v>
      </c>
      <c r="DC825" s="510">
        <v>50000</v>
      </c>
    </row>
    <row r="826" spans="5:107" x14ac:dyDescent="0.25">
      <c r="E826" s="468">
        <v>45964</v>
      </c>
      <c r="F826" s="469">
        <v>239000</v>
      </c>
      <c r="G826" s="471" t="s">
        <v>1312</v>
      </c>
      <c r="H826" s="469" t="s">
        <v>3375</v>
      </c>
      <c r="T826" s="742">
        <v>45698</v>
      </c>
      <c r="U826" s="628" t="s">
        <v>1710</v>
      </c>
      <c r="V826" s="628" t="s">
        <v>5183</v>
      </c>
      <c r="W826" s="629" t="s">
        <v>592</v>
      </c>
      <c r="X826" s="629" t="s">
        <v>436</v>
      </c>
      <c r="Y826" s="744" t="s">
        <v>5184</v>
      </c>
      <c r="Z826" s="640"/>
      <c r="AA826" s="640">
        <v>74000</v>
      </c>
      <c r="AB826" s="640"/>
      <c r="AC826" s="640"/>
      <c r="AD826" s="640"/>
      <c r="AE826" s="640">
        <v>74000</v>
      </c>
      <c r="AF826" s="640"/>
      <c r="AG826" s="640"/>
      <c r="AH826" s="640"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511">
        <v>45966</v>
      </c>
      <c r="DC826" s="510">
        <v>398000</v>
      </c>
    </row>
    <row r="827" spans="5:107" x14ac:dyDescent="0.25">
      <c r="E827" s="340">
        <v>45962</v>
      </c>
      <c r="F827" s="269">
        <v>8000</v>
      </c>
      <c r="G827" s="272" t="s">
        <v>3353</v>
      </c>
      <c r="H827" s="1080" t="s">
        <v>7120</v>
      </c>
      <c r="T827" s="742">
        <v>45697</v>
      </c>
      <c r="U827" s="628" t="s">
        <v>2102</v>
      </c>
      <c r="V827" s="628" t="s">
        <v>3823</v>
      </c>
      <c r="W827" s="629" t="s">
        <v>592</v>
      </c>
      <c r="X827" s="629" t="s">
        <v>5179</v>
      </c>
      <c r="Y827" s="744">
        <v>500000</v>
      </c>
      <c r="Z827" s="640"/>
      <c r="AA827" s="640">
        <v>60000</v>
      </c>
      <c r="AB827" s="640"/>
      <c r="AC827" s="640"/>
      <c r="AD827" s="640"/>
      <c r="AE827" s="640">
        <v>60000</v>
      </c>
      <c r="AF827" s="640"/>
      <c r="AG827" s="640"/>
      <c r="AH827" s="640"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511">
        <v>45966</v>
      </c>
      <c r="DC827" s="510">
        <v>4000</v>
      </c>
    </row>
    <row r="828" spans="5:107" x14ac:dyDescent="0.25">
      <c r="E828" s="340">
        <v>45962</v>
      </c>
      <c r="F828" s="269">
        <v>8000</v>
      </c>
      <c r="G828" s="272" t="s">
        <v>1312</v>
      </c>
      <c r="H828" s="983" t="s">
        <v>7117</v>
      </c>
      <c r="T828" s="742">
        <v>45693</v>
      </c>
      <c r="U828" s="628" t="s">
        <v>587</v>
      </c>
      <c r="V828" s="628" t="s">
        <v>5133</v>
      </c>
      <c r="W828" s="629" t="s">
        <v>592</v>
      </c>
      <c r="X828" s="629" t="s">
        <v>436</v>
      </c>
      <c r="Y828" s="744"/>
      <c r="Z828" s="640"/>
      <c r="AA828" s="640">
        <v>45000</v>
      </c>
      <c r="AB828" s="640"/>
      <c r="AC828" s="640"/>
      <c r="AD828" s="640"/>
      <c r="AE828" s="640">
        <v>45000</v>
      </c>
      <c r="AF828" s="640"/>
      <c r="AG828" s="640"/>
      <c r="AH828" s="640"/>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511">
        <v>45966</v>
      </c>
      <c r="DC828" s="510">
        <v>30000</v>
      </c>
    </row>
    <row r="829" spans="5:107" x14ac:dyDescent="0.25">
      <c r="E829" s="340">
        <v>45962</v>
      </c>
      <c r="F829" s="269">
        <v>70000</v>
      </c>
      <c r="G829" s="272" t="s">
        <v>1462</v>
      </c>
      <c r="H829" s="983" t="s">
        <v>7121</v>
      </c>
      <c r="T829" s="742">
        <v>45692</v>
      </c>
      <c r="U829" s="628" t="s">
        <v>587</v>
      </c>
      <c r="V829" s="628" t="s">
        <v>5313</v>
      </c>
      <c r="W829" s="629" t="s">
        <v>592</v>
      </c>
      <c r="X829" s="629" t="s">
        <v>435</v>
      </c>
      <c r="Y829" s="744">
        <v>354000</v>
      </c>
      <c r="Z829" s="640"/>
      <c r="AA829" s="640">
        <v>45000</v>
      </c>
      <c r="AB829" s="640"/>
      <c r="AC829" s="640"/>
      <c r="AD829" s="640"/>
      <c r="AE829" s="640">
        <v>45000</v>
      </c>
      <c r="AF829" s="640"/>
      <c r="AG829" s="640"/>
      <c r="AH829" s="640"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511">
        <v>45966</v>
      </c>
      <c r="DC829" s="510">
        <v>5000</v>
      </c>
    </row>
    <row r="830" spans="5:107" x14ac:dyDescent="0.25">
      <c r="E830" s="268">
        <v>45962</v>
      </c>
      <c r="F830" s="269">
        <v>33000</v>
      </c>
      <c r="G830" s="270" t="s">
        <v>1312</v>
      </c>
      <c r="H830" s="983" t="s">
        <v>3375</v>
      </c>
      <c r="T830" s="742">
        <v>45691</v>
      </c>
      <c r="U830" s="628" t="s">
        <v>587</v>
      </c>
      <c r="V830" s="628" t="s">
        <v>4331</v>
      </c>
      <c r="W830" s="629" t="s">
        <v>592</v>
      </c>
      <c r="X830" s="629" t="s">
        <v>435</v>
      </c>
      <c r="Y830" s="744">
        <v>1150000</v>
      </c>
      <c r="Z830" s="640"/>
      <c r="AA830" s="640">
        <v>45000</v>
      </c>
      <c r="AB830" s="640"/>
      <c r="AC830" s="640"/>
      <c r="AD830" s="640"/>
      <c r="AE830" s="640">
        <v>45000</v>
      </c>
      <c r="AF830" s="640"/>
      <c r="AG830" s="640"/>
      <c r="AH830" s="640"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511">
        <v>45966</v>
      </c>
      <c r="DC830" s="510">
        <v>15000</v>
      </c>
    </row>
    <row r="831" spans="5:107" x14ac:dyDescent="0.25">
      <c r="E831" s="268">
        <v>45962</v>
      </c>
      <c r="F831" s="269">
        <v>15000</v>
      </c>
      <c r="G831" s="270" t="s">
        <v>3352</v>
      </c>
      <c r="H831" s="983" t="s">
        <v>7122</v>
      </c>
      <c r="T831" s="742">
        <v>45690</v>
      </c>
      <c r="U831" s="628" t="s">
        <v>587</v>
      </c>
      <c r="V831" s="628" t="s">
        <v>5219</v>
      </c>
      <c r="W831" s="629" t="s">
        <v>592</v>
      </c>
      <c r="X831" s="629" t="s">
        <v>221</v>
      </c>
      <c r="Y831" s="744">
        <v>500000</v>
      </c>
      <c r="Z831" s="640"/>
      <c r="AA831" s="640">
        <v>83000</v>
      </c>
      <c r="AB831" s="640"/>
      <c r="AC831" s="640"/>
      <c r="AD831" s="640"/>
      <c r="AE831" s="640">
        <v>83000</v>
      </c>
      <c r="AF831" s="640"/>
      <c r="AG831" s="640"/>
      <c r="AH831" s="640"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511">
        <v>45965</v>
      </c>
      <c r="DC831" s="510">
        <v>5000</v>
      </c>
    </row>
    <row r="832" spans="5:107" x14ac:dyDescent="0.25">
      <c r="E832" s="268">
        <v>45961</v>
      </c>
      <c r="F832" s="269">
        <v>4000</v>
      </c>
      <c r="G832" s="270" t="s">
        <v>3355</v>
      </c>
      <c r="H832" s="983" t="s">
        <v>7106</v>
      </c>
      <c r="T832" s="742">
        <v>45689</v>
      </c>
      <c r="U832" s="628" t="s">
        <v>587</v>
      </c>
      <c r="V832" s="628" t="s">
        <v>5137</v>
      </c>
      <c r="W832" s="629" t="s">
        <v>592</v>
      </c>
      <c r="X832" s="629" t="s">
        <v>436</v>
      </c>
      <c r="Y832" s="744" t="s">
        <v>5188</v>
      </c>
      <c r="Z832" s="640"/>
      <c r="AA832" s="640">
        <v>45000</v>
      </c>
      <c r="AB832" s="640"/>
      <c r="AC832" s="640"/>
      <c r="AD832" s="640"/>
      <c r="AE832" s="640">
        <v>45000</v>
      </c>
      <c r="AF832" s="640"/>
      <c r="AG832" s="640"/>
      <c r="AH832" s="640"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511">
        <v>45965</v>
      </c>
      <c r="DC832" s="510">
        <v>36000</v>
      </c>
    </row>
    <row r="833" spans="5:107" x14ac:dyDescent="0.25">
      <c r="E833" s="268">
        <v>45961</v>
      </c>
      <c r="F833" s="269">
        <v>3000</v>
      </c>
      <c r="G833" s="270" t="s">
        <v>5485</v>
      </c>
      <c r="H833" s="983" t="s">
        <v>5639</v>
      </c>
      <c r="T833" s="742">
        <v>45682</v>
      </c>
      <c r="U833" s="628" t="s">
        <v>609</v>
      </c>
      <c r="V833" s="628" t="s">
        <v>5172</v>
      </c>
      <c r="W833" s="629" t="s">
        <v>592</v>
      </c>
      <c r="X833" s="629" t="s">
        <v>436</v>
      </c>
      <c r="Y833" s="744">
        <v>382000</v>
      </c>
      <c r="Z833" s="640"/>
      <c r="AA833" s="640">
        <v>70000</v>
      </c>
      <c r="AB833" s="640"/>
      <c r="AC833" s="640"/>
      <c r="AD833" s="640"/>
      <c r="AE833" s="640">
        <v>70000</v>
      </c>
      <c r="AF833" s="640"/>
      <c r="AG833" s="640"/>
      <c r="AH833" s="640"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511">
        <v>45965</v>
      </c>
      <c r="DC833" s="510">
        <v>6000</v>
      </c>
    </row>
    <row r="834" spans="5:107" x14ac:dyDescent="0.25">
      <c r="E834" s="268">
        <v>45961</v>
      </c>
      <c r="F834" s="269">
        <v>6000</v>
      </c>
      <c r="G834" s="270" t="s">
        <v>3355</v>
      </c>
      <c r="H834" s="983" t="s">
        <v>7107</v>
      </c>
      <c r="T834" s="742">
        <v>45681</v>
      </c>
      <c r="U834" s="628" t="s">
        <v>613</v>
      </c>
      <c r="V834" s="628" t="s">
        <v>5125</v>
      </c>
      <c r="W834" s="629" t="s">
        <v>592</v>
      </c>
      <c r="X834" s="629" t="s">
        <v>435</v>
      </c>
      <c r="Y834" s="744">
        <v>488000</v>
      </c>
      <c r="Z834" s="640"/>
      <c r="AA834" s="640">
        <v>91000</v>
      </c>
      <c r="AB834" s="640"/>
      <c r="AC834" s="640"/>
      <c r="AD834" s="640"/>
      <c r="AE834" s="640">
        <v>91000</v>
      </c>
      <c r="AF834" s="640"/>
      <c r="AG834" s="640"/>
      <c r="AH834" s="640"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511">
        <v>45965</v>
      </c>
      <c r="DC834" s="510">
        <v>878000</v>
      </c>
    </row>
    <row r="835" spans="5:107" x14ac:dyDescent="0.25">
      <c r="E835" s="268">
        <v>45961</v>
      </c>
      <c r="F835" s="269">
        <v>20000</v>
      </c>
      <c r="G835" s="270" t="s">
        <v>1396</v>
      </c>
      <c r="H835" s="983" t="s">
        <v>7105</v>
      </c>
      <c r="T835" s="742">
        <v>45680</v>
      </c>
      <c r="U835" s="628" t="s">
        <v>2005</v>
      </c>
      <c r="V835" s="628" t="s">
        <v>5126</v>
      </c>
      <c r="W835" s="629" t="s">
        <v>592</v>
      </c>
      <c r="X835" s="629" t="s">
        <v>435</v>
      </c>
      <c r="Y835" s="744">
        <v>725000</v>
      </c>
      <c r="Z835" s="640"/>
      <c r="AA835" s="640">
        <v>48000</v>
      </c>
      <c r="AB835" s="640"/>
      <c r="AC835" s="640"/>
      <c r="AD835" s="640"/>
      <c r="AE835" s="640">
        <v>48000</v>
      </c>
      <c r="AF835" s="640"/>
      <c r="AG835" s="640"/>
      <c r="AH835" s="640"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511">
        <v>45964</v>
      </c>
      <c r="DC835" s="510">
        <v>5000</v>
      </c>
    </row>
    <row r="836" spans="5:107" x14ac:dyDescent="0.25">
      <c r="E836" s="268">
        <v>45961</v>
      </c>
      <c r="F836" s="269">
        <v>100000</v>
      </c>
      <c r="G836" s="270" t="s">
        <v>3275</v>
      </c>
      <c r="H836" s="983" t="s">
        <v>7102</v>
      </c>
      <c r="T836" s="742">
        <v>45679</v>
      </c>
      <c r="U836" s="628" t="s">
        <v>1500</v>
      </c>
      <c r="V836" s="628" t="s">
        <v>5154</v>
      </c>
      <c r="W836" s="629" t="s">
        <v>592</v>
      </c>
      <c r="X836" s="629" t="s">
        <v>433</v>
      </c>
      <c r="Y836" s="744">
        <v>679000</v>
      </c>
      <c r="Z836" s="640"/>
      <c r="AA836" s="640">
        <v>78000</v>
      </c>
      <c r="AB836" s="640"/>
      <c r="AC836" s="640"/>
      <c r="AD836" s="640"/>
      <c r="AE836" s="640">
        <v>78000</v>
      </c>
      <c r="AF836" s="640"/>
      <c r="AG836" s="640"/>
      <c r="AH836" s="640"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511">
        <v>45964</v>
      </c>
      <c r="DC836" s="510">
        <v>10000</v>
      </c>
    </row>
    <row r="837" spans="5:107" x14ac:dyDescent="0.25">
      <c r="E837" s="268">
        <v>45960</v>
      </c>
      <c r="F837" s="269">
        <v>6000</v>
      </c>
      <c r="G837" s="270" t="s">
        <v>3355</v>
      </c>
      <c r="H837" s="983" t="s">
        <v>7076</v>
      </c>
      <c r="T837" s="742">
        <v>45678</v>
      </c>
      <c r="U837" s="628" t="s">
        <v>5055</v>
      </c>
      <c r="V837" s="628" t="s">
        <v>5153</v>
      </c>
      <c r="W837" s="629" t="s">
        <v>592</v>
      </c>
      <c r="X837" s="629" t="s">
        <v>436</v>
      </c>
      <c r="Y837" s="744">
        <v>591000</v>
      </c>
      <c r="Z837" s="640"/>
      <c r="AA837" s="640">
        <v>66000</v>
      </c>
      <c r="AB837" s="640"/>
      <c r="AC837" s="640"/>
      <c r="AD837" s="640"/>
      <c r="AE837" s="640">
        <v>66000</v>
      </c>
      <c r="AF837" s="640"/>
      <c r="AG837" s="640"/>
      <c r="AH837" s="640"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511">
        <v>45962</v>
      </c>
      <c r="DC837" s="510">
        <v>15000</v>
      </c>
    </row>
    <row r="838" spans="5:107" x14ac:dyDescent="0.25">
      <c r="E838" s="268">
        <v>45959</v>
      </c>
      <c r="F838" s="269">
        <v>6000</v>
      </c>
      <c r="G838" s="270" t="s">
        <v>3355</v>
      </c>
      <c r="H838" s="983" t="s">
        <v>7075</v>
      </c>
      <c r="T838" s="742">
        <v>45677</v>
      </c>
      <c r="U838" s="628" t="s">
        <v>4771</v>
      </c>
      <c r="V838" s="628" t="s">
        <v>5171</v>
      </c>
      <c r="W838" s="629" t="s">
        <v>592</v>
      </c>
      <c r="X838" s="629" t="s">
        <v>436</v>
      </c>
      <c r="Y838" s="744">
        <v>389000</v>
      </c>
      <c r="Z838" s="640"/>
      <c r="AA838" s="640">
        <v>67000</v>
      </c>
      <c r="AB838" s="640"/>
      <c r="AC838" s="640"/>
      <c r="AD838" s="640"/>
      <c r="AE838" s="640">
        <v>67000</v>
      </c>
      <c r="AF838" s="640"/>
      <c r="AG838" s="640"/>
      <c r="AH838" s="640"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511">
        <v>45962</v>
      </c>
      <c r="DC838" s="510">
        <v>70000</v>
      </c>
    </row>
    <row r="839" spans="5:107" x14ac:dyDescent="0.25">
      <c r="E839" s="268">
        <v>45958</v>
      </c>
      <c r="F839" s="269">
        <v>3000</v>
      </c>
      <c r="G839" s="270" t="s">
        <v>5485</v>
      </c>
      <c r="H839" s="983" t="s">
        <v>5639</v>
      </c>
      <c r="T839" s="742">
        <v>45676</v>
      </c>
      <c r="U839" s="628" t="s">
        <v>609</v>
      </c>
      <c r="V839" s="628" t="s">
        <v>4966</v>
      </c>
      <c r="W839" s="629" t="s">
        <v>592</v>
      </c>
      <c r="X839" s="629" t="s">
        <v>221</v>
      </c>
      <c r="Y839" s="744">
        <v>330000</v>
      </c>
      <c r="Z839" s="640"/>
      <c r="AA839" s="640">
        <v>71000</v>
      </c>
      <c r="AB839" s="640"/>
      <c r="AC839" s="640"/>
      <c r="AD839" s="640"/>
      <c r="AE839" s="640">
        <v>71000</v>
      </c>
      <c r="AF839" s="640"/>
      <c r="AG839" s="640"/>
      <c r="AH839" s="640"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511">
        <v>45962</v>
      </c>
      <c r="DC839" s="510">
        <v>8000</v>
      </c>
    </row>
    <row r="840" spans="5:107" x14ac:dyDescent="0.25">
      <c r="E840" s="268">
        <v>45958</v>
      </c>
      <c r="F840" s="269">
        <v>2000</v>
      </c>
      <c r="G840" s="270" t="s">
        <v>5485</v>
      </c>
      <c r="H840" s="983" t="s">
        <v>5610</v>
      </c>
      <c r="T840" s="742">
        <v>45675</v>
      </c>
      <c r="U840" s="628" t="s">
        <v>1898</v>
      </c>
      <c r="V840" s="628">
        <v>22116096</v>
      </c>
      <c r="W840" s="629" t="s">
        <v>4684</v>
      </c>
      <c r="X840" s="629" t="s">
        <v>4685</v>
      </c>
      <c r="Y840" s="744">
        <v>0</v>
      </c>
      <c r="Z840" s="640"/>
      <c r="AA840" s="640">
        <v>0</v>
      </c>
      <c r="AB840" s="640"/>
      <c r="AC840" s="640"/>
      <c r="AD840" s="640"/>
      <c r="AE840" s="640">
        <v>0</v>
      </c>
      <c r="AF840" s="640"/>
      <c r="AG840" s="640"/>
      <c r="AH840" s="640"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511">
        <v>45962</v>
      </c>
      <c r="DC840" s="510">
        <v>8000</v>
      </c>
    </row>
    <row r="841" spans="5:107" x14ac:dyDescent="0.25">
      <c r="E841" s="268">
        <v>45958</v>
      </c>
      <c r="F841" s="269">
        <v>20000</v>
      </c>
      <c r="G841" s="270" t="s">
        <v>1312</v>
      </c>
      <c r="H841" s="983" t="s">
        <v>928</v>
      </c>
      <c r="T841" s="742">
        <v>45674</v>
      </c>
      <c r="U841" s="628" t="s">
        <v>1710</v>
      </c>
      <c r="V841" s="628" t="s">
        <v>5107</v>
      </c>
      <c r="W841" s="629" t="s">
        <v>592</v>
      </c>
      <c r="X841" s="629" t="s">
        <v>436</v>
      </c>
      <c r="Y841" s="744" t="s">
        <v>5122</v>
      </c>
      <c r="Z841" s="640"/>
      <c r="AA841" s="640">
        <v>78000</v>
      </c>
      <c r="AB841" s="640"/>
      <c r="AC841" s="640"/>
      <c r="AD841" s="640"/>
      <c r="AE841" s="640">
        <v>78000</v>
      </c>
      <c r="AF841" s="640"/>
      <c r="AG841" s="640"/>
      <c r="AH841" s="640"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511">
        <v>45961</v>
      </c>
      <c r="DC841" s="510">
        <v>545000</v>
      </c>
    </row>
    <row r="842" spans="5:107" x14ac:dyDescent="0.25">
      <c r="E842" s="268">
        <v>45958</v>
      </c>
      <c r="F842" s="269">
        <v>26000</v>
      </c>
      <c r="G842" s="270" t="s">
        <v>1312</v>
      </c>
      <c r="H842" s="983" t="s">
        <v>7045</v>
      </c>
      <c r="T842" s="742">
        <v>45673</v>
      </c>
      <c r="U842" s="628" t="s">
        <v>6566</v>
      </c>
      <c r="V842" s="628" t="s">
        <v>3661</v>
      </c>
      <c r="W842" s="629" t="s">
        <v>592</v>
      </c>
      <c r="X842" s="629" t="s">
        <v>435</v>
      </c>
      <c r="Y842" s="744">
        <v>0</v>
      </c>
      <c r="Z842" s="640"/>
      <c r="AA842" s="640">
        <v>68000</v>
      </c>
      <c r="AB842" s="640"/>
      <c r="AC842" s="640"/>
      <c r="AD842" s="640"/>
      <c r="AE842" s="640">
        <v>68000</v>
      </c>
      <c r="AF842" s="640"/>
      <c r="AG842" s="640"/>
      <c r="AH842" s="640"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45961</v>
      </c>
      <c r="DC842" s="260">
        <v>6000</v>
      </c>
    </row>
    <row r="843" spans="5:107" x14ac:dyDescent="0.25">
      <c r="E843" s="268">
        <v>45958</v>
      </c>
      <c r="F843" s="269">
        <v>12000</v>
      </c>
      <c r="G843" s="270" t="s">
        <v>3354</v>
      </c>
      <c r="H843" s="983" t="s">
        <v>5785</v>
      </c>
      <c r="T843" s="742">
        <v>45672</v>
      </c>
      <c r="U843" s="628" t="s">
        <v>6566</v>
      </c>
      <c r="V843" s="628" t="s">
        <v>4967</v>
      </c>
      <c r="W843" s="629" t="s">
        <v>5089</v>
      </c>
      <c r="X843" s="629" t="s">
        <v>435</v>
      </c>
      <c r="Y843" s="744">
        <v>862000</v>
      </c>
      <c r="Z843" s="640"/>
      <c r="AA843" s="640">
        <v>72000</v>
      </c>
      <c r="AB843" s="640"/>
      <c r="AC843" s="640"/>
      <c r="AD843" s="640"/>
      <c r="AE843" s="640">
        <v>72000</v>
      </c>
      <c r="AF843" s="640"/>
      <c r="AG843" s="640"/>
      <c r="AH843" s="640"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45961</v>
      </c>
      <c r="DC843" s="260">
        <v>3000</v>
      </c>
    </row>
    <row r="844" spans="5:107" x14ac:dyDescent="0.25">
      <c r="E844" s="268">
        <v>45957</v>
      </c>
      <c r="F844" s="269">
        <v>5000</v>
      </c>
      <c r="G844" s="270"/>
      <c r="H844" s="983" t="s">
        <v>7051</v>
      </c>
      <c r="T844" s="742">
        <v>45671</v>
      </c>
      <c r="U844" s="628" t="s">
        <v>3992</v>
      </c>
      <c r="V844" s="628" t="s">
        <v>5103</v>
      </c>
      <c r="W844" s="629" t="s">
        <v>592</v>
      </c>
      <c r="X844" s="629" t="s">
        <v>435</v>
      </c>
      <c r="Y844" s="744">
        <v>567000</v>
      </c>
      <c r="Z844" s="640"/>
      <c r="AA844" s="640">
        <v>70000</v>
      </c>
      <c r="AB844" s="640"/>
      <c r="AC844" s="640"/>
      <c r="AD844" s="640"/>
      <c r="AE844" s="640">
        <v>70000</v>
      </c>
      <c r="AF844" s="640"/>
      <c r="AG844" s="640"/>
      <c r="AH844" s="640"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45961</v>
      </c>
      <c r="DC844" s="260">
        <v>4000</v>
      </c>
    </row>
    <row r="845" spans="5:107" x14ac:dyDescent="0.25">
      <c r="E845" s="268">
        <v>45957</v>
      </c>
      <c r="F845" s="269">
        <v>30000</v>
      </c>
      <c r="G845" s="270" t="s">
        <v>942</v>
      </c>
      <c r="H845" s="983" t="s">
        <v>916</v>
      </c>
      <c r="T845" s="742">
        <v>45670</v>
      </c>
      <c r="U845" s="628" t="s">
        <v>1898</v>
      </c>
      <c r="V845" s="628">
        <v>52447047</v>
      </c>
      <c r="W845" s="629" t="s">
        <v>4102</v>
      </c>
      <c r="X845" s="629" t="s">
        <v>4567</v>
      </c>
      <c r="Y845" s="744">
        <v>30000</v>
      </c>
      <c r="Z845" s="640"/>
      <c r="AA845" s="640">
        <v>0</v>
      </c>
      <c r="AB845" s="640"/>
      <c r="AC845" s="640"/>
      <c r="AD845" s="640"/>
      <c r="AE845" s="640">
        <v>0</v>
      </c>
      <c r="AF845" s="640"/>
      <c r="AG845" s="640"/>
      <c r="AH845" s="640"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45961</v>
      </c>
      <c r="DC845" s="260">
        <v>20000</v>
      </c>
    </row>
    <row r="846" spans="5:107" x14ac:dyDescent="0.25">
      <c r="E846" s="268">
        <v>45956</v>
      </c>
      <c r="F846" s="269">
        <v>3000</v>
      </c>
      <c r="G846" s="270" t="s">
        <v>3355</v>
      </c>
      <c r="H846" s="983" t="s">
        <v>7066</v>
      </c>
      <c r="T846" s="742">
        <v>45669</v>
      </c>
      <c r="U846" s="628" t="s">
        <v>4001</v>
      </c>
      <c r="V846" s="628" t="s">
        <v>5108</v>
      </c>
      <c r="W846" s="629" t="s">
        <v>592</v>
      </c>
      <c r="X846" s="629" t="s">
        <v>436</v>
      </c>
      <c r="Y846" s="744">
        <v>491000</v>
      </c>
      <c r="Z846" s="640"/>
      <c r="AA846" s="640">
        <v>62000</v>
      </c>
      <c r="AB846" s="640"/>
      <c r="AC846" s="640"/>
      <c r="AD846" s="640"/>
      <c r="AE846" s="640">
        <v>62000</v>
      </c>
      <c r="AF846" s="640"/>
      <c r="AG846" s="640"/>
      <c r="AH846" s="640"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45961</v>
      </c>
      <c r="DC846" s="260">
        <v>18000</v>
      </c>
    </row>
    <row r="847" spans="5:107" x14ac:dyDescent="0.25">
      <c r="E847" s="268">
        <v>45956</v>
      </c>
      <c r="F847" s="269">
        <v>3000</v>
      </c>
      <c r="G847" s="270" t="s">
        <v>1396</v>
      </c>
      <c r="H847" s="983" t="s">
        <v>5012</v>
      </c>
      <c r="T847" s="742">
        <v>45668</v>
      </c>
      <c r="U847" s="628" t="s">
        <v>597</v>
      </c>
      <c r="V847" s="628" t="s">
        <v>5105</v>
      </c>
      <c r="W847" s="629" t="s">
        <v>592</v>
      </c>
      <c r="X847" s="629" t="s">
        <v>436</v>
      </c>
      <c r="Y847" s="744" t="s">
        <v>5104</v>
      </c>
      <c r="Z847" s="640"/>
      <c r="AA847" s="640">
        <v>68000</v>
      </c>
      <c r="AB847" s="640"/>
      <c r="AC847" s="640"/>
      <c r="AD847" s="640"/>
      <c r="AE847" s="640">
        <v>68000</v>
      </c>
      <c r="AF847" s="640"/>
      <c r="AG847" s="640"/>
      <c r="AH847" s="640"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45960</v>
      </c>
      <c r="DC847" s="260">
        <v>54000</v>
      </c>
    </row>
    <row r="848" spans="5:107" x14ac:dyDescent="0.25">
      <c r="E848" s="268">
        <v>45955</v>
      </c>
      <c r="F848" s="269">
        <v>120000</v>
      </c>
      <c r="G848" s="270" t="s">
        <v>3352</v>
      </c>
      <c r="H848" s="983" t="s">
        <v>7065</v>
      </c>
      <c r="T848" s="742">
        <v>45667</v>
      </c>
      <c r="U848" s="628" t="s">
        <v>627</v>
      </c>
      <c r="V848" s="628" t="s">
        <v>5097</v>
      </c>
      <c r="W848" s="629" t="s">
        <v>592</v>
      </c>
      <c r="X848" s="629" t="s">
        <v>221</v>
      </c>
      <c r="Y848" s="744">
        <v>405000</v>
      </c>
      <c r="Z848" s="640"/>
      <c r="AA848" s="640">
        <v>118000</v>
      </c>
      <c r="AB848" s="640"/>
      <c r="AC848" s="640"/>
      <c r="AD848" s="640"/>
      <c r="AE848" s="640">
        <v>118000</v>
      </c>
      <c r="AF848" s="640"/>
      <c r="AG848" s="640"/>
      <c r="AH848" s="640"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45960</v>
      </c>
      <c r="DC848" s="260">
        <v>6000</v>
      </c>
    </row>
    <row r="849" spans="5:107" x14ac:dyDescent="0.25">
      <c r="E849" s="268">
        <v>45955</v>
      </c>
      <c r="F849" s="269">
        <v>607000</v>
      </c>
      <c r="G849" s="270" t="s">
        <v>3353</v>
      </c>
      <c r="H849" s="983" t="s">
        <v>7014</v>
      </c>
      <c r="T849" s="742">
        <v>45666</v>
      </c>
      <c r="U849" s="628" t="s">
        <v>6566</v>
      </c>
      <c r="V849" s="628" t="s">
        <v>4198</v>
      </c>
      <c r="W849" s="629" t="s">
        <v>5089</v>
      </c>
      <c r="X849" s="629" t="s">
        <v>245</v>
      </c>
      <c r="Y849" s="744"/>
      <c r="Z849" s="640"/>
      <c r="AA849" s="640">
        <v>0</v>
      </c>
      <c r="AB849" s="640"/>
      <c r="AC849" s="640"/>
      <c r="AD849" s="640"/>
      <c r="AE849" s="640">
        <v>0</v>
      </c>
      <c r="AF849" s="640"/>
      <c r="AG849" s="640"/>
      <c r="AH849" s="640"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45959</v>
      </c>
      <c r="DC849" s="260">
        <v>6000</v>
      </c>
    </row>
    <row r="850" spans="5:107" x14ac:dyDescent="0.25">
      <c r="E850" s="268">
        <v>45955</v>
      </c>
      <c r="F850" s="269">
        <v>1000000</v>
      </c>
      <c r="G850" s="270" t="s">
        <v>3353</v>
      </c>
      <c r="H850" s="983" t="s">
        <v>7015</v>
      </c>
      <c r="T850" s="742">
        <v>45665</v>
      </c>
      <c r="U850" s="628" t="s">
        <v>2132</v>
      </c>
      <c r="V850" s="628" t="s">
        <v>4995</v>
      </c>
      <c r="W850" s="629" t="s">
        <v>611</v>
      </c>
      <c r="X850" s="629" t="s">
        <v>221</v>
      </c>
      <c r="Y850" s="744" t="s">
        <v>5086</v>
      </c>
      <c r="Z850" s="640"/>
      <c r="AA850" s="640">
        <v>158000</v>
      </c>
      <c r="AB850" s="640"/>
      <c r="AC850" s="640"/>
      <c r="AD850" s="640"/>
      <c r="AE850" s="640">
        <v>158000</v>
      </c>
      <c r="AF850" s="640"/>
      <c r="AG850" s="640"/>
      <c r="AH850" s="640"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45958</v>
      </c>
      <c r="DC850" s="260">
        <v>2000</v>
      </c>
    </row>
    <row r="851" spans="5:107" x14ac:dyDescent="0.25">
      <c r="E851" s="268">
        <v>45954</v>
      </c>
      <c r="F851" s="269">
        <v>10000</v>
      </c>
      <c r="G851" s="270"/>
      <c r="H851" s="983" t="s">
        <v>3728</v>
      </c>
      <c r="T851" s="742">
        <v>45664</v>
      </c>
      <c r="U851" s="628" t="s">
        <v>2102</v>
      </c>
      <c r="V851" s="628" t="s">
        <v>5081</v>
      </c>
      <c r="W851" s="629" t="s">
        <v>1477</v>
      </c>
      <c r="X851" s="629"/>
      <c r="Y851" s="744">
        <v>70000</v>
      </c>
      <c r="Z851" s="640"/>
      <c r="AA851" s="640">
        <v>70000</v>
      </c>
      <c r="AB851" s="640"/>
      <c r="AC851" s="640"/>
      <c r="AD851" s="640"/>
      <c r="AE851" s="640">
        <v>70000</v>
      </c>
      <c r="AF851" s="640"/>
      <c r="AG851" s="640"/>
      <c r="AH851" s="640">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45958</v>
      </c>
      <c r="DC851" s="260">
        <v>3000</v>
      </c>
    </row>
    <row r="852" spans="5:107" x14ac:dyDescent="0.25">
      <c r="E852" s="340">
        <v>45954</v>
      </c>
      <c r="F852" s="269">
        <v>5000</v>
      </c>
      <c r="G852" s="272" t="s">
        <v>1312</v>
      </c>
      <c r="H852" s="983" t="s">
        <v>919</v>
      </c>
      <c r="T852" s="742">
        <v>45663</v>
      </c>
      <c r="U852" s="628" t="s">
        <v>3578</v>
      </c>
      <c r="V852" s="628" t="s">
        <v>4497</v>
      </c>
      <c r="W852" s="629" t="s">
        <v>593</v>
      </c>
      <c r="X852" s="629" t="s">
        <v>433</v>
      </c>
      <c r="Y852" s="744" t="s">
        <v>5085</v>
      </c>
      <c r="Z852" s="640"/>
      <c r="AA852" s="640">
        <v>70000</v>
      </c>
      <c r="AB852" s="640"/>
      <c r="AC852" s="640"/>
      <c r="AD852" s="640"/>
      <c r="AE852" s="640">
        <v>70000</v>
      </c>
      <c r="AF852" s="640"/>
      <c r="AG852" s="640"/>
      <c r="AH852" s="640"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45958</v>
      </c>
      <c r="DC852" s="260">
        <v>12000</v>
      </c>
    </row>
    <row r="853" spans="5:107" x14ac:dyDescent="0.25">
      <c r="E853" s="340">
        <v>45954</v>
      </c>
      <c r="F853" s="269">
        <v>4000</v>
      </c>
      <c r="G853" s="272" t="s">
        <v>1312</v>
      </c>
      <c r="H853" s="983" t="s">
        <v>7005</v>
      </c>
      <c r="T853" s="742">
        <v>45662</v>
      </c>
      <c r="U853" s="628" t="s">
        <v>5006</v>
      </c>
      <c r="V853" s="628" t="s">
        <v>2626</v>
      </c>
      <c r="W853" s="629" t="s">
        <v>592</v>
      </c>
      <c r="X853" s="629" t="s">
        <v>221</v>
      </c>
      <c r="Y853" s="744">
        <v>680000</v>
      </c>
      <c r="Z853" s="640"/>
      <c r="AA853" s="640">
        <v>227000</v>
      </c>
      <c r="AB853" s="640"/>
      <c r="AC853" s="640"/>
      <c r="AD853" s="640"/>
      <c r="AE853" s="640">
        <v>227000</v>
      </c>
      <c r="AF853" s="640"/>
      <c r="AG853" s="640"/>
      <c r="AH853" s="640"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45958</v>
      </c>
      <c r="DC853" s="260">
        <v>20000</v>
      </c>
    </row>
    <row r="854" spans="5:107" x14ac:dyDescent="0.25">
      <c r="E854" s="268">
        <v>45954</v>
      </c>
      <c r="F854" s="269">
        <v>22000</v>
      </c>
      <c r="G854" s="270" t="s">
        <v>1312</v>
      </c>
      <c r="H854" s="983" t="s">
        <v>7007</v>
      </c>
      <c r="T854" s="742">
        <v>45661</v>
      </c>
      <c r="U854" s="628" t="s">
        <v>3801</v>
      </c>
      <c r="V854" s="628" t="s">
        <v>5007</v>
      </c>
      <c r="W854" s="629" t="s">
        <v>592</v>
      </c>
      <c r="X854" s="629" t="s">
        <v>221</v>
      </c>
      <c r="Y854" s="744">
        <v>334000</v>
      </c>
      <c r="Z854" s="640"/>
      <c r="AA854" s="640">
        <v>102000</v>
      </c>
      <c r="AB854" s="640"/>
      <c r="AC854" s="640"/>
      <c r="AD854" s="640"/>
      <c r="AE854" s="640">
        <v>102000</v>
      </c>
      <c r="AF854" s="640"/>
      <c r="AG854" s="640"/>
      <c r="AH854" s="640"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45958</v>
      </c>
      <c r="DC854" s="260">
        <v>357000</v>
      </c>
    </row>
    <row r="855" spans="5:107" x14ac:dyDescent="0.25">
      <c r="E855" s="268">
        <v>45954</v>
      </c>
      <c r="F855" s="269">
        <v>188000</v>
      </c>
      <c r="G855" s="270" t="s">
        <v>1312</v>
      </c>
      <c r="H855" s="983" t="s">
        <v>3375</v>
      </c>
      <c r="T855" s="742">
        <v>45658</v>
      </c>
      <c r="U855" s="628" t="s">
        <v>587</v>
      </c>
      <c r="V855" s="628">
        <v>15441450</v>
      </c>
      <c r="W855" s="629" t="s">
        <v>1477</v>
      </c>
      <c r="X855" s="629" t="s">
        <v>602</v>
      </c>
      <c r="Y855" s="744">
        <v>140000</v>
      </c>
      <c r="Z855" s="640"/>
      <c r="AA855" s="640">
        <v>0</v>
      </c>
      <c r="AB855" s="640"/>
      <c r="AC855" s="640"/>
      <c r="AD855" s="640"/>
      <c r="AE855" s="640">
        <v>0</v>
      </c>
      <c r="AF855" s="640"/>
      <c r="AG855" s="640"/>
      <c r="AH855" s="640"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45958</v>
      </c>
      <c r="DC855" s="260">
        <v>20000</v>
      </c>
    </row>
    <row r="856" spans="5:107" x14ac:dyDescent="0.25">
      <c r="E856" s="268">
        <v>45954</v>
      </c>
      <c r="F856" s="269">
        <v>8000</v>
      </c>
      <c r="G856" s="270" t="s">
        <v>1396</v>
      </c>
      <c r="H856" s="983" t="s">
        <v>7012</v>
      </c>
      <c r="T856" s="742">
        <v>45657</v>
      </c>
      <c r="U856" s="628" t="s">
        <v>1672</v>
      </c>
      <c r="V856" s="628" t="s">
        <v>5061</v>
      </c>
      <c r="W856" s="629" t="s">
        <v>3100</v>
      </c>
      <c r="X856" s="629" t="s">
        <v>221</v>
      </c>
      <c r="Y856" s="744">
        <v>20000</v>
      </c>
      <c r="Z856" s="640"/>
      <c r="AA856" s="640">
        <v>18000</v>
      </c>
      <c r="AB856" s="640"/>
      <c r="AC856" s="640"/>
      <c r="AD856" s="640"/>
      <c r="AE856" s="640">
        <v>18000</v>
      </c>
      <c r="AF856" s="640"/>
      <c r="AG856" s="640"/>
      <c r="AH856" s="640"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45958</v>
      </c>
      <c r="DC856" s="260">
        <v>26000</v>
      </c>
    </row>
    <row r="857" spans="5:107" x14ac:dyDescent="0.25">
      <c r="E857" s="268">
        <v>45954</v>
      </c>
      <c r="F857" s="269">
        <v>10000</v>
      </c>
      <c r="G857" s="270" t="s">
        <v>1312</v>
      </c>
      <c r="H857" s="983" t="s">
        <v>7006</v>
      </c>
      <c r="T857" s="742">
        <v>45657</v>
      </c>
      <c r="U857" s="628" t="s">
        <v>5056</v>
      </c>
      <c r="V857" s="628" t="s">
        <v>5057</v>
      </c>
      <c r="W857" s="629" t="s">
        <v>3642</v>
      </c>
      <c r="X857" s="629" t="s">
        <v>5049</v>
      </c>
      <c r="Y857" s="744">
        <v>794000</v>
      </c>
      <c r="Z857" s="640"/>
      <c r="AA857" s="640">
        <v>88000</v>
      </c>
      <c r="AB857" s="640"/>
      <c r="AC857" s="640"/>
      <c r="AD857" s="640"/>
      <c r="AE857" s="640">
        <v>88000</v>
      </c>
      <c r="AF857" s="640"/>
      <c r="AG857" s="640"/>
      <c r="AH857" s="640"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45958</v>
      </c>
      <c r="DC857" s="260">
        <v>340000</v>
      </c>
    </row>
    <row r="858" spans="5:107" x14ac:dyDescent="0.25">
      <c r="E858" s="268">
        <v>45954</v>
      </c>
      <c r="F858" s="269">
        <v>72000</v>
      </c>
      <c r="G858" s="270"/>
      <c r="H858" s="983"/>
      <c r="T858" s="742">
        <v>45657</v>
      </c>
      <c r="U858" s="628" t="s">
        <v>6566</v>
      </c>
      <c r="V858" s="628" t="s">
        <v>3834</v>
      </c>
      <c r="W858" s="629" t="s">
        <v>592</v>
      </c>
      <c r="X858" s="629" t="s">
        <v>435</v>
      </c>
      <c r="Y858" s="744">
        <v>236000</v>
      </c>
      <c r="Z858" s="640"/>
      <c r="AA858" s="640">
        <v>67000</v>
      </c>
      <c r="AB858" s="640"/>
      <c r="AC858" s="640"/>
      <c r="AD858" s="640"/>
      <c r="AE858" s="640">
        <v>67000</v>
      </c>
      <c r="AF858" s="640"/>
      <c r="AG858" s="640"/>
      <c r="AH858" s="640"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45957</v>
      </c>
      <c r="DC858" s="260">
        <v>182000</v>
      </c>
    </row>
    <row r="859" spans="5:107" x14ac:dyDescent="0.25">
      <c r="E859" s="268">
        <v>45953</v>
      </c>
      <c r="F859" s="269">
        <v>3000</v>
      </c>
      <c r="G859" s="270" t="s">
        <v>3352</v>
      </c>
      <c r="H859" s="983" t="s">
        <v>5719</v>
      </c>
      <c r="T859" s="742">
        <v>45657</v>
      </c>
      <c r="U859" s="628" t="s">
        <v>5055</v>
      </c>
      <c r="V859" s="628" t="s">
        <v>5047</v>
      </c>
      <c r="W859" s="629" t="s">
        <v>592</v>
      </c>
      <c r="X859" s="629" t="s">
        <v>435</v>
      </c>
      <c r="Y859" s="744">
        <v>516000</v>
      </c>
      <c r="Z859" s="640"/>
      <c r="AA859" s="640">
        <v>69000</v>
      </c>
      <c r="AB859" s="640"/>
      <c r="AC859" s="640"/>
      <c r="AD859" s="640"/>
      <c r="AE859" s="640">
        <v>69000</v>
      </c>
      <c r="AF859" s="640"/>
      <c r="AG859" s="640"/>
      <c r="AH859" s="640"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45957</v>
      </c>
      <c r="DC859" s="260">
        <v>30000</v>
      </c>
    </row>
    <row r="860" spans="5:107" x14ac:dyDescent="0.25">
      <c r="E860" s="268">
        <v>45953</v>
      </c>
      <c r="F860" s="269">
        <v>6000</v>
      </c>
      <c r="G860" s="270" t="s">
        <v>5485</v>
      </c>
      <c r="H860" s="983" t="s">
        <v>5684</v>
      </c>
      <c r="T860" s="742">
        <v>45657</v>
      </c>
      <c r="U860" s="628" t="s">
        <v>2132</v>
      </c>
      <c r="V860" s="628" t="s">
        <v>4984</v>
      </c>
      <c r="W860" s="629" t="s">
        <v>592</v>
      </c>
      <c r="X860" s="629" t="s">
        <v>435</v>
      </c>
      <c r="Y860" s="744">
        <v>392000</v>
      </c>
      <c r="Z860" s="640"/>
      <c r="AA860" s="640">
        <v>69000</v>
      </c>
      <c r="AB860" s="640"/>
      <c r="AC860" s="640"/>
      <c r="AD860" s="640"/>
      <c r="AE860" s="640">
        <v>69000</v>
      </c>
      <c r="AF860" s="640"/>
      <c r="AG860" s="640"/>
      <c r="AH860" s="640"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45956</v>
      </c>
      <c r="DC860" s="260">
        <v>3000</v>
      </c>
    </row>
    <row r="861" spans="5:107" x14ac:dyDescent="0.25">
      <c r="E861" s="626">
        <v>45951</v>
      </c>
      <c r="F861" s="469">
        <v>4000</v>
      </c>
      <c r="G861" s="529"/>
      <c r="H861" s="469" t="s">
        <v>721</v>
      </c>
      <c r="T861" s="742">
        <v>45657</v>
      </c>
      <c r="U861" s="628" t="s">
        <v>4334</v>
      </c>
      <c r="V861" s="628" t="s">
        <v>4935</v>
      </c>
      <c r="W861" s="629" t="s">
        <v>592</v>
      </c>
      <c r="X861" s="629" t="s">
        <v>435</v>
      </c>
      <c r="Y861" s="744">
        <v>379000</v>
      </c>
      <c r="Z861" s="640"/>
      <c r="AA861" s="640">
        <v>72000</v>
      </c>
      <c r="AB861" s="640"/>
      <c r="AC861" s="640"/>
      <c r="AD861" s="640"/>
      <c r="AE861" s="640">
        <v>72000</v>
      </c>
      <c r="AF861" s="640"/>
      <c r="AG861" s="640"/>
      <c r="AH861" s="640"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45956</v>
      </c>
      <c r="DC861" s="260">
        <v>3000</v>
      </c>
    </row>
    <row r="862" spans="5:107" x14ac:dyDescent="0.25">
      <c r="E862" s="268">
        <v>45951</v>
      </c>
      <c r="F862" s="269">
        <v>30000</v>
      </c>
      <c r="G862" s="270" t="s">
        <v>942</v>
      </c>
      <c r="H862" s="1080" t="s">
        <v>916</v>
      </c>
      <c r="T862" s="742">
        <v>45657</v>
      </c>
      <c r="U862" s="628" t="s">
        <v>4334</v>
      </c>
      <c r="V862" s="628" t="s">
        <v>3636</v>
      </c>
      <c r="W862" s="629" t="s">
        <v>592</v>
      </c>
      <c r="X862" s="629" t="s">
        <v>436</v>
      </c>
      <c r="Y862" s="744">
        <v>310000</v>
      </c>
      <c r="Z862" s="640"/>
      <c r="AA862" s="640">
        <v>70000</v>
      </c>
      <c r="AB862" s="640"/>
      <c r="AC862" s="640"/>
      <c r="AD862" s="640"/>
      <c r="AE862" s="640">
        <v>70000</v>
      </c>
      <c r="AF862" s="640"/>
      <c r="AG862" s="640"/>
      <c r="AH862" s="640"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45955</v>
      </c>
      <c r="DC862" s="260">
        <v>120000</v>
      </c>
    </row>
    <row r="863" spans="5:107" x14ac:dyDescent="0.25">
      <c r="E863" s="268">
        <v>45951</v>
      </c>
      <c r="F863" s="269">
        <v>7000</v>
      </c>
      <c r="G863" s="270" t="s">
        <v>5485</v>
      </c>
      <c r="H863" s="983" t="s">
        <v>7000</v>
      </c>
      <c r="T863" s="742">
        <v>45657</v>
      </c>
      <c r="U863" s="628" t="s">
        <v>4334</v>
      </c>
      <c r="V863" s="628" t="s">
        <v>4927</v>
      </c>
      <c r="W863" s="629" t="s">
        <v>4894</v>
      </c>
      <c r="X863" s="629" t="s">
        <v>435</v>
      </c>
      <c r="Y863" s="744" t="s">
        <v>4949</v>
      </c>
      <c r="Z863" s="640"/>
      <c r="AA863" s="640">
        <v>69000</v>
      </c>
      <c r="AB863" s="640"/>
      <c r="AC863" s="640"/>
      <c r="AD863" s="640"/>
      <c r="AE863" s="640">
        <v>69000</v>
      </c>
      <c r="AF863" s="640"/>
      <c r="AG863" s="640"/>
      <c r="AH863" s="640"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45954</v>
      </c>
      <c r="DC863" s="260">
        <v>10000</v>
      </c>
    </row>
    <row r="864" spans="5:107" x14ac:dyDescent="0.25">
      <c r="E864" s="268">
        <v>45950</v>
      </c>
      <c r="F864" s="269">
        <v>3000</v>
      </c>
      <c r="G864" s="270"/>
      <c r="H864" s="983" t="s">
        <v>6997</v>
      </c>
      <c r="T864" s="742">
        <v>45657</v>
      </c>
      <c r="U864" s="628" t="s">
        <v>587</v>
      </c>
      <c r="V864" s="628">
        <v>1000760736</v>
      </c>
      <c r="W864" s="629" t="s">
        <v>3244</v>
      </c>
      <c r="X864" s="629" t="s">
        <v>221</v>
      </c>
      <c r="Y864" s="744">
        <v>280000</v>
      </c>
      <c r="Z864" s="640"/>
      <c r="AA864" s="640">
        <v>13000</v>
      </c>
      <c r="AB864" s="640"/>
      <c r="AC864" s="640"/>
      <c r="AD864" s="640"/>
      <c r="AE864" s="640">
        <v>13000</v>
      </c>
      <c r="AF864" s="640"/>
      <c r="AG864" s="640"/>
      <c r="AH864" s="640"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45954</v>
      </c>
      <c r="DC864" s="260">
        <v>72000</v>
      </c>
    </row>
    <row r="865" spans="5:107" x14ac:dyDescent="0.25">
      <c r="E865" s="268">
        <v>45949</v>
      </c>
      <c r="F865" s="269">
        <v>35000</v>
      </c>
      <c r="G865" s="270" t="s">
        <v>1396</v>
      </c>
      <c r="H865" s="983" t="s">
        <v>1234</v>
      </c>
      <c r="T865" s="742">
        <v>45657</v>
      </c>
      <c r="U865" s="628" t="s">
        <v>587</v>
      </c>
      <c r="V865" s="628" t="s">
        <v>5042</v>
      </c>
      <c r="W865" s="629" t="s">
        <v>592</v>
      </c>
      <c r="X865" s="629" t="s">
        <v>5043</v>
      </c>
      <c r="Y865" s="744">
        <v>400000</v>
      </c>
      <c r="Z865" s="640"/>
      <c r="AA865" s="640">
        <v>146000</v>
      </c>
      <c r="AB865" s="640"/>
      <c r="AC865" s="640"/>
      <c r="AD865" s="640"/>
      <c r="AE865" s="640">
        <v>146000</v>
      </c>
      <c r="AF865" s="640"/>
      <c r="AG865" s="640"/>
      <c r="AH865" s="640"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45954</v>
      </c>
      <c r="DC865" s="260">
        <v>8000</v>
      </c>
    </row>
    <row r="866" spans="5:107" x14ac:dyDescent="0.25">
      <c r="E866" s="268">
        <v>45948</v>
      </c>
      <c r="F866" s="269">
        <v>10000</v>
      </c>
      <c r="G866" s="270" t="s">
        <v>1312</v>
      </c>
      <c r="H866" s="983" t="s">
        <v>3393</v>
      </c>
      <c r="T866" s="742">
        <v>45657</v>
      </c>
      <c r="U866" s="628" t="s">
        <v>587</v>
      </c>
      <c r="V866" s="628">
        <v>32751339</v>
      </c>
      <c r="W866" s="629" t="s">
        <v>4948</v>
      </c>
      <c r="X866" s="629" t="s">
        <v>221</v>
      </c>
      <c r="Y866" s="744">
        <v>465000</v>
      </c>
      <c r="Z866" s="640"/>
      <c r="AA866" s="640">
        <v>26000</v>
      </c>
      <c r="AB866" s="640"/>
      <c r="AC866" s="640"/>
      <c r="AD866" s="640"/>
      <c r="AE866" s="640">
        <v>26000</v>
      </c>
      <c r="AF866" s="640"/>
      <c r="AG866" s="640"/>
      <c r="AH866" s="640"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45954</v>
      </c>
      <c r="DC866" s="260">
        <v>72000</v>
      </c>
    </row>
    <row r="867" spans="5:107" x14ac:dyDescent="0.25">
      <c r="E867" s="268">
        <v>45948</v>
      </c>
      <c r="F867" s="269">
        <v>6000</v>
      </c>
      <c r="G867" s="270" t="s">
        <v>1312</v>
      </c>
      <c r="H867" s="983" t="s">
        <v>1486</v>
      </c>
      <c r="T867" s="742">
        <v>45656</v>
      </c>
      <c r="U867" s="628" t="s">
        <v>2005</v>
      </c>
      <c r="V867" s="628" t="s">
        <v>4977</v>
      </c>
      <c r="W867" s="629" t="s">
        <v>611</v>
      </c>
      <c r="X867" s="629" t="s">
        <v>433</v>
      </c>
      <c r="Y867" s="744" t="s">
        <v>4978</v>
      </c>
      <c r="Z867" s="640"/>
      <c r="AA867" s="640">
        <v>51000</v>
      </c>
      <c r="AB867" s="640"/>
      <c r="AC867" s="640"/>
      <c r="AD867" s="640"/>
      <c r="AE867" s="640">
        <v>51000</v>
      </c>
      <c r="AF867" s="640"/>
      <c r="AG867" s="640"/>
      <c r="AH867" s="640"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45954</v>
      </c>
      <c r="DC867" s="260">
        <v>394000</v>
      </c>
    </row>
    <row r="868" spans="5:107" x14ac:dyDescent="0.25">
      <c r="E868" s="268">
        <v>45948</v>
      </c>
      <c r="F868" s="269">
        <v>6000</v>
      </c>
      <c r="G868" s="270" t="s">
        <v>1312</v>
      </c>
      <c r="H868" s="983" t="s">
        <v>1486</v>
      </c>
      <c r="T868" s="742">
        <v>45655</v>
      </c>
      <c r="U868" s="628" t="s">
        <v>1898</v>
      </c>
      <c r="V868" s="628" t="s">
        <v>4653</v>
      </c>
      <c r="W868" s="629" t="s">
        <v>592</v>
      </c>
      <c r="X868" s="629" t="s">
        <v>435</v>
      </c>
      <c r="Y868" s="744" t="s">
        <v>4695</v>
      </c>
      <c r="Z868" s="640"/>
      <c r="AA868" s="640">
        <v>22000</v>
      </c>
      <c r="AB868" s="640"/>
      <c r="AC868" s="640"/>
      <c r="AD868" s="640"/>
      <c r="AE868" s="640">
        <v>22000</v>
      </c>
      <c r="AF868" s="640"/>
      <c r="AG868" s="640"/>
      <c r="AH868" s="640"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45954</v>
      </c>
      <c r="DC868" s="260">
        <v>448000</v>
      </c>
    </row>
    <row r="869" spans="5:107" x14ac:dyDescent="0.25">
      <c r="E869" s="268">
        <v>45948</v>
      </c>
      <c r="F869" s="269">
        <v>230000</v>
      </c>
      <c r="G869" s="270" t="s">
        <v>3352</v>
      </c>
      <c r="H869" s="983" t="s">
        <v>6995</v>
      </c>
      <c r="T869" s="742">
        <v>45654</v>
      </c>
      <c r="U869" s="628" t="s">
        <v>4001</v>
      </c>
      <c r="V869" s="628" t="s">
        <v>5050</v>
      </c>
      <c r="W869" s="629" t="s">
        <v>592</v>
      </c>
      <c r="X869" s="629" t="s">
        <v>435</v>
      </c>
      <c r="Y869" s="744">
        <v>306000</v>
      </c>
      <c r="Z869" s="640"/>
      <c r="AA869" s="640">
        <v>42000</v>
      </c>
      <c r="AB869" s="640"/>
      <c r="AC869" s="640"/>
      <c r="AD869" s="640"/>
      <c r="AE869" s="640">
        <v>42000</v>
      </c>
      <c r="AF869" s="640"/>
      <c r="AG869" s="640"/>
      <c r="AH869" s="640"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45954</v>
      </c>
      <c r="DC869" s="260">
        <v>22000</v>
      </c>
    </row>
    <row r="870" spans="5:107" x14ac:dyDescent="0.25">
      <c r="E870" s="268">
        <v>45948</v>
      </c>
      <c r="F870" s="269">
        <v>10000</v>
      </c>
      <c r="G870" s="270" t="s">
        <v>1312</v>
      </c>
      <c r="H870" s="983" t="s">
        <v>984</v>
      </c>
      <c r="T870" s="742">
        <v>45653</v>
      </c>
      <c r="U870" s="628" t="s">
        <v>1898</v>
      </c>
      <c r="V870" s="628" t="s">
        <v>4979</v>
      </c>
      <c r="W870" s="629" t="s">
        <v>5037</v>
      </c>
      <c r="X870" s="629" t="s">
        <v>5038</v>
      </c>
      <c r="Y870" s="744">
        <v>50000</v>
      </c>
      <c r="Z870" s="640"/>
      <c r="AA870" s="640">
        <v>50000</v>
      </c>
      <c r="AB870" s="640"/>
      <c r="AC870" s="640"/>
      <c r="AD870" s="640"/>
      <c r="AE870" s="640">
        <v>50000</v>
      </c>
      <c r="AF870" s="640"/>
      <c r="AG870" s="640"/>
      <c r="AH870" s="640"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45954</v>
      </c>
      <c r="DC870" s="260">
        <v>10000</v>
      </c>
    </row>
    <row r="871" spans="5:107" x14ac:dyDescent="0.25">
      <c r="E871" s="268">
        <v>45948</v>
      </c>
      <c r="F871" s="269">
        <v>5000</v>
      </c>
      <c r="G871" s="270" t="s">
        <v>3355</v>
      </c>
      <c r="H871" s="983" t="s">
        <v>6993</v>
      </c>
      <c r="T871" s="742">
        <v>45652</v>
      </c>
      <c r="U871" s="628" t="s">
        <v>4936</v>
      </c>
      <c r="V871" s="628" t="s">
        <v>4880</v>
      </c>
      <c r="W871" s="629" t="s">
        <v>592</v>
      </c>
      <c r="X871" s="629" t="s">
        <v>435</v>
      </c>
      <c r="Y871" s="744">
        <v>407000</v>
      </c>
      <c r="Z871" s="640"/>
      <c r="AA871" s="640">
        <v>175000</v>
      </c>
      <c r="AB871" s="640"/>
      <c r="AC871" s="640"/>
      <c r="AD871" s="640"/>
      <c r="AE871" s="640">
        <v>175000</v>
      </c>
      <c r="AF871" s="640"/>
      <c r="AG871" s="640"/>
      <c r="AH871" s="640"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45954</v>
      </c>
      <c r="DC871" s="260">
        <v>4000</v>
      </c>
    </row>
    <row r="872" spans="5:107" x14ac:dyDescent="0.25">
      <c r="E872" s="268">
        <v>45948</v>
      </c>
      <c r="F872" s="269">
        <v>34000</v>
      </c>
      <c r="G872" s="270" t="s">
        <v>3354</v>
      </c>
      <c r="H872" s="983" t="s">
        <v>6992</v>
      </c>
      <c r="T872" s="742">
        <v>45651</v>
      </c>
      <c r="U872" s="628" t="s">
        <v>6566</v>
      </c>
      <c r="V872" s="628" t="s">
        <v>4198</v>
      </c>
      <c r="W872" s="629" t="s">
        <v>5089</v>
      </c>
      <c r="X872" s="629" t="s">
        <v>245</v>
      </c>
      <c r="Y872" s="744">
        <v>1045000</v>
      </c>
      <c r="Z872" s="640"/>
      <c r="AA872" s="640">
        <v>70000</v>
      </c>
      <c r="AB872" s="640"/>
      <c r="AC872" s="640"/>
      <c r="AD872" s="640"/>
      <c r="AE872" s="640">
        <v>70000</v>
      </c>
      <c r="AF872" s="640"/>
      <c r="AG872" s="640"/>
      <c r="AH872" s="640"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45954</v>
      </c>
      <c r="DC872" s="260">
        <v>5000</v>
      </c>
    </row>
    <row r="873" spans="5:107" x14ac:dyDescent="0.25">
      <c r="E873" s="268">
        <v>45948</v>
      </c>
      <c r="F873" s="269">
        <v>189000</v>
      </c>
      <c r="G873" s="270" t="s">
        <v>1312</v>
      </c>
      <c r="H873" s="983" t="s">
        <v>3375</v>
      </c>
      <c r="T873" s="742">
        <v>45650</v>
      </c>
      <c r="U873" s="628" t="s">
        <v>2400</v>
      </c>
      <c r="V873" s="628" t="s">
        <v>4919</v>
      </c>
      <c r="W873" s="629" t="s">
        <v>2440</v>
      </c>
      <c r="X873" s="629" t="s">
        <v>602</v>
      </c>
      <c r="Y873" s="744">
        <v>412000</v>
      </c>
      <c r="Z873" s="640"/>
      <c r="AA873" s="640">
        <v>88000</v>
      </c>
      <c r="AB873" s="640"/>
      <c r="AC873" s="640"/>
      <c r="AD873" s="640"/>
      <c r="AE873" s="640">
        <v>88000</v>
      </c>
      <c r="AF873" s="640"/>
      <c r="AG873" s="640"/>
      <c r="AH873" s="640"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45953</v>
      </c>
      <c r="DC873" s="260">
        <v>6000</v>
      </c>
    </row>
    <row r="874" spans="5:107" x14ac:dyDescent="0.25">
      <c r="E874" s="268">
        <v>45948</v>
      </c>
      <c r="F874" s="269">
        <v>189000</v>
      </c>
      <c r="G874" s="270" t="s">
        <v>1312</v>
      </c>
      <c r="H874" s="983" t="s">
        <v>3375</v>
      </c>
      <c r="T874" s="742">
        <v>45649</v>
      </c>
      <c r="U874" s="628" t="s">
        <v>4334</v>
      </c>
      <c r="V874" s="628" t="s">
        <v>4951</v>
      </c>
      <c r="W874" s="629" t="s">
        <v>592</v>
      </c>
      <c r="X874" s="629" t="s">
        <v>602</v>
      </c>
      <c r="Y874" s="744">
        <v>625000</v>
      </c>
      <c r="Z874" s="640"/>
      <c r="AA874" s="640">
        <v>90000</v>
      </c>
      <c r="AB874" s="640"/>
      <c r="AC874" s="640"/>
      <c r="AD874" s="640"/>
      <c r="AE874" s="640">
        <v>90000</v>
      </c>
      <c r="AF874" s="640"/>
      <c r="AG874" s="640"/>
      <c r="AH874" s="640"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45953</v>
      </c>
      <c r="DC874" s="260">
        <v>3000</v>
      </c>
    </row>
    <row r="875" spans="5:107" x14ac:dyDescent="0.25">
      <c r="E875" s="268">
        <v>45948</v>
      </c>
      <c r="F875" s="269">
        <v>4000</v>
      </c>
      <c r="G875" s="270"/>
      <c r="H875" s="983" t="s">
        <v>6994</v>
      </c>
      <c r="T875" s="742">
        <v>45648</v>
      </c>
      <c r="U875" s="628" t="s">
        <v>1500</v>
      </c>
      <c r="V875" s="628" t="s">
        <v>2170</v>
      </c>
      <c r="W875" s="629" t="s">
        <v>3633</v>
      </c>
      <c r="X875" s="629" t="s">
        <v>436</v>
      </c>
      <c r="Y875" s="744">
        <v>418000</v>
      </c>
      <c r="Z875" s="640"/>
      <c r="AA875" s="640">
        <v>41000</v>
      </c>
      <c r="AB875" s="640"/>
      <c r="AC875" s="640"/>
      <c r="AD875" s="640"/>
      <c r="AE875" s="640">
        <v>41000</v>
      </c>
      <c r="AF875" s="640"/>
      <c r="AG875" s="640"/>
      <c r="AH875" s="640"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45953</v>
      </c>
      <c r="DC875" s="260">
        <v>473000</v>
      </c>
    </row>
    <row r="876" spans="5:107" x14ac:dyDescent="0.25">
      <c r="E876" s="268">
        <v>45948</v>
      </c>
      <c r="F876" s="269">
        <v>7000</v>
      </c>
      <c r="G876" s="270"/>
      <c r="H876" s="983" t="s">
        <v>6996</v>
      </c>
      <c r="T876" s="742">
        <v>45647</v>
      </c>
      <c r="U876" s="628" t="s">
        <v>4334</v>
      </c>
      <c r="V876" s="628" t="s">
        <v>4952</v>
      </c>
      <c r="W876" s="629" t="s">
        <v>592</v>
      </c>
      <c r="X876" s="629" t="s">
        <v>221</v>
      </c>
      <c r="Y876" s="744">
        <v>0</v>
      </c>
      <c r="Z876" s="640"/>
      <c r="AA876" s="640">
        <v>0</v>
      </c>
      <c r="AB876" s="640"/>
      <c r="AC876" s="640"/>
      <c r="AD876" s="640"/>
      <c r="AE876" s="640">
        <v>0</v>
      </c>
      <c r="AF876" s="640"/>
      <c r="AG876" s="640"/>
      <c r="AH876" s="640"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45953</v>
      </c>
      <c r="DC876" s="260">
        <v>120000</v>
      </c>
    </row>
    <row r="877" spans="5:107" x14ac:dyDescent="0.25">
      <c r="E877" s="268">
        <v>45947</v>
      </c>
      <c r="F877" s="269">
        <v>5000</v>
      </c>
      <c r="G877" s="270"/>
      <c r="H877" s="983" t="s">
        <v>3728</v>
      </c>
      <c r="T877" s="742">
        <v>45646</v>
      </c>
      <c r="U877" s="628" t="s">
        <v>2102</v>
      </c>
      <c r="V877" s="628" t="s">
        <v>4514</v>
      </c>
      <c r="W877" s="629" t="s">
        <v>611</v>
      </c>
      <c r="X877" s="629" t="s">
        <v>4521</v>
      </c>
      <c r="Y877" s="744" t="s">
        <v>5054</v>
      </c>
      <c r="Z877" s="640"/>
      <c r="AA877" s="640">
        <v>77000</v>
      </c>
      <c r="AB877" s="640"/>
      <c r="AC877" s="640"/>
      <c r="AD877" s="640"/>
      <c r="AE877" s="640">
        <v>77000</v>
      </c>
      <c r="AF877" s="640"/>
      <c r="AG877" s="640"/>
      <c r="AH877" s="640"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439"/>
      <c r="CJ877" s="440"/>
      <c r="CK877" s="438"/>
      <c r="CM877" s="439"/>
      <c r="DB877" s="147">
        <v>45953</v>
      </c>
      <c r="DC877" s="260">
        <v>5000</v>
      </c>
    </row>
    <row r="878" spans="5:107" x14ac:dyDescent="0.25">
      <c r="E878" s="268">
        <v>45947</v>
      </c>
      <c r="F878" s="269">
        <v>30000</v>
      </c>
      <c r="G878" s="270" t="s">
        <v>3355</v>
      </c>
      <c r="H878" s="983" t="s">
        <v>6950</v>
      </c>
      <c r="T878" s="742">
        <v>45645</v>
      </c>
      <c r="U878" s="628" t="s">
        <v>1479</v>
      </c>
      <c r="V878" s="628" t="s">
        <v>4955</v>
      </c>
      <c r="W878" s="629" t="s">
        <v>592</v>
      </c>
      <c r="X878" s="629" t="s">
        <v>436</v>
      </c>
      <c r="Y878" s="744">
        <v>347000</v>
      </c>
      <c r="Z878" s="640"/>
      <c r="AA878" s="640">
        <v>67000</v>
      </c>
      <c r="AB878" s="640"/>
      <c r="AC878" s="640"/>
      <c r="AD878" s="640"/>
      <c r="AE878" s="640">
        <v>67000</v>
      </c>
      <c r="AF878" s="640"/>
      <c r="AG878" s="640"/>
      <c r="AH878" s="640" t="s">
        <v>4961</v>
      </c>
      <c r="AI878" t="s">
        <v>573</v>
      </c>
      <c r="BP878" s="260"/>
      <c r="BQ878" s="260"/>
      <c r="BR878" s="260"/>
      <c r="BS878" s="260"/>
      <c r="BT878" s="260"/>
      <c r="BU878" s="147"/>
      <c r="BV878" s="260"/>
      <c r="BW878" s="260"/>
      <c r="BX878" s="147"/>
      <c r="BY878" s="260"/>
      <c r="BZ878" s="260"/>
      <c r="CA878" s="147"/>
      <c r="CB878" s="260"/>
      <c r="CC878" s="260"/>
      <c r="CD878" s="440"/>
      <c r="CE878" s="260"/>
      <c r="CG878" s="439"/>
      <c r="CH878" s="439"/>
      <c r="CJ878" s="440"/>
      <c r="CK878" s="438"/>
      <c r="CM878" s="439"/>
      <c r="DB878" s="147">
        <v>45951</v>
      </c>
      <c r="DC878" s="260">
        <v>4000</v>
      </c>
    </row>
    <row r="879" spans="5:107" x14ac:dyDescent="0.25">
      <c r="E879" s="268">
        <v>45946</v>
      </c>
      <c r="F879" s="269">
        <v>3000</v>
      </c>
      <c r="G879" s="270" t="s">
        <v>5485</v>
      </c>
      <c r="H879" s="983" t="s">
        <v>6963</v>
      </c>
      <c r="T879" s="742">
        <v>45644</v>
      </c>
      <c r="U879" s="628" t="s">
        <v>597</v>
      </c>
      <c r="V879" s="628"/>
      <c r="W879" s="629" t="s">
        <v>592</v>
      </c>
      <c r="X879" s="629" t="s">
        <v>436</v>
      </c>
      <c r="Y879" s="744">
        <v>365000</v>
      </c>
      <c r="Z879" s="640"/>
      <c r="AA879" s="640">
        <v>78000</v>
      </c>
      <c r="AB879" s="640"/>
      <c r="AC879" s="640"/>
      <c r="AD879" s="640"/>
      <c r="AE879" s="640">
        <v>78000</v>
      </c>
      <c r="AF879" s="640"/>
      <c r="AG879" s="640"/>
      <c r="AH879" s="640" t="s">
        <v>4976</v>
      </c>
      <c r="AI879" t="s">
        <v>573</v>
      </c>
      <c r="BP879" s="260"/>
      <c r="BQ879" s="260"/>
      <c r="BR879" s="260"/>
      <c r="BS879" s="260"/>
      <c r="BT879" s="260"/>
      <c r="BU879" s="147"/>
      <c r="BV879" s="260"/>
      <c r="BW879" s="260"/>
      <c r="BX879" s="147"/>
      <c r="BY879" s="260"/>
      <c r="BZ879" s="260"/>
      <c r="CA879" s="147"/>
      <c r="CB879" s="260"/>
      <c r="CC879" s="260"/>
      <c r="CD879" s="440"/>
      <c r="CE879" s="260"/>
      <c r="CG879" s="439"/>
      <c r="CH879" s="439"/>
      <c r="CJ879" s="440"/>
      <c r="CK879" s="438"/>
      <c r="CM879" s="439"/>
      <c r="DB879" s="147">
        <v>45951</v>
      </c>
      <c r="DC879" s="260">
        <v>30000</v>
      </c>
    </row>
    <row r="880" spans="5:107" x14ac:dyDescent="0.25">
      <c r="E880" s="268">
        <v>45946</v>
      </c>
      <c r="F880" s="269">
        <v>2000</v>
      </c>
      <c r="G880" s="270" t="s">
        <v>5485</v>
      </c>
      <c r="H880" s="983" t="s">
        <v>6967</v>
      </c>
      <c r="T880" s="742">
        <v>45643</v>
      </c>
      <c r="U880" s="628" t="s">
        <v>4920</v>
      </c>
      <c r="V880" s="628" t="s">
        <v>1565</v>
      </c>
      <c r="W880" s="629" t="s">
        <v>592</v>
      </c>
      <c r="X880" s="629" t="s">
        <v>221</v>
      </c>
      <c r="Y880" s="744">
        <v>450000</v>
      </c>
      <c r="Z880" s="640"/>
      <c r="AA880" s="640">
        <v>139000</v>
      </c>
      <c r="AB880" s="640"/>
      <c r="AC880" s="640"/>
      <c r="AD880" s="640"/>
      <c r="AE880" s="640">
        <v>139000</v>
      </c>
      <c r="AF880" s="640"/>
      <c r="AG880" s="640"/>
      <c r="AH880" s="640" t="s">
        <v>4962</v>
      </c>
      <c r="AI880" t="s">
        <v>573</v>
      </c>
      <c r="BP880" s="260"/>
      <c r="BQ880" s="260"/>
      <c r="BR880" s="260"/>
      <c r="BS880" s="260"/>
      <c r="BT880" s="260"/>
      <c r="BU880" s="147"/>
      <c r="BV880" s="260"/>
      <c r="BW880" s="260"/>
      <c r="BX880" s="147"/>
      <c r="BY880" s="260"/>
      <c r="BZ880" s="260"/>
      <c r="CA880" s="147"/>
      <c r="CB880" s="260"/>
      <c r="CC880" s="260"/>
      <c r="CD880" s="440"/>
      <c r="CE880" s="260"/>
      <c r="CG880" s="439"/>
      <c r="CH880" s="439"/>
      <c r="CJ880" s="440"/>
      <c r="CK880" s="438"/>
      <c r="CM880" s="439"/>
      <c r="DB880" s="147">
        <v>45951</v>
      </c>
      <c r="DC880" s="260">
        <v>7000</v>
      </c>
    </row>
    <row r="881" spans="5:107" x14ac:dyDescent="0.25">
      <c r="E881" s="268">
        <v>45946</v>
      </c>
      <c r="F881" s="269">
        <v>6000</v>
      </c>
      <c r="G881" s="270" t="s">
        <v>5485</v>
      </c>
      <c r="H881" s="983" t="s">
        <v>6966</v>
      </c>
      <c r="T881" s="742">
        <v>45642</v>
      </c>
      <c r="U881" s="628" t="s">
        <v>1495</v>
      </c>
      <c r="V881" s="628" t="s">
        <v>4993</v>
      </c>
      <c r="W881" s="629" t="s">
        <v>3642</v>
      </c>
      <c r="X881" s="629" t="s">
        <v>436</v>
      </c>
      <c r="Y881" s="744">
        <v>630000</v>
      </c>
      <c r="Z881" s="640"/>
      <c r="AA881" s="640">
        <v>72000</v>
      </c>
      <c r="AB881" s="640"/>
      <c r="AC881" s="640"/>
      <c r="AD881" s="640"/>
      <c r="AE881" s="640">
        <v>72000</v>
      </c>
      <c r="AF881" s="640"/>
      <c r="AG881" s="640"/>
      <c r="AH881" s="640" t="s">
        <v>4996</v>
      </c>
      <c r="AI881" t="s">
        <v>573</v>
      </c>
      <c r="BP881" s="260"/>
      <c r="BQ881" s="260"/>
      <c r="BR881" s="260"/>
      <c r="BS881" s="260"/>
      <c r="BT881" s="260"/>
      <c r="BU881" s="147"/>
      <c r="BV881" s="260"/>
      <c r="BW881" s="260"/>
      <c r="BX881" s="147"/>
      <c r="BY881" s="260"/>
      <c r="BZ881" s="260"/>
      <c r="CA881" s="147"/>
      <c r="CB881" s="260"/>
      <c r="CC881" s="260"/>
      <c r="CD881" s="440"/>
      <c r="CE881" s="260"/>
      <c r="CG881" s="439"/>
      <c r="CH881" s="439"/>
      <c r="CJ881" s="440"/>
      <c r="CK881" s="438"/>
      <c r="CM881" s="439"/>
      <c r="DB881" s="147">
        <v>45951</v>
      </c>
      <c r="DC881" s="260">
        <v>47000</v>
      </c>
    </row>
    <row r="882" spans="5:107" ht="15.75" thickBot="1" x14ac:dyDescent="0.3">
      <c r="E882" s="268">
        <v>45946</v>
      </c>
      <c r="F882" s="269">
        <v>4000</v>
      </c>
      <c r="G882" s="270" t="s">
        <v>1396</v>
      </c>
      <c r="H882" s="624" t="s">
        <v>6965</v>
      </c>
      <c r="T882" s="742">
        <v>45641</v>
      </c>
      <c r="U882" s="628" t="s">
        <v>6566</v>
      </c>
      <c r="V882" s="628" t="s">
        <v>4967</v>
      </c>
      <c r="W882" s="629" t="s">
        <v>4918</v>
      </c>
      <c r="X882" s="629" t="s">
        <v>590</v>
      </c>
      <c r="Y882" s="744" t="s">
        <v>4968</v>
      </c>
      <c r="Z882" s="640"/>
      <c r="AA882" s="640">
        <v>30000</v>
      </c>
      <c r="AB882" s="640"/>
      <c r="AC882" s="640"/>
      <c r="AD882" s="640"/>
      <c r="AE882" s="640">
        <v>30000</v>
      </c>
      <c r="AF882" s="640"/>
      <c r="AG882" s="640"/>
      <c r="AH882" s="640" t="s">
        <v>4975</v>
      </c>
      <c r="AI882" t="s">
        <v>573</v>
      </c>
      <c r="BP882" s="260"/>
      <c r="BQ882" s="260"/>
      <c r="BR882" s="260"/>
      <c r="BS882" s="260"/>
      <c r="BT882" s="260"/>
      <c r="BU882" s="147"/>
      <c r="BV882" s="260"/>
      <c r="BW882" s="260"/>
      <c r="BX882" s="147"/>
      <c r="BY882" s="260"/>
      <c r="BZ882" s="260"/>
      <c r="CA882" s="147"/>
      <c r="CB882" s="260"/>
      <c r="CC882" s="260"/>
      <c r="CD882" s="440"/>
      <c r="CE882" s="260"/>
      <c r="CG882" s="439"/>
      <c r="CH882" s="52"/>
      <c r="CJ882" s="440"/>
      <c r="CK882" s="438"/>
      <c r="CM882" s="439"/>
      <c r="DB882" s="147">
        <v>45951</v>
      </c>
      <c r="DC882" s="260">
        <v>78000</v>
      </c>
    </row>
    <row r="883" spans="5:107" x14ac:dyDescent="0.25">
      <c r="E883" s="340">
        <v>45946</v>
      </c>
      <c r="F883" s="269">
        <v>5000</v>
      </c>
      <c r="G883" s="272" t="s">
        <v>1396</v>
      </c>
      <c r="H883" s="983" t="s">
        <v>6962</v>
      </c>
      <c r="T883" s="742">
        <v>45640</v>
      </c>
      <c r="U883" s="628" t="s">
        <v>4001</v>
      </c>
      <c r="V883" s="628"/>
      <c r="W883" s="629" t="s">
        <v>3521</v>
      </c>
      <c r="X883" s="629" t="s">
        <v>221</v>
      </c>
      <c r="Y883" s="744">
        <v>100000</v>
      </c>
      <c r="Z883" s="640"/>
      <c r="AA883" s="640">
        <v>37000</v>
      </c>
      <c r="AB883" s="640"/>
      <c r="AC883" s="640"/>
      <c r="AD883" s="640"/>
      <c r="AE883" s="640">
        <v>37000</v>
      </c>
      <c r="AF883" s="640"/>
      <c r="AG883" s="640"/>
      <c r="AH883" s="640" t="s">
        <v>3683</v>
      </c>
      <c r="AI883" t="s">
        <v>573</v>
      </c>
      <c r="BP883" s="260"/>
      <c r="BQ883" s="260"/>
      <c r="BR883" s="260"/>
      <c r="BS883" s="260"/>
      <c r="BT883" s="260"/>
      <c r="BU883" s="147"/>
      <c r="BV883" s="260"/>
      <c r="BW883" s="260"/>
      <c r="BX883" s="147"/>
      <c r="BY883" s="260"/>
      <c r="BZ883" s="260"/>
      <c r="CA883" s="147"/>
      <c r="CB883" s="260"/>
      <c r="CC883" s="260"/>
      <c r="CD883" s="440"/>
      <c r="CE883" s="260"/>
      <c r="CG883" s="439"/>
      <c r="CJ883" s="440"/>
      <c r="CK883" s="438"/>
      <c r="CM883" s="439"/>
      <c r="DB883" s="147">
        <v>45951</v>
      </c>
      <c r="DC883" s="260">
        <v>278000</v>
      </c>
    </row>
    <row r="884" spans="5:107" x14ac:dyDescent="0.25">
      <c r="E884" s="268">
        <v>45945</v>
      </c>
      <c r="F884" s="269">
        <v>6000</v>
      </c>
      <c r="G884" s="270" t="s">
        <v>5485</v>
      </c>
      <c r="H884" s="983" t="s">
        <v>602</v>
      </c>
      <c r="T884" s="742">
        <v>45639</v>
      </c>
      <c r="U884" s="628" t="s">
        <v>1554</v>
      </c>
      <c r="V884" s="628" t="s">
        <v>4815</v>
      </c>
      <c r="W884" s="629" t="s">
        <v>3729</v>
      </c>
      <c r="X884" s="629" t="s">
        <v>435</v>
      </c>
      <c r="Y884" s="744">
        <v>230000</v>
      </c>
      <c r="Z884" s="640"/>
      <c r="AA884" s="640">
        <v>78000</v>
      </c>
      <c r="AB884" s="640"/>
      <c r="AC884" s="640"/>
      <c r="AD884" s="640"/>
      <c r="AE884" s="640">
        <v>78000</v>
      </c>
      <c r="AF884" s="640"/>
      <c r="AG884" s="640"/>
      <c r="AH884" s="640" t="s">
        <v>4926</v>
      </c>
      <c r="AI884" t="s">
        <v>573</v>
      </c>
      <c r="BP884" s="260"/>
      <c r="BQ884" s="260"/>
      <c r="BR884" s="260"/>
      <c r="BS884" s="260"/>
      <c r="BT884" s="260"/>
      <c r="BU884" s="147"/>
      <c r="BV884" s="260"/>
      <c r="BW884" s="260"/>
      <c r="BX884" s="147"/>
      <c r="BY884" s="260"/>
      <c r="BZ884" s="260"/>
      <c r="CA884" s="147"/>
      <c r="CB884" s="260"/>
      <c r="CC884" s="260"/>
      <c r="CD884" s="440"/>
      <c r="CE884" s="260"/>
      <c r="CG884" s="439"/>
      <c r="CJ884" s="440"/>
      <c r="CK884" s="438"/>
      <c r="CM884" s="439"/>
      <c r="DB884" s="147">
        <v>45950</v>
      </c>
      <c r="DC884" s="260">
        <v>3000</v>
      </c>
    </row>
    <row r="885" spans="5:107" x14ac:dyDescent="0.25">
      <c r="E885" s="268">
        <v>45945</v>
      </c>
      <c r="F885" s="269">
        <v>20000</v>
      </c>
      <c r="G885" s="270" t="s">
        <v>3353</v>
      </c>
      <c r="H885" s="983" t="s">
        <v>934</v>
      </c>
      <c r="T885" s="742">
        <v>45638</v>
      </c>
      <c r="U885" s="628" t="s">
        <v>627</v>
      </c>
      <c r="V885" s="628" t="s">
        <v>4907</v>
      </c>
      <c r="W885" s="629" t="s">
        <v>592</v>
      </c>
      <c r="X885" s="629" t="s">
        <v>435</v>
      </c>
      <c r="Y885" s="744" t="s">
        <v>4908</v>
      </c>
      <c r="Z885" s="640"/>
      <c r="AA885" s="640">
        <v>72000</v>
      </c>
      <c r="AB885" s="640"/>
      <c r="AC885" s="640"/>
      <c r="AD885" s="640"/>
      <c r="AE885" s="640">
        <v>72000</v>
      </c>
      <c r="AF885" s="640"/>
      <c r="AG885" s="640"/>
      <c r="AH885" s="640" t="s">
        <v>4934</v>
      </c>
      <c r="AI885" t="s">
        <v>573</v>
      </c>
      <c r="BP885" s="260"/>
      <c r="BQ885" s="260"/>
      <c r="BR885" s="260"/>
      <c r="BS885" s="260"/>
      <c r="BT885" s="260"/>
      <c r="BU885" s="147"/>
      <c r="BV885" s="260"/>
      <c r="BW885" s="260"/>
      <c r="BX885" s="147"/>
      <c r="BY885" s="260"/>
      <c r="BZ885" s="260"/>
      <c r="CA885" s="147"/>
      <c r="CB885" s="260"/>
      <c r="CC885" s="260"/>
      <c r="CD885" s="440"/>
      <c r="CE885" s="260"/>
      <c r="CG885" s="439"/>
      <c r="CJ885" s="440"/>
      <c r="CK885" s="438"/>
      <c r="CM885" s="439"/>
      <c r="DB885" s="147">
        <v>45949</v>
      </c>
      <c r="DC885" s="260">
        <v>13000</v>
      </c>
    </row>
    <row r="886" spans="5:107" ht="15.75" thickBot="1" x14ac:dyDescent="0.3">
      <c r="E886" s="268">
        <v>45945</v>
      </c>
      <c r="F886" s="269">
        <v>30000</v>
      </c>
      <c r="G886" s="270" t="s">
        <v>942</v>
      </c>
      <c r="H886" s="983" t="s">
        <v>916</v>
      </c>
      <c r="T886" s="742">
        <v>45637</v>
      </c>
      <c r="U886" s="628" t="s">
        <v>627</v>
      </c>
      <c r="V886" s="628" t="s">
        <v>4909</v>
      </c>
      <c r="W886" s="629" t="s">
        <v>592</v>
      </c>
      <c r="X886" s="629" t="s">
        <v>435</v>
      </c>
      <c r="Y886" s="744">
        <v>365000</v>
      </c>
      <c r="Z886" s="640"/>
      <c r="AA886" s="640">
        <v>72000</v>
      </c>
      <c r="AB886" s="640"/>
      <c r="AC886" s="640"/>
      <c r="AD886" s="640"/>
      <c r="AE886" s="640">
        <v>72000</v>
      </c>
      <c r="AF886" s="640"/>
      <c r="AG886" s="640"/>
      <c r="AH886" s="640" t="s">
        <v>4925</v>
      </c>
      <c r="AI886" t="s">
        <v>573</v>
      </c>
      <c r="BP886" s="260"/>
      <c r="BQ886" s="260"/>
      <c r="BR886" s="260"/>
      <c r="BS886" s="260"/>
      <c r="BT886" s="260"/>
      <c r="BU886" s="147"/>
      <c r="BV886" s="260"/>
      <c r="BW886" s="260"/>
      <c r="BX886" s="147"/>
      <c r="BY886" s="260"/>
      <c r="BZ886" s="260"/>
      <c r="CA886" s="147"/>
      <c r="CB886" s="260"/>
      <c r="CC886" s="260"/>
      <c r="CD886" s="440"/>
      <c r="CE886" s="260"/>
      <c r="CG886" s="52"/>
      <c r="CJ886" s="440"/>
      <c r="CK886" s="438"/>
      <c r="CM886" s="439"/>
      <c r="DB886" s="147">
        <v>45949</v>
      </c>
      <c r="DC886" s="260">
        <v>90000</v>
      </c>
    </row>
    <row r="887" spans="5:107" x14ac:dyDescent="0.25">
      <c r="E887" s="268">
        <v>45943</v>
      </c>
      <c r="F887" s="269">
        <v>5000</v>
      </c>
      <c r="G887" s="270"/>
      <c r="H887" s="983" t="s">
        <v>3728</v>
      </c>
      <c r="T887" s="742">
        <v>45636</v>
      </c>
      <c r="U887" s="628" t="s">
        <v>4905</v>
      </c>
      <c r="V887" s="628" t="s">
        <v>4906</v>
      </c>
      <c r="W887" s="629" t="s">
        <v>592</v>
      </c>
      <c r="X887" s="629" t="s">
        <v>436</v>
      </c>
      <c r="Y887" s="744">
        <v>434000</v>
      </c>
      <c r="Z887" s="640"/>
      <c r="AA887" s="640">
        <v>81000</v>
      </c>
      <c r="AB887" s="640"/>
      <c r="AC887" s="640"/>
      <c r="AD887" s="640"/>
      <c r="AE887" s="640">
        <v>81000</v>
      </c>
      <c r="AF887" s="640"/>
      <c r="AG887" s="640"/>
      <c r="AH887" s="640"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45948</v>
      </c>
      <c r="DC887" s="260">
        <v>6000</v>
      </c>
    </row>
    <row r="888" spans="5:107" x14ac:dyDescent="0.25">
      <c r="E888" s="268">
        <v>45943</v>
      </c>
      <c r="F888" s="269">
        <v>150000</v>
      </c>
      <c r="G888" s="270"/>
      <c r="H888" s="624" t="s">
        <v>6884</v>
      </c>
      <c r="T888" s="742">
        <v>45635</v>
      </c>
      <c r="U888" s="628" t="s">
        <v>1728</v>
      </c>
      <c r="V888" s="628" t="s">
        <v>4903</v>
      </c>
      <c r="W888" s="629" t="s">
        <v>592</v>
      </c>
      <c r="X888" s="629" t="s">
        <v>221</v>
      </c>
      <c r="Y888" s="744" t="s">
        <v>4910</v>
      </c>
      <c r="Z888" s="640"/>
      <c r="AA888" s="640">
        <v>108000</v>
      </c>
      <c r="AB888" s="640"/>
      <c r="AC888" s="640"/>
      <c r="AD888" s="640"/>
      <c r="AE888" s="640">
        <v>108000</v>
      </c>
      <c r="AF888" s="640"/>
      <c r="AG888" s="640"/>
      <c r="AH888" s="640"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45948</v>
      </c>
      <c r="DC888" s="260">
        <v>7000</v>
      </c>
    </row>
    <row r="889" spans="5:107" x14ac:dyDescent="0.25">
      <c r="E889" s="268">
        <v>45942</v>
      </c>
      <c r="F889" s="269">
        <v>6000</v>
      </c>
      <c r="G889" s="270" t="s">
        <v>1312</v>
      </c>
      <c r="H889" s="983" t="s">
        <v>919</v>
      </c>
      <c r="T889" s="742">
        <v>45634</v>
      </c>
      <c r="U889" s="628" t="s">
        <v>1672</v>
      </c>
      <c r="V889" s="628" t="s">
        <v>4915</v>
      </c>
      <c r="W889" s="629" t="s">
        <v>4914</v>
      </c>
      <c r="X889" s="629" t="s">
        <v>435</v>
      </c>
      <c r="Y889" s="744">
        <v>228000</v>
      </c>
      <c r="Z889" s="640"/>
      <c r="AA889" s="640">
        <v>70000</v>
      </c>
      <c r="AB889" s="640"/>
      <c r="AC889" s="640"/>
      <c r="AD889" s="640"/>
      <c r="AE889" s="640">
        <v>70000</v>
      </c>
      <c r="AF889" s="640"/>
      <c r="AG889" s="640"/>
      <c r="AH889" s="640"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45948</v>
      </c>
      <c r="DC889" s="260">
        <v>189000</v>
      </c>
    </row>
    <row r="890" spans="5:107" x14ac:dyDescent="0.25">
      <c r="E890" s="268">
        <v>45942</v>
      </c>
      <c r="F890" s="269">
        <v>19000</v>
      </c>
      <c r="G890" s="270" t="s">
        <v>1312</v>
      </c>
      <c r="H890" s="983" t="s">
        <v>6893</v>
      </c>
      <c r="T890" s="742">
        <v>45633</v>
      </c>
      <c r="U890" s="628" t="s">
        <v>613</v>
      </c>
      <c r="V890" s="628" t="s">
        <v>4817</v>
      </c>
      <c r="W890" s="629" t="s">
        <v>4818</v>
      </c>
      <c r="X890" s="629" t="s">
        <v>602</v>
      </c>
      <c r="Y890" s="744">
        <v>418000</v>
      </c>
      <c r="Z890" s="640"/>
      <c r="AA890" s="640">
        <v>105000</v>
      </c>
      <c r="AB890" s="640"/>
      <c r="AC890" s="640"/>
      <c r="AD890" s="640"/>
      <c r="AE890" s="640">
        <v>105000</v>
      </c>
      <c r="AF890" s="640"/>
      <c r="AG890" s="640"/>
      <c r="AH890" s="640"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45948</v>
      </c>
      <c r="DC890" s="260">
        <v>18000</v>
      </c>
    </row>
    <row r="891" spans="5:107" x14ac:dyDescent="0.25">
      <c r="E891" s="268">
        <v>45942</v>
      </c>
      <c r="F891" s="269">
        <v>18000</v>
      </c>
      <c r="G891" s="270" t="s">
        <v>1396</v>
      </c>
      <c r="H891" s="983" t="s">
        <v>6894</v>
      </c>
      <c r="T891" s="742">
        <v>45630</v>
      </c>
      <c r="U891" s="628" t="s">
        <v>587</v>
      </c>
      <c r="V891" s="628" t="s">
        <v>4806</v>
      </c>
      <c r="W891" s="629" t="s">
        <v>592</v>
      </c>
      <c r="X891" s="629" t="s">
        <v>2257</v>
      </c>
      <c r="Y891" s="744" t="s">
        <v>4981</v>
      </c>
      <c r="Z891" s="640"/>
      <c r="AA891" s="640">
        <v>87500</v>
      </c>
      <c r="AB891" s="640"/>
      <c r="AC891" s="640"/>
      <c r="AD891" s="640"/>
      <c r="AE891" s="640">
        <v>87500</v>
      </c>
      <c r="AF891" s="640"/>
      <c r="AG891" s="640"/>
      <c r="AH891" s="640"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45948</v>
      </c>
      <c r="DC891" s="260">
        <v>4000</v>
      </c>
    </row>
    <row r="892" spans="5:107" x14ac:dyDescent="0.25">
      <c r="E892" s="268">
        <v>45942</v>
      </c>
      <c r="F892" s="269">
        <v>20000</v>
      </c>
      <c r="G892" s="270" t="s">
        <v>3355</v>
      </c>
      <c r="H892" s="983" t="s">
        <v>6895</v>
      </c>
      <c r="T892" s="742">
        <v>45629</v>
      </c>
      <c r="U892" s="628" t="s">
        <v>587</v>
      </c>
      <c r="V892" s="628" t="s">
        <v>5042</v>
      </c>
      <c r="W892" s="629" t="s">
        <v>592</v>
      </c>
      <c r="X892" s="629" t="s">
        <v>2441</v>
      </c>
      <c r="Y892" s="744">
        <v>400000</v>
      </c>
      <c r="Z892" s="640"/>
      <c r="AA892" s="640">
        <v>40000</v>
      </c>
      <c r="AB892" s="640"/>
      <c r="AC892" s="640"/>
      <c r="AD892" s="640"/>
      <c r="AE892" s="640">
        <v>40000</v>
      </c>
      <c r="AF892" s="640"/>
      <c r="AG892" s="640"/>
      <c r="AH892" s="640"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45948</v>
      </c>
      <c r="DC892" s="260">
        <v>10000</v>
      </c>
    </row>
    <row r="893" spans="5:107" x14ac:dyDescent="0.25">
      <c r="E893" s="268">
        <v>45942</v>
      </c>
      <c r="F893" s="269">
        <v>194000</v>
      </c>
      <c r="G893" s="270" t="s">
        <v>1312</v>
      </c>
      <c r="H893" s="983" t="s">
        <v>3375</v>
      </c>
      <c r="T893" s="742">
        <v>45628</v>
      </c>
      <c r="U893" s="628" t="s">
        <v>587</v>
      </c>
      <c r="V893" s="628" t="s">
        <v>2355</v>
      </c>
      <c r="W893" s="629" t="s">
        <v>592</v>
      </c>
      <c r="X893" s="629" t="s">
        <v>436</v>
      </c>
      <c r="Y893" s="744">
        <v>673000</v>
      </c>
      <c r="Z893" s="640"/>
      <c r="AA893" s="640">
        <v>40000</v>
      </c>
      <c r="AB893" s="640"/>
      <c r="AC893" s="640"/>
      <c r="AD893" s="640"/>
      <c r="AE893" s="640">
        <v>40000</v>
      </c>
      <c r="AF893" s="640"/>
      <c r="AG893" s="640"/>
      <c r="AH893" s="640"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45948</v>
      </c>
      <c r="DC893" s="260">
        <v>6000</v>
      </c>
    </row>
    <row r="894" spans="5:107" x14ac:dyDescent="0.25">
      <c r="E894" s="268">
        <v>45942</v>
      </c>
      <c r="F894" s="269">
        <v>205000</v>
      </c>
      <c r="G894" s="270" t="s">
        <v>3354</v>
      </c>
      <c r="H894" s="983" t="s">
        <v>6889</v>
      </c>
      <c r="T894" s="742">
        <v>45627</v>
      </c>
      <c r="U894" s="628" t="s">
        <v>587</v>
      </c>
      <c r="V894" s="628" t="s">
        <v>4956</v>
      </c>
      <c r="W894" s="629" t="s">
        <v>592</v>
      </c>
      <c r="X894" s="629" t="s">
        <v>433</v>
      </c>
      <c r="Y894" s="744">
        <v>348000</v>
      </c>
      <c r="Z894" s="640"/>
      <c r="AA894" s="640">
        <v>40000</v>
      </c>
      <c r="AB894" s="640"/>
      <c r="AC894" s="640"/>
      <c r="AD894" s="640"/>
      <c r="AE894" s="640">
        <v>40000</v>
      </c>
      <c r="AF894" s="640"/>
      <c r="AG894" s="640"/>
      <c r="AH894" s="640"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45948</v>
      </c>
      <c r="DC894" s="260">
        <v>10000</v>
      </c>
    </row>
    <row r="895" spans="5:107" x14ac:dyDescent="0.25">
      <c r="E895" s="268">
        <v>45941</v>
      </c>
      <c r="F895" s="269">
        <v>12000</v>
      </c>
      <c r="G895" s="270"/>
      <c r="H895" s="983" t="s">
        <v>6898</v>
      </c>
      <c r="T895" s="742">
        <v>45626</v>
      </c>
      <c r="U895" s="628" t="s">
        <v>4334</v>
      </c>
      <c r="V895" s="628" t="s">
        <v>4648</v>
      </c>
      <c r="W895" s="629" t="s">
        <v>4371</v>
      </c>
      <c r="X895" s="629" t="s">
        <v>435</v>
      </c>
      <c r="Y895" s="744" t="s">
        <v>4683</v>
      </c>
      <c r="Z895" s="640"/>
      <c r="AA895" s="640">
        <v>0</v>
      </c>
      <c r="AB895" s="640"/>
      <c r="AC895" s="640"/>
      <c r="AD895" s="640"/>
      <c r="AE895" s="640">
        <v>0</v>
      </c>
      <c r="AF895" s="640"/>
      <c r="AG895" s="640"/>
      <c r="AH895" s="640"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45948</v>
      </c>
      <c r="DC895" s="260">
        <v>5000</v>
      </c>
    </row>
    <row r="896" spans="5:107" x14ac:dyDescent="0.25">
      <c r="E896" s="268">
        <v>45941</v>
      </c>
      <c r="F896" s="269">
        <v>50000</v>
      </c>
      <c r="G896" s="270"/>
      <c r="H896" s="983" t="s">
        <v>6896</v>
      </c>
      <c r="T896" s="742">
        <v>45626</v>
      </c>
      <c r="U896" s="628" t="s">
        <v>4334</v>
      </c>
      <c r="V896" s="628" t="s">
        <v>4744</v>
      </c>
      <c r="W896" s="629" t="s">
        <v>592</v>
      </c>
      <c r="X896" s="629" t="s">
        <v>435</v>
      </c>
      <c r="Y896" s="744" t="s">
        <v>4890</v>
      </c>
      <c r="Z896" s="640"/>
      <c r="AA896" s="640">
        <v>70000</v>
      </c>
      <c r="AB896" s="640"/>
      <c r="AC896" s="640"/>
      <c r="AD896" s="640"/>
      <c r="AE896" s="640">
        <v>70000</v>
      </c>
      <c r="AF896" s="640"/>
      <c r="AG896" s="640"/>
      <c r="AH896" s="640"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45948</v>
      </c>
      <c r="DC896" s="260">
        <v>34000</v>
      </c>
    </row>
    <row r="897" spans="5:107" x14ac:dyDescent="0.25">
      <c r="E897" s="268">
        <v>45941</v>
      </c>
      <c r="F897" s="269">
        <v>2000</v>
      </c>
      <c r="G897" s="270"/>
      <c r="H897" s="983" t="s">
        <v>6899</v>
      </c>
      <c r="T897" s="742">
        <v>45625</v>
      </c>
      <c r="U897" s="628" t="s">
        <v>4429</v>
      </c>
      <c r="V897" s="628" t="s">
        <v>4827</v>
      </c>
      <c r="W897" s="629" t="s">
        <v>3642</v>
      </c>
      <c r="X897" s="629" t="s">
        <v>436</v>
      </c>
      <c r="Y897" s="744" t="s">
        <v>4828</v>
      </c>
      <c r="Z897" s="640"/>
      <c r="AA897" s="640">
        <v>70000</v>
      </c>
      <c r="AB897" s="640"/>
      <c r="AC897" s="640"/>
      <c r="AD897" s="640"/>
      <c r="AE897" s="640">
        <v>70000</v>
      </c>
      <c r="AF897" s="640"/>
      <c r="AG897" s="640"/>
      <c r="AH897" s="640"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45947</v>
      </c>
      <c r="DC897" s="260">
        <v>5000</v>
      </c>
    </row>
    <row r="898" spans="5:107" x14ac:dyDescent="0.25">
      <c r="E898" s="268">
        <v>45941</v>
      </c>
      <c r="F898" s="269">
        <v>25000</v>
      </c>
      <c r="G898" s="270"/>
      <c r="H898" s="983" t="s">
        <v>6897</v>
      </c>
      <c r="T898" s="742">
        <v>45624</v>
      </c>
      <c r="U898" s="628" t="s">
        <v>1728</v>
      </c>
      <c r="V898" s="628" t="s">
        <v>4832</v>
      </c>
      <c r="W898" s="629" t="s">
        <v>592</v>
      </c>
      <c r="X898" s="629" t="s">
        <v>221</v>
      </c>
      <c r="Y898" s="744" t="s">
        <v>4825</v>
      </c>
      <c r="Z898" s="640"/>
      <c r="AA898" s="640">
        <v>164000</v>
      </c>
      <c r="AB898" s="640"/>
      <c r="AC898" s="640"/>
      <c r="AD898" s="640"/>
      <c r="AE898" s="640">
        <v>164000</v>
      </c>
      <c r="AF898" s="640"/>
      <c r="AG898" s="640"/>
      <c r="AH898" s="640"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45946</v>
      </c>
      <c r="DC898" s="260">
        <v>18000</v>
      </c>
    </row>
    <row r="899" spans="5:107" x14ac:dyDescent="0.25">
      <c r="E899" s="268">
        <v>45941</v>
      </c>
      <c r="F899" s="269">
        <v>20000</v>
      </c>
      <c r="G899" s="270" t="s">
        <v>1396</v>
      </c>
      <c r="H899" s="983" t="s">
        <v>5273</v>
      </c>
      <c r="T899" s="742">
        <v>45623</v>
      </c>
      <c r="U899" s="628" t="s">
        <v>4334</v>
      </c>
      <c r="V899" s="628" t="s">
        <v>4816</v>
      </c>
      <c r="W899" s="629" t="s">
        <v>592</v>
      </c>
      <c r="X899" s="629" t="s">
        <v>435</v>
      </c>
      <c r="Y899" s="744">
        <v>374000</v>
      </c>
      <c r="Z899" s="640"/>
      <c r="AA899" s="640">
        <v>73000</v>
      </c>
      <c r="AB899" s="640"/>
      <c r="AC899" s="640"/>
      <c r="AD899" s="640"/>
      <c r="AE899" s="640">
        <v>73000</v>
      </c>
      <c r="AF899" s="640"/>
      <c r="AG899" s="640"/>
      <c r="AH899" s="640"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45946</v>
      </c>
      <c r="DC899" s="260">
        <v>2000</v>
      </c>
    </row>
    <row r="900" spans="5:107" x14ac:dyDescent="0.25">
      <c r="E900" s="268">
        <v>45941</v>
      </c>
      <c r="F900" s="269">
        <v>93000</v>
      </c>
      <c r="G900" s="270"/>
      <c r="H900" s="983"/>
      <c r="T900" s="742">
        <v>45622</v>
      </c>
      <c r="U900" s="628" t="s">
        <v>4823</v>
      </c>
      <c r="V900" s="628" t="s">
        <v>4847</v>
      </c>
      <c r="W900" s="629" t="s">
        <v>592</v>
      </c>
      <c r="X900" s="629" t="s">
        <v>435</v>
      </c>
      <c r="Y900" s="744">
        <v>379000</v>
      </c>
      <c r="Z900" s="640"/>
      <c r="AA900" s="640">
        <v>72000</v>
      </c>
      <c r="AB900" s="640"/>
      <c r="AC900" s="640"/>
      <c r="AD900" s="640"/>
      <c r="AE900" s="640">
        <v>72000</v>
      </c>
      <c r="AF900" s="640"/>
      <c r="AG900" s="640"/>
      <c r="AH900" s="640"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45946</v>
      </c>
      <c r="DC900" s="260">
        <v>6000</v>
      </c>
    </row>
    <row r="901" spans="5:107" x14ac:dyDescent="0.25">
      <c r="E901" s="268">
        <v>45939</v>
      </c>
      <c r="F901" s="269">
        <v>2000</v>
      </c>
      <c r="G901" s="270" t="s">
        <v>5485</v>
      </c>
      <c r="H901" s="983" t="s">
        <v>122</v>
      </c>
      <c r="T901" s="742">
        <v>45621</v>
      </c>
      <c r="U901" s="628" t="s">
        <v>6566</v>
      </c>
      <c r="V901" s="628" t="s">
        <v>4821</v>
      </c>
      <c r="W901" s="629" t="s">
        <v>592</v>
      </c>
      <c r="X901" s="629" t="s">
        <v>435</v>
      </c>
      <c r="Y901" s="744">
        <v>314000</v>
      </c>
      <c r="Z901" s="640"/>
      <c r="AA901" s="640">
        <v>69000</v>
      </c>
      <c r="AB901" s="640"/>
      <c r="AC901" s="640"/>
      <c r="AD901" s="640"/>
      <c r="AE901" s="640">
        <v>69000</v>
      </c>
      <c r="AF901" s="640"/>
      <c r="AG901" s="640"/>
      <c r="AH901" s="640"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45946</v>
      </c>
      <c r="DC901" s="260">
        <v>4000</v>
      </c>
    </row>
    <row r="902" spans="5:107" x14ac:dyDescent="0.25">
      <c r="E902" s="268">
        <v>45939</v>
      </c>
      <c r="F902" s="269">
        <v>30000</v>
      </c>
      <c r="G902" s="270" t="s">
        <v>942</v>
      </c>
      <c r="H902" s="983" t="s">
        <v>916</v>
      </c>
      <c r="T902" s="742">
        <v>45620</v>
      </c>
      <c r="U902" s="628" t="s">
        <v>6566</v>
      </c>
      <c r="V902" s="628" t="s">
        <v>4822</v>
      </c>
      <c r="W902" s="629" t="s">
        <v>592</v>
      </c>
      <c r="X902" s="629" t="s">
        <v>435</v>
      </c>
      <c r="Y902" s="744">
        <v>258000</v>
      </c>
      <c r="Z902" s="640"/>
      <c r="AA902" s="640">
        <v>76000</v>
      </c>
      <c r="AB902" s="640"/>
      <c r="AC902" s="640"/>
      <c r="AD902" s="640"/>
      <c r="AE902" s="640">
        <v>76000</v>
      </c>
      <c r="AF902" s="640"/>
      <c r="AG902" s="640"/>
      <c r="AH902" s="640"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45946</v>
      </c>
      <c r="DC902" s="260">
        <v>5000</v>
      </c>
    </row>
    <row r="903" spans="5:107" x14ac:dyDescent="0.25">
      <c r="E903" s="268">
        <v>45939</v>
      </c>
      <c r="F903" s="269">
        <v>48000</v>
      </c>
      <c r="G903" s="270" t="s">
        <v>3354</v>
      </c>
      <c r="H903" s="983" t="s">
        <v>6869</v>
      </c>
      <c r="T903" s="742">
        <v>45619</v>
      </c>
      <c r="U903" s="628" t="s">
        <v>4771</v>
      </c>
      <c r="V903" s="628" t="s">
        <v>4721</v>
      </c>
      <c r="W903" s="629" t="s">
        <v>592</v>
      </c>
      <c r="X903" s="629" t="s">
        <v>435</v>
      </c>
      <c r="Y903" s="744">
        <v>860000</v>
      </c>
      <c r="Z903" s="640"/>
      <c r="AA903" s="640">
        <v>90000</v>
      </c>
      <c r="AB903" s="640"/>
      <c r="AC903" s="640"/>
      <c r="AD903" s="640"/>
      <c r="AE903" s="640">
        <v>90000</v>
      </c>
      <c r="AF903" s="640"/>
      <c r="AG903" s="640"/>
      <c r="AH903" s="640"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45946</v>
      </c>
      <c r="DC903" s="260">
        <v>3000</v>
      </c>
    </row>
    <row r="904" spans="5:107" x14ac:dyDescent="0.25">
      <c r="E904" s="268">
        <v>45939</v>
      </c>
      <c r="F904" s="269">
        <v>10000</v>
      </c>
      <c r="G904" s="270" t="s">
        <v>3355</v>
      </c>
      <c r="H904" s="983" t="s">
        <v>6870</v>
      </c>
      <c r="T904" s="742">
        <v>45618</v>
      </c>
      <c r="U904" s="628" t="s">
        <v>1499</v>
      </c>
      <c r="V904" s="628" t="s">
        <v>4332</v>
      </c>
      <c r="W904" s="629" t="s">
        <v>592</v>
      </c>
      <c r="X904" s="629" t="s">
        <v>486</v>
      </c>
      <c r="Y904" s="744">
        <v>275000</v>
      </c>
      <c r="Z904" s="640"/>
      <c r="AA904" s="640">
        <v>80000</v>
      </c>
      <c r="AB904" s="640"/>
      <c r="AC904" s="640"/>
      <c r="AD904" s="640"/>
      <c r="AE904" s="640">
        <v>80000</v>
      </c>
      <c r="AF904" s="640"/>
      <c r="AG904" s="640"/>
      <c r="AH904" s="640"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45946</v>
      </c>
      <c r="DC904" s="260">
        <v>5000</v>
      </c>
    </row>
    <row r="905" spans="5:107" x14ac:dyDescent="0.25">
      <c r="E905" s="268">
        <v>45937</v>
      </c>
      <c r="F905" s="269">
        <v>10000</v>
      </c>
      <c r="G905" s="270" t="s">
        <v>1312</v>
      </c>
      <c r="H905" s="983" t="s">
        <v>984</v>
      </c>
      <c r="T905" s="742">
        <v>45617</v>
      </c>
      <c r="U905" s="628" t="s">
        <v>1728</v>
      </c>
      <c r="V905" s="628"/>
      <c r="W905" s="629" t="s">
        <v>4459</v>
      </c>
      <c r="X905" s="629" t="s">
        <v>433</v>
      </c>
      <c r="Y905" s="744" t="s">
        <v>4460</v>
      </c>
      <c r="Z905" s="640"/>
      <c r="AA905" s="640">
        <v>70000</v>
      </c>
      <c r="AB905" s="640"/>
      <c r="AC905" s="640"/>
      <c r="AD905" s="640"/>
      <c r="AE905" s="640">
        <v>70000</v>
      </c>
      <c r="AF905" s="640"/>
      <c r="AG905" s="640"/>
      <c r="AH905" s="640"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45946</v>
      </c>
      <c r="DC905" s="260">
        <v>169000</v>
      </c>
    </row>
    <row r="906" spans="5:107" x14ac:dyDescent="0.25">
      <c r="E906" s="268">
        <v>45937</v>
      </c>
      <c r="F906" s="269">
        <v>45000</v>
      </c>
      <c r="G906" s="270"/>
      <c r="H906" s="983" t="s">
        <v>5595</v>
      </c>
      <c r="T906" s="742">
        <v>45616</v>
      </c>
      <c r="U906" s="628" t="s">
        <v>1961</v>
      </c>
      <c r="V906" s="628" t="s">
        <v>4745</v>
      </c>
      <c r="W906" s="629" t="s">
        <v>592</v>
      </c>
      <c r="X906" s="629" t="s">
        <v>435</v>
      </c>
      <c r="Y906" s="744">
        <v>1007000</v>
      </c>
      <c r="Z906" s="640"/>
      <c r="AA906" s="640">
        <v>116000</v>
      </c>
      <c r="AB906" s="640"/>
      <c r="AC906" s="640"/>
      <c r="AD906" s="640"/>
      <c r="AE906" s="640">
        <v>116000</v>
      </c>
      <c r="AF906" s="640"/>
      <c r="AG906" s="640"/>
      <c r="AH906" s="640"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45946</v>
      </c>
      <c r="DC906" s="260">
        <v>18000</v>
      </c>
    </row>
    <row r="907" spans="5:107" x14ac:dyDescent="0.25">
      <c r="E907" s="268">
        <v>45937</v>
      </c>
      <c r="F907" s="269">
        <v>66000</v>
      </c>
      <c r="G907" s="270" t="s">
        <v>1312</v>
      </c>
      <c r="H907" s="983" t="s">
        <v>6892</v>
      </c>
      <c r="T907" s="742">
        <v>45615</v>
      </c>
      <c r="U907" s="628" t="s">
        <v>1728</v>
      </c>
      <c r="V907" s="628" t="s">
        <v>4793</v>
      </c>
      <c r="W907" s="629" t="s">
        <v>592</v>
      </c>
      <c r="X907" s="629" t="s">
        <v>435</v>
      </c>
      <c r="Y907" s="744"/>
      <c r="Z907" s="640"/>
      <c r="AA907" s="640">
        <v>73000</v>
      </c>
      <c r="AB907" s="640"/>
      <c r="AC907" s="640"/>
      <c r="AD907" s="640"/>
      <c r="AE907" s="640">
        <v>73000</v>
      </c>
      <c r="AF907" s="640"/>
      <c r="AG907" s="640"/>
      <c r="AH907" s="640"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45946</v>
      </c>
      <c r="DC907" s="260">
        <v>5000</v>
      </c>
    </row>
    <row r="908" spans="5:107" x14ac:dyDescent="0.25">
      <c r="E908" s="268">
        <v>45937</v>
      </c>
      <c r="F908" s="269">
        <v>227000</v>
      </c>
      <c r="G908" s="270"/>
      <c r="H908" s="983" t="s">
        <v>3166</v>
      </c>
      <c r="T908" s="742">
        <v>45614</v>
      </c>
      <c r="U908" s="628" t="s">
        <v>3990</v>
      </c>
      <c r="V908" s="628" t="s">
        <v>1777</v>
      </c>
      <c r="W908" s="629" t="s">
        <v>4099</v>
      </c>
      <c r="X908" s="629" t="s">
        <v>435</v>
      </c>
      <c r="Y908" s="744" t="s">
        <v>4792</v>
      </c>
      <c r="Z908" s="640"/>
      <c r="AA908" s="640">
        <v>236000</v>
      </c>
      <c r="AB908" s="640"/>
      <c r="AC908" s="640"/>
      <c r="AD908" s="640"/>
      <c r="AE908" s="640">
        <v>236000</v>
      </c>
      <c r="AF908" s="640"/>
      <c r="AG908" s="640"/>
      <c r="AH908" s="640"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45945</v>
      </c>
      <c r="DC908" s="260">
        <v>542000</v>
      </c>
    </row>
    <row r="909" spans="5:107" x14ac:dyDescent="0.25">
      <c r="E909" s="268">
        <v>45936</v>
      </c>
      <c r="F909" s="269">
        <v>5000</v>
      </c>
      <c r="G909" s="270"/>
      <c r="H909" s="983" t="s">
        <v>3728</v>
      </c>
      <c r="T909" s="742">
        <v>45613</v>
      </c>
      <c r="U909" s="629" t="s">
        <v>7052</v>
      </c>
      <c r="V909" s="628" t="s">
        <v>4697</v>
      </c>
      <c r="W909" s="629" t="s">
        <v>592</v>
      </c>
      <c r="X909" s="629" t="s">
        <v>435</v>
      </c>
      <c r="Y909" s="744">
        <v>720000</v>
      </c>
      <c r="Z909" s="640"/>
      <c r="AA909" s="640">
        <v>86000</v>
      </c>
      <c r="AB909" s="640"/>
      <c r="AC909" s="640"/>
      <c r="AD909" s="640"/>
      <c r="AE909" s="640">
        <v>86000</v>
      </c>
      <c r="AF909" s="640"/>
      <c r="AG909" s="640"/>
      <c r="AH909" s="640"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45945</v>
      </c>
      <c r="DC909" s="260">
        <v>342000</v>
      </c>
    </row>
    <row r="910" spans="5:107" x14ac:dyDescent="0.25">
      <c r="E910" s="268">
        <v>45936</v>
      </c>
      <c r="F910" s="269">
        <v>60000</v>
      </c>
      <c r="G910" s="270"/>
      <c r="H910" s="983" t="s">
        <v>6817</v>
      </c>
      <c r="T910" s="742">
        <v>45612</v>
      </c>
      <c r="U910" s="628" t="s">
        <v>4001</v>
      </c>
      <c r="V910" s="628" t="s">
        <v>4791</v>
      </c>
      <c r="W910" s="629" t="s">
        <v>592</v>
      </c>
      <c r="X910" s="629" t="s">
        <v>436</v>
      </c>
      <c r="Y910" s="744">
        <v>525000</v>
      </c>
      <c r="Z910" s="640"/>
      <c r="AA910" s="640">
        <v>58000</v>
      </c>
      <c r="AB910" s="640"/>
      <c r="AC910" s="640"/>
      <c r="AD910" s="640"/>
      <c r="AE910" s="640">
        <v>58000</v>
      </c>
      <c r="AF910" s="640"/>
      <c r="AG910" s="640"/>
      <c r="AH910" s="640"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45945</v>
      </c>
      <c r="DC910" s="260">
        <v>491000</v>
      </c>
    </row>
    <row r="911" spans="5:107" x14ac:dyDescent="0.25">
      <c r="E911" s="268">
        <v>45936</v>
      </c>
      <c r="F911" s="269">
        <v>2000</v>
      </c>
      <c r="G911" s="270" t="s">
        <v>5485</v>
      </c>
      <c r="H911" s="983" t="s">
        <v>629</v>
      </c>
      <c r="T911" s="742">
        <v>45611</v>
      </c>
      <c r="U911" s="628" t="s">
        <v>4796</v>
      </c>
      <c r="V911" s="628" t="s">
        <v>4786</v>
      </c>
      <c r="W911" s="629" t="s">
        <v>592</v>
      </c>
      <c r="X911" s="629" t="s">
        <v>608</v>
      </c>
      <c r="Y911" s="744">
        <v>448000</v>
      </c>
      <c r="Z911" s="640"/>
      <c r="AA911" s="640">
        <v>106000</v>
      </c>
      <c r="AB911" s="640"/>
      <c r="AC911" s="640"/>
      <c r="AD911" s="640"/>
      <c r="AE911" s="640">
        <v>106000</v>
      </c>
      <c r="AF911" s="640"/>
      <c r="AG911" s="640"/>
      <c r="AH911" s="640"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45945</v>
      </c>
      <c r="DC911" s="260">
        <v>310000</v>
      </c>
    </row>
    <row r="912" spans="5:107" x14ac:dyDescent="0.25">
      <c r="E912" s="268">
        <v>45935</v>
      </c>
      <c r="F912" s="269">
        <v>30000</v>
      </c>
      <c r="G912" s="270" t="s">
        <v>1396</v>
      </c>
      <c r="H912" s="983" t="s">
        <v>6809</v>
      </c>
      <c r="T912" s="742">
        <v>45610</v>
      </c>
      <c r="U912" s="628" t="s">
        <v>1898</v>
      </c>
      <c r="V912" s="628">
        <v>1039469306</v>
      </c>
      <c r="W912" s="629" t="s">
        <v>4484</v>
      </c>
      <c r="X912" s="629" t="s">
        <v>4483</v>
      </c>
      <c r="Y912" s="744">
        <v>200000</v>
      </c>
      <c r="Z912" s="640"/>
      <c r="AA912" s="640">
        <v>200000</v>
      </c>
      <c r="AB912" s="640"/>
      <c r="AC912" s="640"/>
      <c r="AD912" s="640"/>
      <c r="AE912" s="640">
        <v>200000</v>
      </c>
      <c r="AF912" s="640"/>
      <c r="AG912" s="640"/>
      <c r="AH912" s="640"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45945</v>
      </c>
      <c r="DC912" s="260">
        <v>47000</v>
      </c>
    </row>
    <row r="913" spans="5:107" x14ac:dyDescent="0.25">
      <c r="E913" s="268">
        <v>45934</v>
      </c>
      <c r="F913" s="269">
        <v>20000</v>
      </c>
      <c r="G913" s="270" t="s">
        <v>1396</v>
      </c>
      <c r="H913" s="983" t="s">
        <v>6808</v>
      </c>
      <c r="T913" s="742">
        <v>45609</v>
      </c>
      <c r="U913" s="628" t="s">
        <v>3992</v>
      </c>
      <c r="V913" s="628" t="s">
        <v>2983</v>
      </c>
      <c r="W913" s="629" t="s">
        <v>592</v>
      </c>
      <c r="X913" s="629" t="s">
        <v>436</v>
      </c>
      <c r="Y913" s="744">
        <v>583000</v>
      </c>
      <c r="Z913" s="640"/>
      <c r="AA913" s="640">
        <v>73000</v>
      </c>
      <c r="AB913" s="640"/>
      <c r="AC913" s="640"/>
      <c r="AD913" s="640"/>
      <c r="AE913" s="640">
        <v>73000</v>
      </c>
      <c r="AF913" s="640"/>
      <c r="AG913" s="640"/>
      <c r="AH913" s="640"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45945</v>
      </c>
      <c r="DC913" s="260">
        <v>6000</v>
      </c>
    </row>
    <row r="914" spans="5:107" x14ac:dyDescent="0.25">
      <c r="E914" s="268">
        <v>45934</v>
      </c>
      <c r="F914" s="269">
        <v>3000</v>
      </c>
      <c r="G914" s="270" t="s">
        <v>1396</v>
      </c>
      <c r="H914" s="983" t="s">
        <v>6807</v>
      </c>
      <c r="T914" s="742">
        <v>45608</v>
      </c>
      <c r="U914" s="628" t="s">
        <v>1479</v>
      </c>
      <c r="V914" s="628" t="s">
        <v>2555</v>
      </c>
      <c r="W914" s="629" t="s">
        <v>592</v>
      </c>
      <c r="X914" s="629" t="s">
        <v>435</v>
      </c>
      <c r="Y914" s="744" t="s">
        <v>4712</v>
      </c>
      <c r="Z914" s="640"/>
      <c r="AA914" s="640">
        <v>73000</v>
      </c>
      <c r="AB914" s="640"/>
      <c r="AC914" s="640"/>
      <c r="AD914" s="640"/>
      <c r="AE914" s="640">
        <v>73000</v>
      </c>
      <c r="AF914" s="640"/>
      <c r="AG914" s="640"/>
      <c r="AH914" s="640"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45945</v>
      </c>
      <c r="DC914" s="260">
        <v>30000</v>
      </c>
    </row>
    <row r="915" spans="5:107" x14ac:dyDescent="0.25">
      <c r="E915" s="268">
        <v>45933</v>
      </c>
      <c r="F915" s="269">
        <v>8000</v>
      </c>
      <c r="G915" s="270" t="s">
        <v>1312</v>
      </c>
      <c r="H915" s="983" t="s">
        <v>6803</v>
      </c>
      <c r="T915" s="742">
        <v>45607</v>
      </c>
      <c r="U915" s="628" t="s">
        <v>6566</v>
      </c>
      <c r="V915" s="628" t="s">
        <v>4749</v>
      </c>
      <c r="W915" s="629" t="s">
        <v>592</v>
      </c>
      <c r="X915" s="629" t="s">
        <v>221</v>
      </c>
      <c r="Y915" s="744">
        <v>1244000</v>
      </c>
      <c r="Z915" s="640"/>
      <c r="AA915" s="640">
        <v>144000</v>
      </c>
      <c r="AB915" s="640"/>
      <c r="AC915" s="640"/>
      <c r="AD915" s="640"/>
      <c r="AE915" s="640">
        <v>144000</v>
      </c>
      <c r="AF915" s="640"/>
      <c r="AG915" s="640"/>
      <c r="AH915" s="640"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45945</v>
      </c>
      <c r="DC915" s="260">
        <v>20000</v>
      </c>
    </row>
    <row r="916" spans="5:107" x14ac:dyDescent="0.25">
      <c r="E916" s="268">
        <v>45933</v>
      </c>
      <c r="F916" s="269">
        <v>4000</v>
      </c>
      <c r="G916" s="270" t="s">
        <v>3355</v>
      </c>
      <c r="H916" s="983" t="s">
        <v>2680</v>
      </c>
      <c r="T916" s="742">
        <v>45606</v>
      </c>
      <c r="U916" s="628" t="s">
        <v>1479</v>
      </c>
      <c r="V916" s="628" t="s">
        <v>4713</v>
      </c>
      <c r="W916" s="629" t="s">
        <v>592</v>
      </c>
      <c r="X916" s="629" t="s">
        <v>221</v>
      </c>
      <c r="Y916" s="744">
        <v>796000</v>
      </c>
      <c r="Z916" s="640"/>
      <c r="AA916" s="640">
        <v>146000</v>
      </c>
      <c r="AB916" s="640"/>
      <c r="AC916" s="640"/>
      <c r="AD916" s="640"/>
      <c r="AE916" s="640">
        <v>146000</v>
      </c>
      <c r="AF916" s="640"/>
      <c r="AG916" s="640"/>
      <c r="AH916" s="640"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45944</v>
      </c>
      <c r="DC916" s="260">
        <v>208000</v>
      </c>
    </row>
    <row r="917" spans="5:107" x14ac:dyDescent="0.25">
      <c r="E917" s="268">
        <v>45933</v>
      </c>
      <c r="F917" s="269">
        <v>140000</v>
      </c>
      <c r="G917" s="270" t="s">
        <v>1312</v>
      </c>
      <c r="H917" s="983" t="s">
        <v>920</v>
      </c>
      <c r="T917" s="742">
        <v>45605</v>
      </c>
      <c r="U917" s="628" t="s">
        <v>4650</v>
      </c>
      <c r="V917" s="628" t="s">
        <v>4651</v>
      </c>
      <c r="W917" s="629" t="s">
        <v>592</v>
      </c>
      <c r="X917" s="629" t="s">
        <v>436</v>
      </c>
      <c r="Y917" s="744" t="s">
        <v>4720</v>
      </c>
      <c r="Z917" s="640"/>
      <c r="AA917" s="640">
        <v>107000</v>
      </c>
      <c r="AB917" s="640"/>
      <c r="AC917" s="640"/>
      <c r="AD917" s="640"/>
      <c r="AE917" s="640">
        <v>107000</v>
      </c>
      <c r="AF917" s="640"/>
      <c r="AG917" s="640"/>
      <c r="AH917" s="640"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45943</v>
      </c>
      <c r="DC917" s="260">
        <v>5000</v>
      </c>
    </row>
    <row r="918" spans="5:107" x14ac:dyDescent="0.25">
      <c r="E918" s="268">
        <v>45932</v>
      </c>
      <c r="F918" s="269">
        <v>3000</v>
      </c>
      <c r="G918" s="270" t="s">
        <v>5485</v>
      </c>
      <c r="H918" s="983" t="s">
        <v>5639</v>
      </c>
      <c r="T918" s="742">
        <v>45604</v>
      </c>
      <c r="U918" s="628" t="s">
        <v>4476</v>
      </c>
      <c r="V918" s="628">
        <v>1152699927</v>
      </c>
      <c r="W918" s="629" t="s">
        <v>4696</v>
      </c>
      <c r="X918" s="629" t="s">
        <v>245</v>
      </c>
      <c r="Y918" s="744">
        <v>320000</v>
      </c>
      <c r="Z918" s="640"/>
      <c r="AA918" s="640">
        <v>53000</v>
      </c>
      <c r="AB918" s="640"/>
      <c r="AC918" s="640"/>
      <c r="AD918" s="640"/>
      <c r="AE918" s="640">
        <v>53000</v>
      </c>
      <c r="AF918" s="640"/>
      <c r="AG918" s="640"/>
      <c r="AH918" s="640"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45942</v>
      </c>
      <c r="DC918" s="260">
        <v>20000</v>
      </c>
    </row>
    <row r="919" spans="5:107" x14ac:dyDescent="0.25">
      <c r="E919" s="268">
        <v>45932</v>
      </c>
      <c r="F919" s="269">
        <v>100000</v>
      </c>
      <c r="G919" s="270" t="s">
        <v>1396</v>
      </c>
      <c r="H919" s="983" t="s">
        <v>6798</v>
      </c>
      <c r="T919" s="742">
        <v>45603</v>
      </c>
      <c r="U919" s="628" t="s">
        <v>587</v>
      </c>
      <c r="V919" s="628">
        <v>98534074</v>
      </c>
      <c r="W919" s="629" t="s">
        <v>4829</v>
      </c>
      <c r="X919" s="629" t="s">
        <v>221</v>
      </c>
      <c r="Y919" s="744">
        <v>930000</v>
      </c>
      <c r="Z919" s="640"/>
      <c r="AA919" s="640">
        <v>70000</v>
      </c>
      <c r="AB919" s="640"/>
      <c r="AC919" s="640"/>
      <c r="AD919" s="640"/>
      <c r="AE919" s="640">
        <v>70000</v>
      </c>
      <c r="AF919" s="640"/>
      <c r="AG919" s="640"/>
      <c r="AH919" s="640"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45942</v>
      </c>
      <c r="DC919" s="260">
        <v>19000</v>
      </c>
    </row>
    <row r="920" spans="5:107" x14ac:dyDescent="0.25">
      <c r="E920" s="268">
        <v>45930</v>
      </c>
      <c r="F920" s="269">
        <v>3000</v>
      </c>
      <c r="G920" s="270" t="s">
        <v>5485</v>
      </c>
      <c r="H920" s="983" t="s">
        <v>122</v>
      </c>
      <c r="T920" s="742">
        <v>45602</v>
      </c>
      <c r="U920" s="628" t="s">
        <v>587</v>
      </c>
      <c r="V920" s="628">
        <v>98587156</v>
      </c>
      <c r="W920" s="629" t="s">
        <v>3244</v>
      </c>
      <c r="X920" s="629" t="s">
        <v>221</v>
      </c>
      <c r="Y920" s="744">
        <v>618000</v>
      </c>
      <c r="Z920" s="640"/>
      <c r="AA920" s="640">
        <v>45000</v>
      </c>
      <c r="AB920" s="640"/>
      <c r="AC920" s="640"/>
      <c r="AD920" s="640"/>
      <c r="AE920" s="640">
        <v>45000</v>
      </c>
      <c r="AF920" s="640"/>
      <c r="AG920" s="640"/>
      <c r="AH920" s="640" t="s">
        <v>4742</v>
      </c>
      <c r="AI920" t="s">
        <v>573</v>
      </c>
      <c r="BP920" s="260"/>
      <c r="BQ920" s="260"/>
      <c r="BR920" s="260"/>
      <c r="BS920" s="260"/>
      <c r="BT920" s="260"/>
      <c r="BU920" s="147"/>
      <c r="BV920" s="260"/>
      <c r="BW920" s="260"/>
      <c r="BX920" s="147"/>
      <c r="BY920" s="260"/>
      <c r="BZ920" s="260"/>
      <c r="CA920" s="147"/>
      <c r="CB920" s="260"/>
      <c r="CC920" s="260"/>
      <c r="CD920" s="440"/>
      <c r="CE920" s="260"/>
      <c r="CJ920" s="440"/>
      <c r="CK920" s="438"/>
      <c r="CM920" s="439"/>
      <c r="DB920" s="147">
        <v>45942</v>
      </c>
      <c r="DC920" s="260">
        <v>18000</v>
      </c>
    </row>
    <row r="921" spans="5:107" x14ac:dyDescent="0.25">
      <c r="E921" s="268">
        <v>45930</v>
      </c>
      <c r="F921" s="269">
        <v>5000</v>
      </c>
      <c r="G921" s="270" t="s">
        <v>1312</v>
      </c>
      <c r="H921" s="624" t="s">
        <v>6792</v>
      </c>
      <c r="T921" s="742">
        <v>45598</v>
      </c>
      <c r="U921" s="628" t="s">
        <v>587</v>
      </c>
      <c r="V921" s="628" t="s">
        <v>4622</v>
      </c>
      <c r="W921" s="629" t="s">
        <v>592</v>
      </c>
      <c r="X921" s="629" t="s">
        <v>436</v>
      </c>
      <c r="Y921" s="744">
        <v>455000</v>
      </c>
      <c r="Z921" s="640"/>
      <c r="AA921" s="640">
        <v>40000</v>
      </c>
      <c r="AB921" s="640"/>
      <c r="AC921" s="640"/>
      <c r="AD921" s="640"/>
      <c r="AE921" s="640">
        <v>40000</v>
      </c>
      <c r="AF921" s="640"/>
      <c r="AG921" s="640"/>
      <c r="AH921" s="640" t="s">
        <v>4893</v>
      </c>
      <c r="AI921" t="s">
        <v>573</v>
      </c>
      <c r="BP921" s="260"/>
      <c r="BQ921" s="260"/>
      <c r="BR921" s="260"/>
      <c r="BS921" s="260"/>
      <c r="BT921" s="260"/>
      <c r="BU921" s="147"/>
      <c r="BV921" s="260"/>
      <c r="BW921" s="260"/>
      <c r="BX921" s="147"/>
      <c r="BY921" s="260"/>
      <c r="BZ921" s="260"/>
      <c r="CA921" s="147"/>
      <c r="CB921" s="260"/>
      <c r="CC921" s="260"/>
      <c r="CD921" s="440"/>
      <c r="CE921" s="260"/>
      <c r="CJ921" s="440"/>
      <c r="CK921" s="438"/>
      <c r="CM921" s="439"/>
      <c r="DB921" s="147">
        <v>45942</v>
      </c>
      <c r="DC921" s="260">
        <v>6000</v>
      </c>
    </row>
    <row r="922" spans="5:107" x14ac:dyDescent="0.25">
      <c r="E922" s="268">
        <v>45929</v>
      </c>
      <c r="F922" s="269">
        <v>3000</v>
      </c>
      <c r="G922" s="270" t="s">
        <v>5485</v>
      </c>
      <c r="H922" s="624" t="s">
        <v>5639</v>
      </c>
      <c r="T922" s="742">
        <v>45597</v>
      </c>
      <c r="U922" s="628" t="s">
        <v>587</v>
      </c>
      <c r="V922" s="628" t="s">
        <v>4765</v>
      </c>
      <c r="W922" s="629" t="s">
        <v>592</v>
      </c>
      <c r="X922" s="629" t="s">
        <v>436</v>
      </c>
      <c r="Y922" s="744">
        <v>348000</v>
      </c>
      <c r="Z922" s="640"/>
      <c r="AA922" s="640">
        <v>40000</v>
      </c>
      <c r="AB922" s="640"/>
      <c r="AC922" s="640"/>
      <c r="AD922" s="640"/>
      <c r="AE922" s="640">
        <v>40000</v>
      </c>
      <c r="AF922" s="640"/>
      <c r="AG922" s="640"/>
      <c r="AH922" s="640" t="s">
        <v>4892</v>
      </c>
      <c r="AI922" t="s">
        <v>573</v>
      </c>
      <c r="BP922" s="260"/>
      <c r="BQ922" s="260"/>
      <c r="BR922" s="260"/>
      <c r="BS922" s="260"/>
      <c r="BT922" s="260"/>
      <c r="BU922" s="147"/>
      <c r="BV922" s="260"/>
      <c r="BW922" s="260"/>
      <c r="BX922" s="147"/>
      <c r="BY922" s="260"/>
      <c r="BZ922" s="260"/>
      <c r="CA922" s="147"/>
      <c r="CB922" s="260"/>
      <c r="CC922" s="260"/>
      <c r="CD922" s="440"/>
      <c r="CE922" s="260"/>
      <c r="CJ922" s="440"/>
      <c r="CK922" s="438"/>
      <c r="CM922" s="439"/>
      <c r="DB922" s="147">
        <v>45941</v>
      </c>
      <c r="DC922" s="260">
        <v>93000</v>
      </c>
    </row>
    <row r="923" spans="5:107" x14ac:dyDescent="0.25">
      <c r="E923" s="268">
        <v>45929</v>
      </c>
      <c r="F923" s="269">
        <v>10000</v>
      </c>
      <c r="G923" s="270" t="s">
        <v>1396</v>
      </c>
      <c r="H923" s="983" t="s">
        <v>6788</v>
      </c>
      <c r="T923" s="742">
        <v>45586</v>
      </c>
      <c r="U923" s="628" t="s">
        <v>587</v>
      </c>
      <c r="V923" s="628">
        <v>70693117</v>
      </c>
      <c r="W923" s="629" t="s">
        <v>3166</v>
      </c>
      <c r="X923" s="629" t="s">
        <v>245</v>
      </c>
      <c r="Y923" s="744">
        <v>330000</v>
      </c>
      <c r="Z923" s="640"/>
      <c r="AA923" s="640">
        <v>25000</v>
      </c>
      <c r="AB923" s="640"/>
      <c r="AC923" s="640"/>
      <c r="AD923" s="640"/>
      <c r="AE923" s="640">
        <v>25000</v>
      </c>
      <c r="AF923" s="640"/>
      <c r="AG923" s="640"/>
      <c r="AH923" s="640" t="s">
        <v>4510</v>
      </c>
      <c r="AI923" t="s">
        <v>573</v>
      </c>
      <c r="BP923" s="260"/>
      <c r="BQ923" s="260"/>
      <c r="BR923" s="260"/>
      <c r="BS923" s="260"/>
      <c r="BT923" s="260"/>
      <c r="BU923" s="147"/>
      <c r="BV923" s="260"/>
      <c r="BW923" s="260"/>
      <c r="BX923" s="147"/>
      <c r="BY923" s="260"/>
      <c r="BZ923" s="260"/>
      <c r="CA923" s="147"/>
      <c r="CB923" s="260"/>
      <c r="CC923" s="260"/>
      <c r="CD923" s="440"/>
      <c r="CE923" s="260"/>
      <c r="CJ923" s="440"/>
      <c r="CK923" s="438"/>
      <c r="CM923" s="439"/>
      <c r="DB923" s="147">
        <v>45941</v>
      </c>
      <c r="DC923" s="260">
        <v>2000</v>
      </c>
    </row>
    <row r="924" spans="5:107" x14ac:dyDescent="0.25">
      <c r="E924" s="268">
        <v>45929</v>
      </c>
      <c r="F924" s="269">
        <v>30000</v>
      </c>
      <c r="G924" s="270" t="s">
        <v>942</v>
      </c>
      <c r="H924" s="983" t="s">
        <v>916</v>
      </c>
      <c r="T924" s="742">
        <v>45585</v>
      </c>
      <c r="U924" s="628" t="s">
        <v>4421</v>
      </c>
      <c r="V924" s="628">
        <v>88211143</v>
      </c>
      <c r="W924" s="629" t="s">
        <v>4422</v>
      </c>
      <c r="X924" s="629" t="s">
        <v>221</v>
      </c>
      <c r="Y924" s="744" t="s">
        <v>4612</v>
      </c>
      <c r="Z924" s="640"/>
      <c r="AA924" s="640">
        <v>150000</v>
      </c>
      <c r="AB924" s="640"/>
      <c r="AC924" s="640"/>
      <c r="AD924" s="640"/>
      <c r="AE924" s="640">
        <v>150000</v>
      </c>
      <c r="AF924" s="640"/>
      <c r="AG924" s="640"/>
      <c r="AH924" s="640"/>
      <c r="AI924" t="s">
        <v>573</v>
      </c>
      <c r="BP924" s="260"/>
      <c r="BQ924" s="260"/>
      <c r="BR924" s="260"/>
      <c r="BS924" s="260"/>
      <c r="BT924" s="260"/>
      <c r="BU924" s="147"/>
      <c r="BV924" s="260"/>
      <c r="BW924" s="260"/>
      <c r="BX924" s="147"/>
      <c r="BY924" s="260"/>
      <c r="BZ924" s="260"/>
      <c r="CA924" s="147"/>
      <c r="CB924" s="260"/>
      <c r="CC924" s="260"/>
      <c r="CD924" s="440"/>
      <c r="CE924" s="260"/>
      <c r="CJ924" s="440"/>
      <c r="CK924" s="438"/>
      <c r="CM924" s="439"/>
      <c r="DB924" s="147">
        <v>45941</v>
      </c>
      <c r="DC924" s="260">
        <v>12000</v>
      </c>
    </row>
    <row r="925" spans="5:107" x14ac:dyDescent="0.25">
      <c r="E925" s="268">
        <v>45929</v>
      </c>
      <c r="F925" s="269">
        <v>4000</v>
      </c>
      <c r="G925" s="270" t="s">
        <v>5485</v>
      </c>
      <c r="H925" s="983" t="s">
        <v>629</v>
      </c>
      <c r="T925" s="742">
        <v>45584</v>
      </c>
      <c r="U925" s="628" t="s">
        <v>3268</v>
      </c>
      <c r="V925" s="628">
        <v>17616835</v>
      </c>
      <c r="W925" s="629" t="s">
        <v>4100</v>
      </c>
      <c r="X925" s="629" t="s">
        <v>3887</v>
      </c>
      <c r="Y925" s="744">
        <v>70000</v>
      </c>
      <c r="Z925" s="640"/>
      <c r="AA925" s="640">
        <v>70000</v>
      </c>
      <c r="AB925" s="640"/>
      <c r="AC925" s="640"/>
      <c r="AD925" s="640"/>
      <c r="AE925" s="640">
        <v>70000</v>
      </c>
      <c r="AF925" s="640"/>
      <c r="AG925" s="640"/>
      <c r="AH925" s="640" t="s">
        <v>4317</v>
      </c>
      <c r="AI925" t="s">
        <v>573</v>
      </c>
      <c r="BP925" s="260"/>
      <c r="BQ925" s="260"/>
      <c r="BR925" s="260"/>
      <c r="BS925" s="260"/>
      <c r="BT925" s="260"/>
      <c r="BU925" s="147"/>
      <c r="BV925" s="260"/>
      <c r="BW925" s="260"/>
      <c r="BX925" s="147"/>
      <c r="BY925" s="260"/>
      <c r="BZ925" s="260"/>
      <c r="CA925" s="147"/>
      <c r="CB925" s="260"/>
      <c r="CC925" s="260"/>
      <c r="CD925" s="440"/>
      <c r="CE925" s="260"/>
      <c r="CJ925" s="440"/>
      <c r="CK925" s="438"/>
      <c r="CM925" s="439"/>
      <c r="DB925" s="147">
        <v>45941</v>
      </c>
      <c r="DC925" s="260">
        <v>25000</v>
      </c>
    </row>
    <row r="926" spans="5:107" x14ac:dyDescent="0.25">
      <c r="E926" s="268">
        <v>45929</v>
      </c>
      <c r="F926" s="269">
        <v>35000</v>
      </c>
      <c r="G926" s="270" t="s">
        <v>1312</v>
      </c>
      <c r="H926" s="983" t="s">
        <v>6771</v>
      </c>
      <c r="T926" s="742">
        <v>45583</v>
      </c>
      <c r="U926" s="628" t="s">
        <v>3818</v>
      </c>
      <c r="V926" s="628" t="s">
        <v>4656</v>
      </c>
      <c r="W926" s="629" t="s">
        <v>3826</v>
      </c>
      <c r="X926" s="629" t="s">
        <v>221</v>
      </c>
      <c r="Y926" s="744">
        <v>138000</v>
      </c>
      <c r="Z926" s="640"/>
      <c r="AA926" s="640">
        <v>83000</v>
      </c>
      <c r="AB926" s="640"/>
      <c r="AC926" s="640"/>
      <c r="AD926" s="640"/>
      <c r="AE926" s="640">
        <v>83000</v>
      </c>
      <c r="AF926" s="640"/>
      <c r="AG926" s="640"/>
      <c r="AH926" s="640" t="s">
        <v>4675</v>
      </c>
      <c r="AI926" t="s">
        <v>573</v>
      </c>
      <c r="BP926" s="260"/>
      <c r="BQ926" s="260"/>
      <c r="BR926" s="260"/>
      <c r="BS926" s="260"/>
      <c r="BT926" s="260"/>
      <c r="BU926" s="147"/>
      <c r="BV926" s="260"/>
      <c r="BW926" s="260"/>
      <c r="BX926" s="147"/>
      <c r="BY926" s="260"/>
      <c r="BZ926" s="260"/>
      <c r="CA926" s="147"/>
      <c r="CB926" s="260"/>
      <c r="CC926" s="260"/>
      <c r="CD926" s="440"/>
      <c r="CE926" s="260"/>
      <c r="CJ926" s="440"/>
      <c r="CK926" s="438"/>
      <c r="CM926" s="439"/>
      <c r="DB926" s="147">
        <v>45941</v>
      </c>
      <c r="DC926" s="260">
        <v>50000</v>
      </c>
    </row>
    <row r="927" spans="5:107" x14ac:dyDescent="0.25">
      <c r="E927" s="268">
        <v>45928</v>
      </c>
      <c r="F927" s="269">
        <v>36000</v>
      </c>
      <c r="G927" s="270" t="s">
        <v>1396</v>
      </c>
      <c r="H927" s="983" t="s">
        <v>6760</v>
      </c>
      <c r="T927" s="742">
        <v>45582</v>
      </c>
      <c r="U927" s="628" t="s">
        <v>3992</v>
      </c>
      <c r="V927" s="628" t="s">
        <v>4269</v>
      </c>
      <c r="W927" s="629" t="s">
        <v>4270</v>
      </c>
      <c r="X927" s="629" t="s">
        <v>221</v>
      </c>
      <c r="Y927" s="744">
        <v>207000</v>
      </c>
      <c r="Z927" s="640"/>
      <c r="AA927" s="640">
        <v>71000</v>
      </c>
      <c r="AB927" s="640"/>
      <c r="AC927" s="640"/>
      <c r="AD927" s="640"/>
      <c r="AE927" s="640">
        <v>71000</v>
      </c>
      <c r="AF927" s="640"/>
      <c r="AG927" s="640"/>
      <c r="AH927" s="640" t="s">
        <v>4681</v>
      </c>
      <c r="AI927" t="s">
        <v>573</v>
      </c>
      <c r="BP927" s="260"/>
      <c r="BQ927" s="260"/>
      <c r="BR927" s="260"/>
      <c r="BS927" s="260"/>
      <c r="BT927" s="260"/>
      <c r="BU927" s="147"/>
      <c r="BV927" s="260"/>
      <c r="BW927" s="260"/>
      <c r="BX927" s="147"/>
      <c r="BY927" s="260"/>
      <c r="BZ927" s="260"/>
      <c r="CA927" s="147"/>
      <c r="CB927" s="260"/>
      <c r="CC927" s="260"/>
      <c r="CD927" s="440"/>
      <c r="CE927" s="260"/>
      <c r="CJ927" s="440"/>
      <c r="CK927" s="438"/>
      <c r="CM927" s="439"/>
      <c r="DB927" s="147">
        <v>45941</v>
      </c>
      <c r="DC927" s="260">
        <v>20000</v>
      </c>
    </row>
    <row r="928" spans="5:107" x14ac:dyDescent="0.25">
      <c r="E928" s="268">
        <v>45928</v>
      </c>
      <c r="F928" s="269">
        <v>18000</v>
      </c>
      <c r="G928" s="270" t="s">
        <v>1396</v>
      </c>
      <c r="H928" s="983" t="s">
        <v>7699</v>
      </c>
      <c r="T928" s="742">
        <v>45581</v>
      </c>
      <c r="U928" s="628" t="s">
        <v>6566</v>
      </c>
      <c r="V928" s="628" t="s">
        <v>3382</v>
      </c>
      <c r="W928" s="629" t="s">
        <v>592</v>
      </c>
      <c r="X928" s="629" t="s">
        <v>435</v>
      </c>
      <c r="Y928" s="744">
        <v>310000</v>
      </c>
      <c r="Z928" s="640"/>
      <c r="AA928" s="640">
        <v>73000</v>
      </c>
      <c r="AB928" s="640"/>
      <c r="AC928" s="640"/>
      <c r="AD928" s="640"/>
      <c r="AE928" s="640">
        <v>73000</v>
      </c>
      <c r="AF928" s="640"/>
      <c r="AG928" s="640"/>
      <c r="AH928" s="640" t="s">
        <v>4674</v>
      </c>
      <c r="AI928" t="s">
        <v>573</v>
      </c>
      <c r="BP928" s="260"/>
      <c r="BQ928" s="260"/>
      <c r="BR928" s="260"/>
      <c r="BS928" s="260"/>
      <c r="BT928" s="260"/>
      <c r="BU928" s="147"/>
      <c r="BV928" s="260"/>
      <c r="BW928" s="260"/>
      <c r="BX928" s="147"/>
      <c r="BY928" s="260"/>
      <c r="BZ928" s="260"/>
      <c r="CA928" s="147"/>
      <c r="CB928" s="260"/>
      <c r="CC928" s="260"/>
      <c r="CD928" s="440"/>
      <c r="CE928" s="260"/>
      <c r="CJ928" s="440"/>
      <c r="CK928" s="438"/>
      <c r="CM928" s="439"/>
      <c r="DB928" s="147">
        <v>45940</v>
      </c>
      <c r="DC928" s="260">
        <v>18000</v>
      </c>
    </row>
    <row r="929" spans="5:107" x14ac:dyDescent="0.25">
      <c r="E929" s="268">
        <v>45927</v>
      </c>
      <c r="F929" s="269">
        <v>22000</v>
      </c>
      <c r="G929" s="270"/>
      <c r="H929" s="983"/>
      <c r="T929" s="742">
        <v>45580</v>
      </c>
      <c r="U929" s="628" t="s">
        <v>2523</v>
      </c>
      <c r="V929" s="628" t="s">
        <v>4652</v>
      </c>
      <c r="W929" s="629" t="s">
        <v>592</v>
      </c>
      <c r="X929" s="629" t="s">
        <v>433</v>
      </c>
      <c r="Y929" s="744">
        <v>226000</v>
      </c>
      <c r="Z929" s="640"/>
      <c r="AA929" s="640">
        <v>70000</v>
      </c>
      <c r="AB929" s="640"/>
      <c r="AC929" s="640"/>
      <c r="AD929" s="640"/>
      <c r="AE929" s="640">
        <v>70000</v>
      </c>
      <c r="AF929" s="640"/>
      <c r="AG929" s="640"/>
      <c r="AH929" s="640"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45940</v>
      </c>
      <c r="DC929" s="260">
        <v>18000</v>
      </c>
    </row>
    <row r="930" spans="5:107" x14ac:dyDescent="0.25">
      <c r="E930" s="268">
        <v>45926</v>
      </c>
      <c r="F930" s="269">
        <v>5000</v>
      </c>
      <c r="G930" s="270" t="s">
        <v>942</v>
      </c>
      <c r="H930" s="983" t="s">
        <v>3728</v>
      </c>
      <c r="T930" s="742">
        <v>45579</v>
      </c>
      <c r="U930" s="628" t="s">
        <v>4643</v>
      </c>
      <c r="V930" s="628" t="s">
        <v>4128</v>
      </c>
      <c r="W930" s="629" t="s">
        <v>592</v>
      </c>
      <c r="X930" s="629" t="s">
        <v>435</v>
      </c>
      <c r="Y930" s="744">
        <v>375000</v>
      </c>
      <c r="Z930" s="640"/>
      <c r="AA930" s="640">
        <v>112000</v>
      </c>
      <c r="AB930" s="640"/>
      <c r="AC930" s="640"/>
      <c r="AD930" s="640"/>
      <c r="AE930" s="640">
        <v>112000</v>
      </c>
      <c r="AF930" s="640"/>
      <c r="AG930" s="640"/>
      <c r="AH930" s="640"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45939</v>
      </c>
      <c r="DC930" s="260">
        <v>60000</v>
      </c>
    </row>
    <row r="931" spans="5:107" x14ac:dyDescent="0.25">
      <c r="E931" s="268">
        <v>45926</v>
      </c>
      <c r="F931" s="269">
        <v>40000</v>
      </c>
      <c r="G931" s="270" t="s">
        <v>3355</v>
      </c>
      <c r="H931" s="983" t="s">
        <v>6756</v>
      </c>
      <c r="T931" s="742">
        <v>45578</v>
      </c>
      <c r="U931" s="628" t="s">
        <v>613</v>
      </c>
      <c r="V931" s="628" t="s">
        <v>4479</v>
      </c>
      <c r="W931" s="629" t="s">
        <v>2440</v>
      </c>
      <c r="X931" s="629" t="s">
        <v>433</v>
      </c>
      <c r="Y931" s="744">
        <v>225000</v>
      </c>
      <c r="Z931" s="640"/>
      <c r="AA931" s="640">
        <v>72000</v>
      </c>
      <c r="AB931" s="640"/>
      <c r="AC931" s="640"/>
      <c r="AD931" s="640"/>
      <c r="AE931" s="640">
        <v>72000</v>
      </c>
      <c r="AF931" s="640"/>
      <c r="AG931" s="640"/>
      <c r="AH931" s="640"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45939</v>
      </c>
      <c r="DC931" s="260">
        <v>30000</v>
      </c>
    </row>
    <row r="932" spans="5:107" x14ac:dyDescent="0.25">
      <c r="E932" s="268">
        <v>45926</v>
      </c>
      <c r="F932" s="269">
        <v>5000</v>
      </c>
      <c r="G932" s="270" t="s">
        <v>1312</v>
      </c>
      <c r="H932" s="983" t="s">
        <v>914</v>
      </c>
      <c r="T932" s="742">
        <v>45577</v>
      </c>
      <c r="U932" s="628" t="s">
        <v>1898</v>
      </c>
      <c r="V932" s="628" t="s">
        <v>4077</v>
      </c>
      <c r="W932" s="629" t="s">
        <v>4563</v>
      </c>
      <c r="X932" s="629" t="s">
        <v>435</v>
      </c>
      <c r="Y932" s="744" t="s">
        <v>4607</v>
      </c>
      <c r="Z932" s="640"/>
      <c r="AA932" s="640">
        <v>84000</v>
      </c>
      <c r="AB932" s="640"/>
      <c r="AC932" s="640"/>
      <c r="AD932" s="640"/>
      <c r="AE932" s="640">
        <v>84000</v>
      </c>
      <c r="AF932" s="640"/>
      <c r="AG932" s="640"/>
      <c r="AH932" s="640"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45937</v>
      </c>
      <c r="DC932" s="260">
        <v>10000</v>
      </c>
    </row>
    <row r="933" spans="5:107" x14ac:dyDescent="0.25">
      <c r="E933" s="268">
        <v>45926</v>
      </c>
      <c r="F933" s="269">
        <v>25000</v>
      </c>
      <c r="G933" s="270" t="s">
        <v>942</v>
      </c>
      <c r="H933" s="983" t="s">
        <v>6746</v>
      </c>
      <c r="T933" s="742">
        <v>45576</v>
      </c>
      <c r="U933" s="628" t="s">
        <v>4643</v>
      </c>
      <c r="V933" s="628" t="s">
        <v>4666</v>
      </c>
      <c r="W933" s="629" t="s">
        <v>3833</v>
      </c>
      <c r="X933" s="629" t="s">
        <v>435</v>
      </c>
      <c r="Y933" s="744">
        <v>40000</v>
      </c>
      <c r="Z933" s="640"/>
      <c r="AA933" s="640">
        <v>30000</v>
      </c>
      <c r="AB933" s="640"/>
      <c r="AC933" s="640"/>
      <c r="AD933" s="640"/>
      <c r="AE933" s="640">
        <v>30000</v>
      </c>
      <c r="AF933" s="640"/>
      <c r="AG933" s="640"/>
      <c r="AH933" s="640"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45937</v>
      </c>
      <c r="DC933" s="260">
        <v>80000</v>
      </c>
    </row>
    <row r="934" spans="5:107" x14ac:dyDescent="0.25">
      <c r="E934" s="268">
        <v>45926</v>
      </c>
      <c r="F934" s="269">
        <v>37000</v>
      </c>
      <c r="G934" s="270" t="s">
        <v>942</v>
      </c>
      <c r="H934" s="983" t="s">
        <v>6745</v>
      </c>
      <c r="T934" s="742">
        <v>45575</v>
      </c>
      <c r="U934" s="628" t="s">
        <v>1479</v>
      </c>
      <c r="V934" s="628" t="s">
        <v>4420</v>
      </c>
      <c r="W934" s="629" t="s">
        <v>592</v>
      </c>
      <c r="X934" s="629" t="s">
        <v>435</v>
      </c>
      <c r="Y934" s="744">
        <v>691000</v>
      </c>
      <c r="Z934" s="640"/>
      <c r="AA934" s="640">
        <v>70000</v>
      </c>
      <c r="AB934" s="640"/>
      <c r="AC934" s="640"/>
      <c r="AD934" s="640"/>
      <c r="AE934" s="640">
        <v>70000</v>
      </c>
      <c r="AF934" s="640"/>
      <c r="AG934" s="640"/>
      <c r="AH934" s="640"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45937</v>
      </c>
      <c r="DC934" s="260">
        <v>145000</v>
      </c>
    </row>
    <row r="935" spans="5:107" x14ac:dyDescent="0.25">
      <c r="E935" s="268">
        <v>45926</v>
      </c>
      <c r="F935" s="269">
        <v>60000</v>
      </c>
      <c r="G935" s="270" t="s">
        <v>1396</v>
      </c>
      <c r="H935" s="983" t="s">
        <v>6755</v>
      </c>
      <c r="T935" s="742">
        <v>45574</v>
      </c>
      <c r="U935" s="628" t="s">
        <v>1479</v>
      </c>
      <c r="V935" s="628" t="s">
        <v>4613</v>
      </c>
      <c r="W935" s="629" t="s">
        <v>592</v>
      </c>
      <c r="X935" s="629" t="s">
        <v>435</v>
      </c>
      <c r="Y935" s="744">
        <v>443000</v>
      </c>
      <c r="Z935" s="640"/>
      <c r="AA935" s="640">
        <v>72000</v>
      </c>
      <c r="AB935" s="640"/>
      <c r="AC935" s="640"/>
      <c r="AD935" s="640"/>
      <c r="AE935" s="640">
        <v>72000</v>
      </c>
      <c r="AF935" s="640"/>
      <c r="AG935" s="640"/>
      <c r="AH935" s="640"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45936</v>
      </c>
      <c r="DC935" s="260">
        <v>25000</v>
      </c>
    </row>
    <row r="936" spans="5:107" x14ac:dyDescent="0.25">
      <c r="E936" s="268">
        <v>45925</v>
      </c>
      <c r="F936" s="269">
        <v>5000</v>
      </c>
      <c r="G936" s="270" t="s">
        <v>3351</v>
      </c>
      <c r="H936" s="983" t="s">
        <v>919</v>
      </c>
      <c r="T936" s="742">
        <v>45573</v>
      </c>
      <c r="U936" s="628" t="s">
        <v>1898</v>
      </c>
      <c r="V936" s="628" t="s">
        <v>4628</v>
      </c>
      <c r="W936" s="629" t="s">
        <v>2448</v>
      </c>
      <c r="X936" s="629" t="s">
        <v>436</v>
      </c>
      <c r="Y936" s="744">
        <v>100000</v>
      </c>
      <c r="Z936" s="640"/>
      <c r="AA936" s="640">
        <v>28000</v>
      </c>
      <c r="AB936" s="640"/>
      <c r="AC936" s="640"/>
      <c r="AD936" s="640"/>
      <c r="AE936" s="640">
        <v>28000</v>
      </c>
      <c r="AF936" s="640"/>
      <c r="AG936" s="640"/>
      <c r="AH936" s="640"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45936</v>
      </c>
      <c r="DC936" s="260">
        <v>5000</v>
      </c>
    </row>
    <row r="937" spans="5:107" x14ac:dyDescent="0.25">
      <c r="E937" s="268">
        <v>45925</v>
      </c>
      <c r="F937" s="269">
        <v>10000</v>
      </c>
      <c r="G937" s="270" t="s">
        <v>1312</v>
      </c>
      <c r="H937" s="983" t="s">
        <v>984</v>
      </c>
      <c r="T937" s="742">
        <v>45572</v>
      </c>
      <c r="U937" s="628" t="s">
        <v>613</v>
      </c>
      <c r="V937" s="628" t="s">
        <v>4615</v>
      </c>
      <c r="W937" s="629" t="s">
        <v>592</v>
      </c>
      <c r="X937" s="629" t="s">
        <v>602</v>
      </c>
      <c r="Y937" s="744">
        <v>883000</v>
      </c>
      <c r="Z937" s="640"/>
      <c r="AA937" s="640">
        <v>90000</v>
      </c>
      <c r="AB937" s="640"/>
      <c r="AC937" s="640"/>
      <c r="AD937" s="640"/>
      <c r="AE937" s="640">
        <v>90000</v>
      </c>
      <c r="AF937" s="640"/>
      <c r="AG937" s="640"/>
      <c r="AH937" s="640"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45936</v>
      </c>
      <c r="DC937" s="260">
        <v>5000</v>
      </c>
    </row>
    <row r="938" spans="5:107" x14ac:dyDescent="0.25">
      <c r="E938" s="268">
        <v>45925</v>
      </c>
      <c r="F938" s="269">
        <v>5000</v>
      </c>
      <c r="G938" s="270" t="s">
        <v>5485</v>
      </c>
      <c r="H938" s="983" t="s">
        <v>6757</v>
      </c>
      <c r="T938" s="742">
        <v>45571</v>
      </c>
      <c r="U938" s="628" t="s">
        <v>2522</v>
      </c>
      <c r="V938" s="628" t="s">
        <v>4631</v>
      </c>
      <c r="W938" s="629" t="s">
        <v>592</v>
      </c>
      <c r="X938" s="629" t="s">
        <v>436</v>
      </c>
      <c r="Y938" s="744">
        <v>506000</v>
      </c>
      <c r="Z938" s="640"/>
      <c r="AA938" s="640">
        <v>84000</v>
      </c>
      <c r="AB938" s="640"/>
      <c r="AC938" s="640"/>
      <c r="AD938" s="640"/>
      <c r="AE938" s="640">
        <v>84000</v>
      </c>
      <c r="AF938" s="640"/>
      <c r="AG938" s="640"/>
      <c r="AH938" s="640"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45936</v>
      </c>
      <c r="DC938" s="260">
        <v>5000</v>
      </c>
    </row>
    <row r="939" spans="5:107" x14ac:dyDescent="0.25">
      <c r="E939" s="268">
        <v>45925</v>
      </c>
      <c r="F939" s="269">
        <v>157000</v>
      </c>
      <c r="G939" s="270" t="s">
        <v>1312</v>
      </c>
      <c r="H939" s="983" t="s">
        <v>3679</v>
      </c>
      <c r="T939" s="742">
        <v>45570</v>
      </c>
      <c r="U939" s="628" t="s">
        <v>2102</v>
      </c>
      <c r="V939" s="628" t="s">
        <v>1901</v>
      </c>
      <c r="W939" s="629" t="s">
        <v>592</v>
      </c>
      <c r="X939" s="629" t="s">
        <v>435</v>
      </c>
      <c r="Y939" s="744">
        <v>345000</v>
      </c>
      <c r="Z939" s="640"/>
      <c r="AA939" s="640">
        <v>70000</v>
      </c>
      <c r="AB939" s="640"/>
      <c r="AC939" s="640"/>
      <c r="AD939" s="640"/>
      <c r="AE939" s="640">
        <v>70000</v>
      </c>
      <c r="AF939" s="640"/>
      <c r="AG939" s="640"/>
      <c r="AH939" s="640"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45936</v>
      </c>
      <c r="DC939" s="260">
        <v>5000</v>
      </c>
    </row>
    <row r="940" spans="5:107" x14ac:dyDescent="0.25">
      <c r="E940" s="268">
        <v>45924</v>
      </c>
      <c r="F940" s="269">
        <v>4000</v>
      </c>
      <c r="G940" s="270" t="s">
        <v>3353</v>
      </c>
      <c r="H940" s="983" t="s">
        <v>6748</v>
      </c>
      <c r="T940" s="742">
        <v>45569</v>
      </c>
      <c r="U940" s="628" t="s">
        <v>2102</v>
      </c>
      <c r="V940" s="628" t="s">
        <v>4630</v>
      </c>
      <c r="W940" s="629" t="s">
        <v>592</v>
      </c>
      <c r="X940" s="629" t="s">
        <v>436</v>
      </c>
      <c r="Y940" s="744">
        <v>478000</v>
      </c>
      <c r="Z940" s="640"/>
      <c r="AA940" s="640">
        <v>70000</v>
      </c>
      <c r="AB940" s="640"/>
      <c r="AC940" s="640"/>
      <c r="AD940" s="640"/>
      <c r="AE940" s="640">
        <v>70000</v>
      </c>
      <c r="AF940" s="640"/>
      <c r="AG940" s="640"/>
      <c r="AH940" s="640"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45936</v>
      </c>
      <c r="DC940" s="260">
        <v>5000</v>
      </c>
    </row>
    <row r="941" spans="5:107" x14ac:dyDescent="0.25">
      <c r="E941" s="268">
        <v>45923</v>
      </c>
      <c r="F941" s="269">
        <v>3000</v>
      </c>
      <c r="G941" s="270" t="s">
        <v>5485</v>
      </c>
      <c r="H941" s="983" t="s">
        <v>5639</v>
      </c>
      <c r="T941" s="742">
        <v>45566</v>
      </c>
      <c r="U941" s="628" t="s">
        <v>587</v>
      </c>
      <c r="V941" s="628" t="s">
        <v>3470</v>
      </c>
      <c r="W941" s="629" t="s">
        <v>592</v>
      </c>
      <c r="X941" s="629" t="s">
        <v>435</v>
      </c>
      <c r="Y941" s="744">
        <v>480000</v>
      </c>
      <c r="Z941" s="640"/>
      <c r="AA941" s="640">
        <v>40000</v>
      </c>
      <c r="AB941" s="640"/>
      <c r="AC941" s="640"/>
      <c r="AD941" s="640"/>
      <c r="AE941" s="640">
        <v>40000</v>
      </c>
      <c r="AF941" s="640"/>
      <c r="AG941" s="640"/>
      <c r="AH941" s="640"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45936</v>
      </c>
      <c r="DC941" s="260">
        <v>5000</v>
      </c>
    </row>
    <row r="942" spans="5:107" x14ac:dyDescent="0.25">
      <c r="E942" s="268">
        <v>45922</v>
      </c>
      <c r="F942" s="269">
        <v>6000</v>
      </c>
      <c r="G942" s="270" t="s">
        <v>3355</v>
      </c>
      <c r="H942" s="983" t="s">
        <v>6722</v>
      </c>
      <c r="T942" s="742">
        <v>45565</v>
      </c>
      <c r="U942" s="628" t="s">
        <v>609</v>
      </c>
      <c r="V942" s="628" t="s">
        <v>4488</v>
      </c>
      <c r="W942" s="629" t="s">
        <v>592</v>
      </c>
      <c r="X942" s="629" t="s">
        <v>435</v>
      </c>
      <c r="Y942" s="744" t="s">
        <v>4517</v>
      </c>
      <c r="Z942" s="640"/>
      <c r="AA942" s="640">
        <v>73000</v>
      </c>
      <c r="AB942" s="640"/>
      <c r="AC942" s="640"/>
      <c r="AD942" s="640"/>
      <c r="AE942" s="640">
        <v>73000</v>
      </c>
      <c r="AF942" s="640"/>
      <c r="AG942" s="640"/>
      <c r="AH942" s="640"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45936</v>
      </c>
      <c r="DC942" s="260">
        <v>2000</v>
      </c>
    </row>
    <row r="943" spans="5:107" x14ac:dyDescent="0.25">
      <c r="E943" s="268">
        <v>45920</v>
      </c>
      <c r="F943" s="269">
        <v>5000</v>
      </c>
      <c r="G943" s="270"/>
      <c r="H943" s="983" t="s">
        <v>4093</v>
      </c>
      <c r="T943" s="742">
        <v>45565</v>
      </c>
      <c r="U943" s="628" t="s">
        <v>1646</v>
      </c>
      <c r="V943" s="628" t="s">
        <v>4428</v>
      </c>
      <c r="W943" s="629" t="s">
        <v>592</v>
      </c>
      <c r="X943" s="629" t="s">
        <v>435</v>
      </c>
      <c r="Y943" s="744" t="s">
        <v>4566</v>
      </c>
      <c r="Z943" s="640"/>
      <c r="AA943" s="640">
        <v>79000</v>
      </c>
      <c r="AB943" s="640"/>
      <c r="AC943" s="640"/>
      <c r="AD943" s="640"/>
      <c r="AE943" s="640">
        <v>79000</v>
      </c>
      <c r="AF943" s="640"/>
      <c r="AG943" s="640"/>
      <c r="AH943" s="640"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45935</v>
      </c>
      <c r="DC943" s="260">
        <v>30000</v>
      </c>
    </row>
    <row r="944" spans="5:107" x14ac:dyDescent="0.25">
      <c r="E944" s="268">
        <v>45920</v>
      </c>
      <c r="F944" s="269">
        <v>5000</v>
      </c>
      <c r="G944" s="270" t="s">
        <v>1312</v>
      </c>
      <c r="H944" s="983" t="s">
        <v>6681</v>
      </c>
      <c r="T944" s="742">
        <v>45565</v>
      </c>
      <c r="U944" s="628" t="s">
        <v>1554</v>
      </c>
      <c r="V944" s="628" t="s">
        <v>4411</v>
      </c>
      <c r="W944" s="629" t="s">
        <v>4463</v>
      </c>
      <c r="X944" s="629" t="s">
        <v>435</v>
      </c>
      <c r="Y944" s="744">
        <v>445000</v>
      </c>
      <c r="Z944" s="640"/>
      <c r="AA944" s="640">
        <v>67000</v>
      </c>
      <c r="AB944" s="640"/>
      <c r="AC944" s="640"/>
      <c r="AD944" s="640"/>
      <c r="AE944" s="640">
        <v>67000</v>
      </c>
      <c r="AF944" s="640"/>
      <c r="AG944" s="640"/>
      <c r="AH944" s="640"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45934</v>
      </c>
      <c r="DC944" s="260">
        <v>20000</v>
      </c>
    </row>
    <row r="945" spans="5:107" x14ac:dyDescent="0.25">
      <c r="E945" s="268">
        <v>45920</v>
      </c>
      <c r="F945" s="269">
        <v>34000</v>
      </c>
      <c r="G945" s="270" t="s">
        <v>1396</v>
      </c>
      <c r="H945" s="983" t="s">
        <v>6679</v>
      </c>
      <c r="T945" s="742">
        <v>45565</v>
      </c>
      <c r="U945" s="628" t="s">
        <v>4334</v>
      </c>
      <c r="V945" s="628" t="s">
        <v>4335</v>
      </c>
      <c r="W945" s="629" t="s">
        <v>592</v>
      </c>
      <c r="X945" s="629" t="s">
        <v>221</v>
      </c>
      <c r="Y945" s="744">
        <v>272000</v>
      </c>
      <c r="Z945" s="640"/>
      <c r="AA945" s="640">
        <v>81000</v>
      </c>
      <c r="AB945" s="640"/>
      <c r="AC945" s="640"/>
      <c r="AD945" s="640"/>
      <c r="AE945" s="640">
        <v>81000</v>
      </c>
      <c r="AF945" s="640"/>
      <c r="AG945" s="640"/>
      <c r="AH945" s="640"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45934</v>
      </c>
      <c r="DC945" s="260">
        <v>3000</v>
      </c>
    </row>
    <row r="946" spans="5:107" x14ac:dyDescent="0.25">
      <c r="E946" s="268">
        <v>45920</v>
      </c>
      <c r="F946" s="269">
        <v>72000</v>
      </c>
      <c r="G946" s="270" t="s">
        <v>1396</v>
      </c>
      <c r="H946" s="983" t="s">
        <v>1052</v>
      </c>
      <c r="T946" s="742">
        <v>45565</v>
      </c>
      <c r="U946" s="628" t="s">
        <v>627</v>
      </c>
      <c r="V946" s="628" t="s">
        <v>4530</v>
      </c>
      <c r="W946" s="629" t="s">
        <v>592</v>
      </c>
      <c r="X946" s="629" t="s">
        <v>221</v>
      </c>
      <c r="Y946" s="744">
        <v>300000</v>
      </c>
      <c r="Z946" s="640"/>
      <c r="AA946" s="640">
        <v>94000</v>
      </c>
      <c r="AB946" s="640"/>
      <c r="AC946" s="640"/>
      <c r="AD946" s="640"/>
      <c r="AE946" s="640">
        <v>94000</v>
      </c>
      <c r="AF946" s="640"/>
      <c r="AG946" s="640"/>
      <c r="AH946" s="640"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45933</v>
      </c>
      <c r="DC946" s="260">
        <v>8000</v>
      </c>
    </row>
    <row r="947" spans="5:107" x14ac:dyDescent="0.25">
      <c r="E947" s="268">
        <v>45920</v>
      </c>
      <c r="F947" s="269">
        <v>202000</v>
      </c>
      <c r="G947" s="270" t="s">
        <v>1312</v>
      </c>
      <c r="H947" s="983" t="s">
        <v>6677</v>
      </c>
      <c r="T947" s="742">
        <v>45565</v>
      </c>
      <c r="U947" s="628" t="s">
        <v>1845</v>
      </c>
      <c r="V947" s="628" t="s">
        <v>4529</v>
      </c>
      <c r="W947" s="629" t="s">
        <v>592</v>
      </c>
      <c r="X947" s="629" t="s">
        <v>436</v>
      </c>
      <c r="Y947" s="744">
        <v>343000</v>
      </c>
      <c r="Z947" s="640"/>
      <c r="AA947" s="640">
        <v>69000</v>
      </c>
      <c r="AB947" s="640"/>
      <c r="AC947" s="640"/>
      <c r="AD947" s="640"/>
      <c r="AE947" s="640">
        <v>69000</v>
      </c>
      <c r="AF947" s="640"/>
      <c r="AG947" s="640"/>
      <c r="AH947" s="640"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45933</v>
      </c>
      <c r="DC947" s="260">
        <v>4000</v>
      </c>
    </row>
    <row r="948" spans="5:107" x14ac:dyDescent="0.25">
      <c r="E948" s="268">
        <v>45920</v>
      </c>
      <c r="F948" s="269">
        <v>12000</v>
      </c>
      <c r="G948" s="270" t="s">
        <v>1396</v>
      </c>
      <c r="H948" s="983" t="s">
        <v>6680</v>
      </c>
      <c r="T948" s="742">
        <v>45565</v>
      </c>
      <c r="U948" s="628" t="s">
        <v>2102</v>
      </c>
      <c r="V948" s="628" t="s">
        <v>4514</v>
      </c>
      <c r="W948" s="629" t="s">
        <v>592</v>
      </c>
      <c r="X948" s="629" t="s">
        <v>4521</v>
      </c>
      <c r="Y948" s="744">
        <v>1439000</v>
      </c>
      <c r="Z948" s="640"/>
      <c r="AA948" s="640">
        <v>90000</v>
      </c>
      <c r="AB948" s="640"/>
      <c r="AC948" s="640"/>
      <c r="AD948" s="640"/>
      <c r="AE948" s="640">
        <v>90000</v>
      </c>
      <c r="AF948" s="640"/>
      <c r="AG948" s="640"/>
      <c r="AH948" s="640"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45932</v>
      </c>
      <c r="DC948" s="260">
        <v>3000</v>
      </c>
    </row>
    <row r="949" spans="5:107" ht="30" x14ac:dyDescent="0.25">
      <c r="E949" s="268">
        <v>45919</v>
      </c>
      <c r="F949" s="269">
        <v>25000</v>
      </c>
      <c r="G949" s="270" t="s">
        <v>3352</v>
      </c>
      <c r="H949" s="983" t="s">
        <v>6682</v>
      </c>
      <c r="T949" s="742">
        <v>45565</v>
      </c>
      <c r="U949" s="789" t="s">
        <v>2102</v>
      </c>
      <c r="V949" s="789" t="s">
        <v>4515</v>
      </c>
      <c r="W949" s="629" t="s">
        <v>592</v>
      </c>
      <c r="X949" s="629" t="s">
        <v>435</v>
      </c>
      <c r="Y949" s="744">
        <v>0</v>
      </c>
      <c r="Z949" s="640"/>
      <c r="AA949" s="640">
        <v>71000</v>
      </c>
      <c r="AB949" s="640"/>
      <c r="AC949" s="640"/>
      <c r="AD949" s="640"/>
      <c r="AE949" s="640">
        <v>71000</v>
      </c>
      <c r="AF949" s="640"/>
      <c r="AG949" s="640"/>
      <c r="AH949" s="640"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45932</v>
      </c>
      <c r="DC949" s="260">
        <v>169000</v>
      </c>
    </row>
    <row r="950" spans="5:107" x14ac:dyDescent="0.25">
      <c r="E950" s="268">
        <v>45918</v>
      </c>
      <c r="F950" s="269">
        <v>30000</v>
      </c>
      <c r="G950" s="270" t="s">
        <v>942</v>
      </c>
      <c r="H950" s="983" t="s">
        <v>943</v>
      </c>
      <c r="T950" s="742">
        <v>45565</v>
      </c>
      <c r="U950" s="628" t="s">
        <v>2102</v>
      </c>
      <c r="V950" s="628" t="s">
        <v>4516</v>
      </c>
      <c r="W950" s="629" t="s">
        <v>592</v>
      </c>
      <c r="X950" s="629" t="s">
        <v>435</v>
      </c>
      <c r="Y950" s="744">
        <v>0</v>
      </c>
      <c r="Z950" s="640"/>
      <c r="AA950" s="640">
        <v>71000</v>
      </c>
      <c r="AB950" s="640"/>
      <c r="AC950" s="640"/>
      <c r="AD950" s="640"/>
      <c r="AE950" s="640">
        <v>71000</v>
      </c>
      <c r="AF950" s="640"/>
      <c r="AG950" s="640"/>
      <c r="AH950" s="640"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45932</v>
      </c>
      <c r="DC950" s="260">
        <v>54000</v>
      </c>
    </row>
    <row r="951" spans="5:107" x14ac:dyDescent="0.25">
      <c r="E951" s="268">
        <v>45917</v>
      </c>
      <c r="F951" s="269">
        <v>452000</v>
      </c>
      <c r="G951" s="270" t="s">
        <v>3352</v>
      </c>
      <c r="H951" s="983" t="s">
        <v>6676</v>
      </c>
      <c r="T951" s="742">
        <v>45565</v>
      </c>
      <c r="U951" s="628" t="s">
        <v>2400</v>
      </c>
      <c r="V951" s="628" t="s">
        <v>4557</v>
      </c>
      <c r="W951" s="629" t="s">
        <v>1473</v>
      </c>
      <c r="X951" s="629" t="s">
        <v>435</v>
      </c>
      <c r="Y951" s="744">
        <v>325000</v>
      </c>
      <c r="Z951" s="640"/>
      <c r="AA951" s="640">
        <v>63000</v>
      </c>
      <c r="AB951" s="640"/>
      <c r="AC951" s="640"/>
      <c r="AD951" s="640"/>
      <c r="AE951" s="640">
        <v>63000</v>
      </c>
      <c r="AF951" s="640"/>
      <c r="AG951" s="640"/>
      <c r="AH951" s="640"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45932</v>
      </c>
      <c r="DC951" s="260">
        <v>427000</v>
      </c>
    </row>
    <row r="952" spans="5:107" x14ac:dyDescent="0.25">
      <c r="E952" s="268">
        <v>45917</v>
      </c>
      <c r="F952" s="269">
        <v>20000</v>
      </c>
      <c r="G952" s="270"/>
      <c r="H952" s="983" t="s">
        <v>6667</v>
      </c>
      <c r="T952" s="742">
        <v>45565</v>
      </c>
      <c r="U952" s="628" t="s">
        <v>1476</v>
      </c>
      <c r="V952" s="628" t="s">
        <v>4558</v>
      </c>
      <c r="W952" s="629" t="s">
        <v>1473</v>
      </c>
      <c r="X952" s="629" t="s">
        <v>435</v>
      </c>
      <c r="Y952" s="744">
        <v>369000</v>
      </c>
      <c r="Z952" s="640"/>
      <c r="AA952" s="640">
        <v>76000</v>
      </c>
      <c r="AB952" s="640"/>
      <c r="AC952" s="640"/>
      <c r="AD952" s="640"/>
      <c r="AE952" s="640">
        <v>76000</v>
      </c>
      <c r="AF952" s="640"/>
      <c r="AG952" s="640"/>
      <c r="AH952" s="640"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45931</v>
      </c>
      <c r="DC952" s="260">
        <v>35000</v>
      </c>
    </row>
    <row r="953" spans="5:107" x14ac:dyDescent="0.25">
      <c r="E953" s="268">
        <v>45916</v>
      </c>
      <c r="F953" s="269">
        <v>5000</v>
      </c>
      <c r="G953" s="270" t="s">
        <v>1312</v>
      </c>
      <c r="H953" s="983" t="s">
        <v>914</v>
      </c>
      <c r="T953" s="742">
        <v>45565</v>
      </c>
      <c r="U953" s="628" t="s">
        <v>4578</v>
      </c>
      <c r="V953" s="628" t="s">
        <v>2179</v>
      </c>
      <c r="W953" s="629" t="s">
        <v>592</v>
      </c>
      <c r="X953" s="629" t="s">
        <v>435</v>
      </c>
      <c r="Y953" s="744">
        <v>491000</v>
      </c>
      <c r="Z953" s="640"/>
      <c r="AA953" s="640">
        <v>90000</v>
      </c>
      <c r="AB953" s="640"/>
      <c r="AC953" s="640"/>
      <c r="AD953" s="640"/>
      <c r="AE953" s="640">
        <v>90000</v>
      </c>
      <c r="AF953" s="640"/>
      <c r="AG953" s="640"/>
      <c r="AH953" s="640"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45931</v>
      </c>
      <c r="DC953" s="260">
        <v>267000</v>
      </c>
    </row>
    <row r="954" spans="5:107" x14ac:dyDescent="0.25">
      <c r="E954" s="268">
        <v>45916</v>
      </c>
      <c r="F954" s="269">
        <v>8000</v>
      </c>
      <c r="G954" s="270" t="s">
        <v>1312</v>
      </c>
      <c r="H954" s="983" t="s">
        <v>6656</v>
      </c>
      <c r="T954" s="742">
        <v>45565</v>
      </c>
      <c r="U954" s="628" t="s">
        <v>1646</v>
      </c>
      <c r="V954" s="628" t="s">
        <v>4564</v>
      </c>
      <c r="W954" s="629" t="s">
        <v>592</v>
      </c>
      <c r="X954" s="629" t="s">
        <v>435</v>
      </c>
      <c r="Y954" s="744" t="s">
        <v>4565</v>
      </c>
      <c r="Z954" s="640"/>
      <c r="AA954" s="640">
        <v>79000</v>
      </c>
      <c r="AB954" s="640"/>
      <c r="AC954" s="640"/>
      <c r="AD954" s="640"/>
      <c r="AE954" s="640">
        <v>79000</v>
      </c>
      <c r="AF954" s="640"/>
      <c r="AG954" s="640"/>
      <c r="AH954" s="640"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45931</v>
      </c>
      <c r="DC954" s="260">
        <v>5000</v>
      </c>
    </row>
    <row r="955" spans="5:107" x14ac:dyDescent="0.25">
      <c r="E955" s="268">
        <v>45916</v>
      </c>
      <c r="F955" s="269">
        <v>2000</v>
      </c>
      <c r="G955" s="270" t="s">
        <v>1312</v>
      </c>
      <c r="H955" s="983" t="s">
        <v>6633</v>
      </c>
      <c r="T955" s="742">
        <v>45565</v>
      </c>
      <c r="U955" s="628" t="s">
        <v>1554</v>
      </c>
      <c r="V955" s="628" t="s">
        <v>4511</v>
      </c>
      <c r="W955" s="629" t="s">
        <v>592</v>
      </c>
      <c r="X955" s="629" t="s">
        <v>221</v>
      </c>
      <c r="Y955" s="744" t="s">
        <v>4556</v>
      </c>
      <c r="Z955" s="640"/>
      <c r="AA955" s="640">
        <v>127000</v>
      </c>
      <c r="AB955" s="640"/>
      <c r="AC955" s="640"/>
      <c r="AD955" s="640"/>
      <c r="AE955" s="640">
        <v>127000</v>
      </c>
      <c r="AF955" s="640"/>
      <c r="AG955" s="640"/>
      <c r="AH955" s="640"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45931</v>
      </c>
      <c r="DC955" s="260">
        <v>383000</v>
      </c>
    </row>
    <row r="956" spans="5:107" x14ac:dyDescent="0.25">
      <c r="E956" s="268">
        <v>45915</v>
      </c>
      <c r="F956" s="269">
        <v>20000</v>
      </c>
      <c r="G956" s="270" t="s">
        <v>3353</v>
      </c>
      <c r="H956" s="983" t="s">
        <v>934</v>
      </c>
      <c r="T956" s="742">
        <v>45565</v>
      </c>
      <c r="U956" s="628" t="s">
        <v>609</v>
      </c>
      <c r="V956" s="628" t="s">
        <v>4417</v>
      </c>
      <c r="W956" s="629" t="s">
        <v>592</v>
      </c>
      <c r="X956" s="629" t="s">
        <v>436</v>
      </c>
      <c r="Y956" s="744">
        <v>405000</v>
      </c>
      <c r="Z956" s="640"/>
      <c r="AA956" s="640">
        <v>68000</v>
      </c>
      <c r="AB956" s="640"/>
      <c r="AC956" s="640"/>
      <c r="AD956" s="640"/>
      <c r="AE956" s="640">
        <v>68000</v>
      </c>
      <c r="AF956" s="640"/>
      <c r="AG956" s="640"/>
      <c r="AH956" s="640"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45930</v>
      </c>
      <c r="DC956" s="260">
        <v>3000</v>
      </c>
    </row>
    <row r="957" spans="5:107" x14ac:dyDescent="0.25">
      <c r="E957" s="268">
        <v>45915</v>
      </c>
      <c r="F957" s="269">
        <v>70000</v>
      </c>
      <c r="G957" s="270" t="s">
        <v>3355</v>
      </c>
      <c r="H957" s="983" t="s">
        <v>6622</v>
      </c>
      <c r="T957" s="742">
        <v>45564</v>
      </c>
      <c r="U957" s="628" t="s">
        <v>4334</v>
      </c>
      <c r="V957" s="628" t="s">
        <v>4406</v>
      </c>
      <c r="W957" s="629" t="s">
        <v>592</v>
      </c>
      <c r="X957" s="629" t="s">
        <v>602</v>
      </c>
      <c r="Y957" s="744">
        <v>475000</v>
      </c>
      <c r="Z957" s="640"/>
      <c r="AA957" s="640">
        <v>90000</v>
      </c>
      <c r="AB957" s="640"/>
      <c r="AC957" s="640"/>
      <c r="AD957" s="640"/>
      <c r="AE957" s="640">
        <v>90000</v>
      </c>
      <c r="AF957" s="640"/>
      <c r="AG957" s="640"/>
      <c r="AH957" s="640"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45930</v>
      </c>
      <c r="DC957" s="260">
        <v>5000</v>
      </c>
    </row>
    <row r="958" spans="5:107" x14ac:dyDescent="0.25">
      <c r="E958" s="268">
        <v>45915</v>
      </c>
      <c r="F958" s="269">
        <v>3000</v>
      </c>
      <c r="G958" s="270" t="s">
        <v>5485</v>
      </c>
      <c r="H958" s="624" t="s">
        <v>629</v>
      </c>
      <c r="T958" s="742">
        <v>45563</v>
      </c>
      <c r="U958" s="628" t="s">
        <v>4476</v>
      </c>
      <c r="V958" s="628">
        <v>1152699927</v>
      </c>
      <c r="W958" s="629" t="s">
        <v>3244</v>
      </c>
      <c r="X958" s="629" t="s">
        <v>221</v>
      </c>
      <c r="Y958" s="744">
        <v>317000</v>
      </c>
      <c r="Z958" s="640"/>
      <c r="AA958" s="640">
        <v>50000</v>
      </c>
      <c r="AB958" s="640"/>
      <c r="AC958" s="640"/>
      <c r="AD958" s="640"/>
      <c r="AE958" s="640">
        <v>50000</v>
      </c>
      <c r="AF958" s="640"/>
      <c r="AG958" s="640"/>
      <c r="AH958" s="640"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45929</v>
      </c>
      <c r="DC958" s="260">
        <v>3000</v>
      </c>
    </row>
    <row r="959" spans="5:107" x14ac:dyDescent="0.25">
      <c r="E959" s="268">
        <v>45915</v>
      </c>
      <c r="F959" s="269">
        <v>3000</v>
      </c>
      <c r="G959" s="270" t="s">
        <v>3352</v>
      </c>
      <c r="H959" s="983" t="s">
        <v>6347</v>
      </c>
      <c r="T959" s="742">
        <v>45562</v>
      </c>
      <c r="U959" s="628" t="s">
        <v>4336</v>
      </c>
      <c r="V959" s="628">
        <v>1069715158</v>
      </c>
      <c r="W959" s="629" t="s">
        <v>4337</v>
      </c>
      <c r="X959" s="629" t="s">
        <v>221</v>
      </c>
      <c r="Y959" s="744">
        <v>80000</v>
      </c>
      <c r="Z959" s="640"/>
      <c r="AA959" s="640">
        <v>80000</v>
      </c>
      <c r="AB959" s="640"/>
      <c r="AC959" s="640"/>
      <c r="AD959" s="640"/>
      <c r="AE959" s="640">
        <v>80000</v>
      </c>
      <c r="AF959" s="640"/>
      <c r="AG959" s="640"/>
      <c r="AH959" s="640"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45929</v>
      </c>
      <c r="DC959" s="260">
        <v>10000</v>
      </c>
    </row>
    <row r="960" spans="5:107" x14ac:dyDescent="0.25">
      <c r="E960" s="268">
        <v>45915</v>
      </c>
      <c r="F960" s="269">
        <v>10000</v>
      </c>
      <c r="G960" s="270" t="s">
        <v>1312</v>
      </c>
      <c r="H960" s="983" t="s">
        <v>1254</v>
      </c>
      <c r="T960" s="742">
        <v>45561</v>
      </c>
      <c r="U960" s="628" t="s">
        <v>4362</v>
      </c>
      <c r="V960" s="628" t="s">
        <v>4402</v>
      </c>
      <c r="W960" s="629" t="s">
        <v>592</v>
      </c>
      <c r="X960" s="629" t="s">
        <v>221</v>
      </c>
      <c r="Y960" s="744">
        <v>356000</v>
      </c>
      <c r="Z960" s="640"/>
      <c r="AA960" s="640">
        <v>74000</v>
      </c>
      <c r="AB960" s="640"/>
      <c r="AC960" s="640"/>
      <c r="AD960" s="640"/>
      <c r="AE960" s="640">
        <v>74000</v>
      </c>
      <c r="AF960" s="640"/>
      <c r="AG960" s="640"/>
      <c r="AH960" s="640"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45929</v>
      </c>
      <c r="DC960" s="260">
        <v>15000</v>
      </c>
    </row>
    <row r="961" spans="5:107" x14ac:dyDescent="0.25">
      <c r="E961" s="268">
        <v>45913</v>
      </c>
      <c r="F961" s="269">
        <v>40000</v>
      </c>
      <c r="G961" s="270" t="s">
        <v>1396</v>
      </c>
      <c r="H961" s="983" t="s">
        <v>3849</v>
      </c>
      <c r="T961" s="742">
        <v>45560</v>
      </c>
      <c r="U961" s="628" t="s">
        <v>4377</v>
      </c>
      <c r="V961" s="628" t="s">
        <v>4492</v>
      </c>
      <c r="W961" s="629" t="s">
        <v>592</v>
      </c>
      <c r="X961" s="629" t="s">
        <v>245</v>
      </c>
      <c r="Y961" s="744">
        <v>335000</v>
      </c>
      <c r="Z961" s="640"/>
      <c r="AA961" s="640">
        <v>70000</v>
      </c>
      <c r="AB961" s="640"/>
      <c r="AC961" s="640"/>
      <c r="AD961" s="640"/>
      <c r="AE961" s="640">
        <v>70000</v>
      </c>
      <c r="AF961" s="640"/>
      <c r="AG961" s="640"/>
      <c r="AH961" s="640"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45929</v>
      </c>
      <c r="DC961" s="260">
        <v>18000</v>
      </c>
    </row>
    <row r="962" spans="5:107" x14ac:dyDescent="0.25">
      <c r="E962" s="268">
        <v>45912</v>
      </c>
      <c r="F962" s="269">
        <v>5000</v>
      </c>
      <c r="G962" s="270" t="s">
        <v>1312</v>
      </c>
      <c r="H962" s="983" t="s">
        <v>919</v>
      </c>
      <c r="T962" s="742">
        <v>45559</v>
      </c>
      <c r="U962" s="628" t="s">
        <v>4377</v>
      </c>
      <c r="V962" s="628" t="s">
        <v>4434</v>
      </c>
      <c r="W962" s="629" t="s">
        <v>592</v>
      </c>
      <c r="X962" s="629" t="s">
        <v>602</v>
      </c>
      <c r="Y962" s="744"/>
      <c r="Z962" s="640"/>
      <c r="AA962" s="640">
        <v>22000</v>
      </c>
      <c r="AB962" s="640"/>
      <c r="AC962" s="640"/>
      <c r="AD962" s="640"/>
      <c r="AE962" s="640">
        <v>22000</v>
      </c>
      <c r="AF962" s="640"/>
      <c r="AG962" s="640"/>
      <c r="AH962" s="640"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45929</v>
      </c>
      <c r="DC962" s="260">
        <v>18000</v>
      </c>
    </row>
    <row r="963" spans="5:107" x14ac:dyDescent="0.25">
      <c r="E963" s="268">
        <v>45912</v>
      </c>
      <c r="F963" s="269">
        <v>10000</v>
      </c>
      <c r="G963" s="270" t="s">
        <v>1312</v>
      </c>
      <c r="H963" s="983" t="s">
        <v>984</v>
      </c>
      <c r="T963" s="742">
        <v>45558</v>
      </c>
      <c r="U963" s="628" t="s">
        <v>4377</v>
      </c>
      <c r="V963" s="628" t="s">
        <v>4434</v>
      </c>
      <c r="W963" s="629" t="s">
        <v>592</v>
      </c>
      <c r="X963" s="629" t="s">
        <v>602</v>
      </c>
      <c r="Y963" s="744">
        <v>2147000</v>
      </c>
      <c r="Z963" s="640"/>
      <c r="AA963" s="640">
        <v>92000</v>
      </c>
      <c r="AB963" s="640"/>
      <c r="AC963" s="640"/>
      <c r="AD963" s="640"/>
      <c r="AE963" s="640">
        <v>92000</v>
      </c>
      <c r="AF963" s="640"/>
      <c r="AG963" s="640"/>
      <c r="AH963" s="640"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45929</v>
      </c>
      <c r="DC963" s="260">
        <v>18000</v>
      </c>
    </row>
    <row r="964" spans="5:107" x14ac:dyDescent="0.25">
      <c r="E964" s="268">
        <v>45912</v>
      </c>
      <c r="F964" s="269">
        <v>30000</v>
      </c>
      <c r="G964" s="270" t="s">
        <v>942</v>
      </c>
      <c r="H964" s="983" t="s">
        <v>916</v>
      </c>
      <c r="T964" s="742">
        <v>45557</v>
      </c>
      <c r="U964" s="628" t="s">
        <v>609</v>
      </c>
      <c r="V964" s="628" t="s">
        <v>4462</v>
      </c>
      <c r="W964" s="629" t="s">
        <v>592</v>
      </c>
      <c r="X964" s="629" t="s">
        <v>436</v>
      </c>
      <c r="Y964" s="744">
        <v>500000</v>
      </c>
      <c r="Z964" s="640"/>
      <c r="AA964" s="640">
        <v>70000</v>
      </c>
      <c r="AB964" s="640"/>
      <c r="AC964" s="640"/>
      <c r="AD964" s="640"/>
      <c r="AE964" s="640">
        <v>70000</v>
      </c>
      <c r="AF964" s="640"/>
      <c r="AG964" s="640"/>
      <c r="AH964" s="640"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45929</v>
      </c>
      <c r="DC964" s="260">
        <v>5000</v>
      </c>
    </row>
    <row r="965" spans="5:107" x14ac:dyDescent="0.25">
      <c r="E965" s="268">
        <v>45912</v>
      </c>
      <c r="F965" s="269">
        <v>16000</v>
      </c>
      <c r="G965" s="270" t="s">
        <v>942</v>
      </c>
      <c r="H965" s="983" t="s">
        <v>916</v>
      </c>
      <c r="T965" s="742">
        <v>45556</v>
      </c>
      <c r="U965" s="628" t="s">
        <v>4477</v>
      </c>
      <c r="V965" s="628" t="s">
        <v>4478</v>
      </c>
      <c r="W965" s="629" t="s">
        <v>592</v>
      </c>
      <c r="X965" s="629" t="s">
        <v>435</v>
      </c>
      <c r="Y965" s="744">
        <v>894000</v>
      </c>
      <c r="Z965" s="640"/>
      <c r="AA965" s="640">
        <v>73000</v>
      </c>
      <c r="AB965" s="640"/>
      <c r="AC965" s="640"/>
      <c r="AD965" s="640"/>
      <c r="AE965" s="640">
        <v>73000</v>
      </c>
      <c r="AF965" s="640"/>
      <c r="AG965" s="640"/>
      <c r="AH965" s="640"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45929</v>
      </c>
      <c r="DC965" s="260">
        <v>5000</v>
      </c>
    </row>
    <row r="966" spans="5:107" x14ac:dyDescent="0.25">
      <c r="E966" s="268">
        <v>45912</v>
      </c>
      <c r="F966" s="269">
        <v>255000</v>
      </c>
      <c r="G966" s="270" t="s">
        <v>1312</v>
      </c>
      <c r="H966" s="983" t="s">
        <v>3375</v>
      </c>
      <c r="T966" s="742">
        <v>45555</v>
      </c>
      <c r="U966" s="628" t="s">
        <v>4480</v>
      </c>
      <c r="V966" s="628" t="s">
        <v>4481</v>
      </c>
      <c r="W966" s="629" t="s">
        <v>592</v>
      </c>
      <c r="X966" s="629" t="s">
        <v>602</v>
      </c>
      <c r="Y966" s="744">
        <v>573000</v>
      </c>
      <c r="Z966" s="640"/>
      <c r="AA966" s="640">
        <v>91000</v>
      </c>
      <c r="AB966" s="640"/>
      <c r="AC966" s="640"/>
      <c r="AD966" s="640"/>
      <c r="AE966" s="640">
        <v>91000</v>
      </c>
      <c r="AF966" s="640"/>
      <c r="AG966" s="640"/>
      <c r="AH966" s="640"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45929</v>
      </c>
      <c r="DC966" s="260">
        <v>5000</v>
      </c>
    </row>
    <row r="967" spans="5:107" x14ac:dyDescent="0.25">
      <c r="E967" s="268">
        <v>45912</v>
      </c>
      <c r="F967" s="269">
        <v>24000</v>
      </c>
      <c r="G967" s="270"/>
      <c r="H967" s="983" t="s">
        <v>1084</v>
      </c>
      <c r="T967" s="742">
        <v>45554</v>
      </c>
      <c r="U967" s="629" t="s">
        <v>7052</v>
      </c>
      <c r="V967" s="628" t="s">
        <v>4415</v>
      </c>
      <c r="W967" s="629" t="s">
        <v>3642</v>
      </c>
      <c r="X967" s="629" t="s">
        <v>435</v>
      </c>
      <c r="Y967" s="744">
        <v>1050000</v>
      </c>
      <c r="Z967" s="640"/>
      <c r="AA967" s="640">
        <v>70000</v>
      </c>
      <c r="AB967" s="640"/>
      <c r="AC967" s="640"/>
      <c r="AD967" s="640"/>
      <c r="AE967" s="640">
        <v>70000</v>
      </c>
      <c r="AF967" s="640"/>
      <c r="AG967" s="640"/>
      <c r="AH967" s="640"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45929</v>
      </c>
      <c r="DC967" s="260">
        <v>4000</v>
      </c>
    </row>
    <row r="968" spans="5:107" x14ac:dyDescent="0.25">
      <c r="E968" s="268">
        <v>45912</v>
      </c>
      <c r="F968" s="269">
        <v>180000</v>
      </c>
      <c r="G968" s="270" t="s">
        <v>3352</v>
      </c>
      <c r="H968" s="983" t="s">
        <v>6603</v>
      </c>
      <c r="T968" s="742">
        <v>45553</v>
      </c>
      <c r="U968" s="628" t="s">
        <v>627</v>
      </c>
      <c r="V968" s="628" t="s">
        <v>4437</v>
      </c>
      <c r="W968" s="629" t="s">
        <v>592</v>
      </c>
      <c r="X968" s="629" t="s">
        <v>435</v>
      </c>
      <c r="Y968" s="744">
        <v>376000</v>
      </c>
      <c r="Z968" s="640"/>
      <c r="AA968" s="640">
        <v>64000</v>
      </c>
      <c r="AB968" s="640"/>
      <c r="AC968" s="640"/>
      <c r="AD968" s="640"/>
      <c r="AE968" s="640">
        <v>64000</v>
      </c>
      <c r="AF968" s="640"/>
      <c r="AG968" s="640"/>
      <c r="AH968" s="640"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45929</v>
      </c>
      <c r="DC968" s="260">
        <v>30000</v>
      </c>
    </row>
    <row r="969" spans="5:107" x14ac:dyDescent="0.25">
      <c r="E969" s="268">
        <v>45912</v>
      </c>
      <c r="F969" s="269">
        <v>8000</v>
      </c>
      <c r="G969" s="270"/>
      <c r="H969" s="983" t="s">
        <v>1333</v>
      </c>
      <c r="T969" s="742">
        <v>45552</v>
      </c>
      <c r="U969" s="628" t="s">
        <v>4429</v>
      </c>
      <c r="V969" s="628" t="s">
        <v>4426</v>
      </c>
      <c r="W969" s="629" t="s">
        <v>1469</v>
      </c>
      <c r="X969" s="629" t="s">
        <v>435</v>
      </c>
      <c r="Y969" s="744">
        <v>268000</v>
      </c>
      <c r="Z969" s="640"/>
      <c r="AA969" s="640">
        <v>73000</v>
      </c>
      <c r="AB969" s="640"/>
      <c r="AC969" s="640"/>
      <c r="AD969" s="640"/>
      <c r="AE969" s="640">
        <v>73000</v>
      </c>
      <c r="AF969" s="640"/>
      <c r="AG969" s="640"/>
      <c r="AH969" s="640"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45928</v>
      </c>
      <c r="DC969" s="260">
        <v>36000</v>
      </c>
    </row>
    <row r="970" spans="5:107" x14ac:dyDescent="0.25">
      <c r="E970" s="268">
        <v>45912</v>
      </c>
      <c r="F970" s="269">
        <v>5000</v>
      </c>
      <c r="G970" s="270" t="s">
        <v>3354</v>
      </c>
      <c r="H970" s="983" t="s">
        <v>6598</v>
      </c>
      <c r="T970" s="742">
        <v>45551</v>
      </c>
      <c r="U970" s="628" t="s">
        <v>4429</v>
      </c>
      <c r="V970" s="628" t="s">
        <v>4430</v>
      </c>
      <c r="W970" s="629" t="s">
        <v>592</v>
      </c>
      <c r="X970" s="629" t="s">
        <v>221</v>
      </c>
      <c r="Y970" s="744">
        <v>312000</v>
      </c>
      <c r="Z970" s="640"/>
      <c r="AA970" s="640">
        <v>96000</v>
      </c>
      <c r="AB970" s="640"/>
      <c r="AC970" s="640"/>
      <c r="AD970" s="640"/>
      <c r="AE970" s="640">
        <v>96000</v>
      </c>
      <c r="AF970" s="640"/>
      <c r="AG970" s="640"/>
      <c r="AH970" s="640"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45928</v>
      </c>
      <c r="DC970" s="260">
        <v>18000</v>
      </c>
    </row>
    <row r="971" spans="5:107" x14ac:dyDescent="0.25">
      <c r="E971" s="268">
        <v>45911</v>
      </c>
      <c r="F971" s="269">
        <v>2000</v>
      </c>
      <c r="G971" s="270"/>
      <c r="H971" s="983" t="s">
        <v>6591</v>
      </c>
      <c r="T971" s="742">
        <v>45550</v>
      </c>
      <c r="U971" s="628" t="s">
        <v>1672</v>
      </c>
      <c r="V971" s="628" t="s">
        <v>4438</v>
      </c>
      <c r="W971" s="629" t="s">
        <v>592</v>
      </c>
      <c r="X971" s="629" t="s">
        <v>221</v>
      </c>
      <c r="Y971" s="744">
        <v>343000</v>
      </c>
      <c r="Z971" s="640"/>
      <c r="AA971" s="640">
        <v>105000</v>
      </c>
      <c r="AB971" s="640"/>
      <c r="AC971" s="640"/>
      <c r="AD971" s="640"/>
      <c r="AE971" s="640">
        <v>105000</v>
      </c>
      <c r="AF971" s="640"/>
      <c r="AG971" s="640"/>
      <c r="AH971" s="640"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45927</v>
      </c>
      <c r="DC971" s="260">
        <v>22000</v>
      </c>
    </row>
    <row r="972" spans="5:107" x14ac:dyDescent="0.25">
      <c r="E972" s="268">
        <v>45911</v>
      </c>
      <c r="F972" s="269">
        <v>5000</v>
      </c>
      <c r="G972" s="270"/>
      <c r="H972" s="983" t="s">
        <v>6595</v>
      </c>
      <c r="T972" s="742">
        <v>45549</v>
      </c>
      <c r="U972" s="628" t="s">
        <v>2400</v>
      </c>
      <c r="V972" s="628" t="s">
        <v>4439</v>
      </c>
      <c r="W972" s="629" t="s">
        <v>592</v>
      </c>
      <c r="X972" s="629" t="s">
        <v>221</v>
      </c>
      <c r="Y972" s="744">
        <v>402000</v>
      </c>
      <c r="Z972" s="640"/>
      <c r="AA972" s="640">
        <v>104000</v>
      </c>
      <c r="AB972" s="640"/>
      <c r="AC972" s="640"/>
      <c r="AD972" s="640"/>
      <c r="AE972" s="640">
        <v>104000</v>
      </c>
      <c r="AF972" s="640"/>
      <c r="AG972" s="640"/>
      <c r="AH972" s="640"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45926</v>
      </c>
      <c r="DC972" s="260">
        <v>10000</v>
      </c>
    </row>
    <row r="973" spans="5:107" x14ac:dyDescent="0.25">
      <c r="E973" s="268">
        <v>45911</v>
      </c>
      <c r="F973" s="269">
        <v>4000</v>
      </c>
      <c r="G973" s="270" t="s">
        <v>3352</v>
      </c>
      <c r="H973" s="983" t="s">
        <v>5719</v>
      </c>
      <c r="T973" s="742">
        <v>45548</v>
      </c>
      <c r="U973" s="628" t="s">
        <v>4362</v>
      </c>
      <c r="V973" s="628" t="s">
        <v>4363</v>
      </c>
      <c r="W973" s="629" t="s">
        <v>592</v>
      </c>
      <c r="X973" s="629" t="s">
        <v>435</v>
      </c>
      <c r="Y973" s="744" t="s">
        <v>4458</v>
      </c>
      <c r="Z973" s="640"/>
      <c r="AA973" s="640">
        <v>89000</v>
      </c>
      <c r="AB973" s="640"/>
      <c r="AC973" s="640"/>
      <c r="AD973" s="640"/>
      <c r="AE973" s="640">
        <v>89000</v>
      </c>
      <c r="AF973" s="640"/>
      <c r="AG973" s="640"/>
      <c r="AH973" s="640"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45926</v>
      </c>
      <c r="DC973" s="260">
        <v>25000</v>
      </c>
    </row>
    <row r="974" spans="5:107" x14ac:dyDescent="0.25">
      <c r="E974" s="268">
        <v>45911</v>
      </c>
      <c r="F974" s="269">
        <v>7000</v>
      </c>
      <c r="G974" s="270"/>
      <c r="H974" s="983" t="s">
        <v>6596</v>
      </c>
      <c r="T974" s="742">
        <v>45547</v>
      </c>
      <c r="U974" s="628" t="s">
        <v>609</v>
      </c>
      <c r="V974" s="628" t="s">
        <v>3439</v>
      </c>
      <c r="W974" s="629" t="s">
        <v>592</v>
      </c>
      <c r="X974" s="629" t="s">
        <v>436</v>
      </c>
      <c r="Y974" s="744">
        <v>297000</v>
      </c>
      <c r="Z974" s="640"/>
      <c r="AA974" s="640">
        <v>67000</v>
      </c>
      <c r="AB974" s="640"/>
      <c r="AC974" s="640"/>
      <c r="AD974" s="640"/>
      <c r="AE974" s="640">
        <v>67000</v>
      </c>
      <c r="AF974" s="640"/>
      <c r="AG974" s="640"/>
      <c r="AH974" s="640"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45926</v>
      </c>
      <c r="DC974" s="260">
        <v>60000</v>
      </c>
    </row>
    <row r="975" spans="5:107" x14ac:dyDescent="0.25">
      <c r="E975" s="268">
        <v>45911</v>
      </c>
      <c r="F975" s="269">
        <v>3000</v>
      </c>
      <c r="G975" s="270" t="s">
        <v>5485</v>
      </c>
      <c r="H975" s="983" t="s">
        <v>6592</v>
      </c>
      <c r="T975" s="742">
        <v>45546</v>
      </c>
      <c r="U975" s="628" t="s">
        <v>609</v>
      </c>
      <c r="V975" s="628" t="s">
        <v>4407</v>
      </c>
      <c r="W975" s="629" t="s">
        <v>592</v>
      </c>
      <c r="X975" s="629" t="s">
        <v>602</v>
      </c>
      <c r="Y975" s="744">
        <v>590000</v>
      </c>
      <c r="Z975" s="640"/>
      <c r="AA975" s="640">
        <v>90000</v>
      </c>
      <c r="AB975" s="640"/>
      <c r="AC975" s="640"/>
      <c r="AD975" s="640"/>
      <c r="AE975" s="640">
        <v>90000</v>
      </c>
      <c r="AF975" s="640"/>
      <c r="AG975" s="640"/>
      <c r="AH975" s="640"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45926</v>
      </c>
      <c r="DC975" s="260">
        <v>25000</v>
      </c>
    </row>
    <row r="976" spans="5:107" x14ac:dyDescent="0.25">
      <c r="E976" s="268">
        <v>45910</v>
      </c>
      <c r="F976" s="269">
        <v>5000</v>
      </c>
      <c r="G976" s="270"/>
      <c r="H976" s="983" t="s">
        <v>3728</v>
      </c>
      <c r="T976" s="742">
        <v>45545</v>
      </c>
      <c r="U976" s="628" t="s">
        <v>1554</v>
      </c>
      <c r="V976" s="628" t="s">
        <v>4411</v>
      </c>
      <c r="W976" s="629" t="s">
        <v>592</v>
      </c>
      <c r="X976" s="629" t="s">
        <v>435</v>
      </c>
      <c r="Y976" s="744">
        <v>355000</v>
      </c>
      <c r="Z976" s="640"/>
      <c r="AA976" s="640">
        <v>52000</v>
      </c>
      <c r="AB976" s="640"/>
      <c r="AC976" s="640"/>
      <c r="AD976" s="640"/>
      <c r="AE976" s="640">
        <v>52000</v>
      </c>
      <c r="AF976" s="640"/>
      <c r="AG976" s="640"/>
      <c r="AH976" s="640"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45926</v>
      </c>
      <c r="DC976" s="260">
        <v>11000</v>
      </c>
    </row>
    <row r="977" spans="5:107" x14ac:dyDescent="0.25">
      <c r="E977" s="268">
        <v>45910</v>
      </c>
      <c r="F977" s="269">
        <v>20000</v>
      </c>
      <c r="G977" s="270" t="s">
        <v>3352</v>
      </c>
      <c r="H977" s="983" t="s">
        <v>2288</v>
      </c>
      <c r="T977" s="742">
        <v>45544</v>
      </c>
      <c r="U977" s="628" t="s">
        <v>4001</v>
      </c>
      <c r="V977" s="628" t="s">
        <v>4324</v>
      </c>
      <c r="W977" s="629" t="s">
        <v>4137</v>
      </c>
      <c r="X977" s="629" t="s">
        <v>435</v>
      </c>
      <c r="Y977" s="744"/>
      <c r="Z977" s="640"/>
      <c r="AA977" s="640">
        <v>0</v>
      </c>
      <c r="AB977" s="640"/>
      <c r="AC977" s="640"/>
      <c r="AD977" s="640"/>
      <c r="AE977" s="640">
        <v>0</v>
      </c>
      <c r="AF977" s="640"/>
      <c r="AG977" s="640"/>
      <c r="AH977" s="640"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45926</v>
      </c>
      <c r="DC977" s="260">
        <v>37000</v>
      </c>
    </row>
    <row r="978" spans="5:107" x14ac:dyDescent="0.25">
      <c r="E978" s="268">
        <v>45909</v>
      </c>
      <c r="F978" s="269">
        <v>10000</v>
      </c>
      <c r="G978" s="270"/>
      <c r="H978" s="269" t="s">
        <v>6579</v>
      </c>
      <c r="T978" s="742">
        <v>45543</v>
      </c>
      <c r="U978" s="628" t="s">
        <v>1554</v>
      </c>
      <c r="V978" s="628" t="s">
        <v>3844</v>
      </c>
      <c r="W978" s="629" t="s">
        <v>611</v>
      </c>
      <c r="X978" s="629" t="s">
        <v>608</v>
      </c>
      <c r="Y978" s="744">
        <v>574000</v>
      </c>
      <c r="Z978" s="640"/>
      <c r="AA978" s="640">
        <v>14000</v>
      </c>
      <c r="AB978" s="640"/>
      <c r="AC978" s="640"/>
      <c r="AD978" s="640"/>
      <c r="AE978" s="640">
        <v>14000</v>
      </c>
      <c r="AF978" s="640"/>
      <c r="AG978" s="640"/>
      <c r="AH978" s="640"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45925</v>
      </c>
      <c r="DC978" s="260">
        <v>5000</v>
      </c>
    </row>
    <row r="979" spans="5:107" x14ac:dyDescent="0.25">
      <c r="E979" s="268">
        <v>45909</v>
      </c>
      <c r="F979" s="269">
        <v>3000</v>
      </c>
      <c r="G979" s="270" t="s">
        <v>5485</v>
      </c>
      <c r="H979" s="563" t="s">
        <v>3054</v>
      </c>
      <c r="T979" s="742">
        <v>45542</v>
      </c>
      <c r="U979" s="628" t="s">
        <v>4474</v>
      </c>
      <c r="V979" s="628">
        <v>98492032</v>
      </c>
      <c r="W979" s="629" t="s">
        <v>3244</v>
      </c>
      <c r="X979" s="629" t="s">
        <v>221</v>
      </c>
      <c r="Y979" s="744">
        <v>300000</v>
      </c>
      <c r="Z979" s="640"/>
      <c r="AA979" s="640">
        <v>25000</v>
      </c>
      <c r="AB979" s="640"/>
      <c r="AC979" s="640"/>
      <c r="AD979" s="640"/>
      <c r="AE979" s="640">
        <v>25000</v>
      </c>
      <c r="AF979" s="640"/>
      <c r="AG979" s="640"/>
      <c r="AH979" s="640"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45925</v>
      </c>
      <c r="DC979" s="260">
        <v>18000</v>
      </c>
    </row>
    <row r="980" spans="5:107" x14ac:dyDescent="0.25">
      <c r="E980" s="268">
        <v>45909</v>
      </c>
      <c r="F980" s="269">
        <v>2000</v>
      </c>
      <c r="G980" s="270" t="s">
        <v>5485</v>
      </c>
      <c r="H980" s="269" t="s">
        <v>3577</v>
      </c>
      <c r="T980" s="742">
        <v>45538</v>
      </c>
      <c r="U980" s="628" t="s">
        <v>587</v>
      </c>
      <c r="V980" s="628" t="s">
        <v>4392</v>
      </c>
      <c r="W980" s="629" t="s">
        <v>592</v>
      </c>
      <c r="X980" s="629" t="s">
        <v>544</v>
      </c>
      <c r="Y980" s="744">
        <v>760000</v>
      </c>
      <c r="Z980" s="640"/>
      <c r="AA980" s="640">
        <v>116500</v>
      </c>
      <c r="AB980" s="640"/>
      <c r="AC980" s="640"/>
      <c r="AD980" s="640"/>
      <c r="AE980" s="640">
        <v>116500</v>
      </c>
      <c r="AF980" s="640"/>
      <c r="AG980" s="640"/>
      <c r="AH980" s="640"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45925</v>
      </c>
      <c r="DC980" s="260">
        <v>18000</v>
      </c>
    </row>
    <row r="981" spans="5:107" x14ac:dyDescent="0.25">
      <c r="E981" s="268">
        <v>45909</v>
      </c>
      <c r="F981" s="269">
        <v>34000</v>
      </c>
      <c r="G981" s="270"/>
      <c r="H981" s="269" t="s">
        <v>1991</v>
      </c>
      <c r="T981" s="742">
        <v>45537</v>
      </c>
      <c r="U981" s="628" t="s">
        <v>587</v>
      </c>
      <c r="V981" s="628" t="s">
        <v>4412</v>
      </c>
      <c r="W981" s="629" t="s">
        <v>3642</v>
      </c>
      <c r="X981" s="629" t="s">
        <v>435</v>
      </c>
      <c r="Y981" s="744">
        <v>1240000</v>
      </c>
      <c r="Z981" s="640"/>
      <c r="AA981" s="640">
        <v>100500</v>
      </c>
      <c r="AB981" s="640"/>
      <c r="AC981" s="640"/>
      <c r="AD981" s="640"/>
      <c r="AE981" s="640">
        <v>100500</v>
      </c>
      <c r="AF981" s="640"/>
      <c r="AG981" s="640"/>
      <c r="AH981" s="640"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45925</v>
      </c>
      <c r="DC981" s="260">
        <v>0</v>
      </c>
    </row>
    <row r="982" spans="5:107" x14ac:dyDescent="0.25">
      <c r="E982" s="268">
        <v>45907</v>
      </c>
      <c r="F982" s="269">
        <v>25000</v>
      </c>
      <c r="G982" s="270" t="s">
        <v>1396</v>
      </c>
      <c r="H982" s="269" t="s">
        <v>2994</v>
      </c>
      <c r="T982" s="742">
        <v>45536</v>
      </c>
      <c r="U982" s="628" t="s">
        <v>587</v>
      </c>
      <c r="V982" s="628">
        <v>1152684953</v>
      </c>
      <c r="W982" s="629" t="s">
        <v>3166</v>
      </c>
      <c r="X982" s="629" t="s">
        <v>435</v>
      </c>
      <c r="Y982" s="744"/>
      <c r="Z982" s="640"/>
      <c r="AA982" s="640">
        <v>12500</v>
      </c>
      <c r="AB982" s="640"/>
      <c r="AC982" s="640"/>
      <c r="AD982" s="640"/>
      <c r="AE982" s="640">
        <v>12500</v>
      </c>
      <c r="AF982" s="640"/>
      <c r="AG982" s="640"/>
      <c r="AH982" s="640"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45925</v>
      </c>
      <c r="DC982" s="260">
        <v>154000</v>
      </c>
    </row>
    <row r="983" spans="5:107" x14ac:dyDescent="0.25">
      <c r="E983" s="268">
        <v>45906</v>
      </c>
      <c r="F983" s="269">
        <v>8000</v>
      </c>
      <c r="G983" s="270"/>
      <c r="H983" s="269" t="s">
        <v>6509</v>
      </c>
      <c r="T983" s="742">
        <v>45533</v>
      </c>
      <c r="U983" s="628" t="s">
        <v>613</v>
      </c>
      <c r="V983" s="628" t="s">
        <v>3339</v>
      </c>
      <c r="W983" s="629" t="s">
        <v>592</v>
      </c>
      <c r="X983" s="629" t="s">
        <v>436</v>
      </c>
      <c r="Y983" s="744">
        <v>360000</v>
      </c>
      <c r="Z983" s="640"/>
      <c r="AA983" s="640">
        <v>73000</v>
      </c>
      <c r="AB983" s="640"/>
      <c r="AC983" s="640"/>
      <c r="AD983" s="640"/>
      <c r="AE983" s="640">
        <v>73000</v>
      </c>
      <c r="AF983" s="640"/>
      <c r="AG983" s="640"/>
      <c r="AH983" s="640"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45925</v>
      </c>
      <c r="DC983" s="260">
        <v>256000</v>
      </c>
    </row>
    <row r="984" spans="5:107" x14ac:dyDescent="0.25">
      <c r="E984" s="268">
        <v>45906</v>
      </c>
      <c r="F984" s="269">
        <v>120000</v>
      </c>
      <c r="G984" s="270" t="s">
        <v>942</v>
      </c>
      <c r="H984" s="269" t="s">
        <v>1171</v>
      </c>
      <c r="T984" s="742">
        <v>45532</v>
      </c>
      <c r="U984" s="628" t="s">
        <v>4399</v>
      </c>
      <c r="V984" s="628" t="s">
        <v>4400</v>
      </c>
      <c r="W984" s="629" t="s">
        <v>611</v>
      </c>
      <c r="X984" s="629" t="s">
        <v>436</v>
      </c>
      <c r="Y984" s="744">
        <v>427000</v>
      </c>
      <c r="Z984" s="640"/>
      <c r="AA984" s="640">
        <v>75000</v>
      </c>
      <c r="AB984" s="640"/>
      <c r="AC984" s="640"/>
      <c r="AD984" s="640"/>
      <c r="AE984" s="640">
        <v>75000</v>
      </c>
      <c r="AF984" s="640"/>
      <c r="AG984" s="640"/>
      <c r="AH984" s="640"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45925</v>
      </c>
      <c r="DC984" s="260">
        <v>5000</v>
      </c>
    </row>
    <row r="985" spans="5:107" x14ac:dyDescent="0.25">
      <c r="E985" s="268">
        <v>45905</v>
      </c>
      <c r="F985" s="269">
        <v>5000</v>
      </c>
      <c r="G985" s="270" t="s">
        <v>1312</v>
      </c>
      <c r="H985" s="269" t="s">
        <v>1015</v>
      </c>
      <c r="T985" s="742">
        <v>45531</v>
      </c>
      <c r="U985" s="628" t="s">
        <v>4382</v>
      </c>
      <c r="V985" s="628"/>
      <c r="W985" s="629"/>
      <c r="X985" s="629"/>
      <c r="Y985" s="744"/>
      <c r="Z985" s="640"/>
      <c r="AA985" s="640">
        <v>27000</v>
      </c>
      <c r="AB985" s="640"/>
      <c r="AC985" s="640"/>
      <c r="AD985" s="640"/>
      <c r="AE985" s="640">
        <v>27000</v>
      </c>
      <c r="AF985" s="640"/>
      <c r="AG985" s="640"/>
      <c r="AH985" s="640"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45925</v>
      </c>
      <c r="DC985" s="260">
        <v>176000</v>
      </c>
    </row>
    <row r="986" spans="5:107" x14ac:dyDescent="0.25">
      <c r="E986" s="268">
        <v>45905</v>
      </c>
      <c r="F986" s="269">
        <v>5000</v>
      </c>
      <c r="G986" s="270" t="s">
        <v>3354</v>
      </c>
      <c r="H986" s="269" t="s">
        <v>6517</v>
      </c>
      <c r="T986" s="742">
        <v>45530</v>
      </c>
      <c r="U986" s="628" t="s">
        <v>609</v>
      </c>
      <c r="V986" s="628" t="s">
        <v>4342</v>
      </c>
      <c r="W986" s="629" t="s">
        <v>592</v>
      </c>
      <c r="X986" s="629" t="s">
        <v>221</v>
      </c>
      <c r="Y986" s="744">
        <v>408000</v>
      </c>
      <c r="Z986" s="640"/>
      <c r="AA986" s="640">
        <v>105000</v>
      </c>
      <c r="AB986" s="640"/>
      <c r="AC986" s="640"/>
      <c r="AD986" s="640"/>
      <c r="AE986" s="640">
        <v>105000</v>
      </c>
      <c r="AF986" s="640"/>
      <c r="AG986" s="640"/>
      <c r="AH986" s="640"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45925</v>
      </c>
      <c r="DC986" s="260">
        <v>5000</v>
      </c>
    </row>
    <row r="987" spans="5:107" x14ac:dyDescent="0.25">
      <c r="E987" s="268">
        <v>45905</v>
      </c>
      <c r="F987" s="269">
        <v>10000</v>
      </c>
      <c r="G987" s="270" t="s">
        <v>1312</v>
      </c>
      <c r="H987" s="269" t="s">
        <v>979</v>
      </c>
      <c r="T987" s="742">
        <v>45529</v>
      </c>
      <c r="U987" s="628" t="s">
        <v>627</v>
      </c>
      <c r="V987" s="628" t="s">
        <v>4378</v>
      </c>
      <c r="W987" s="629" t="s">
        <v>592</v>
      </c>
      <c r="X987" s="629" t="s">
        <v>436</v>
      </c>
      <c r="Y987" s="744">
        <v>70000</v>
      </c>
      <c r="Z987" s="640"/>
      <c r="AA987" s="640">
        <v>72000</v>
      </c>
      <c r="AB987" s="640"/>
      <c r="AC987" s="640"/>
      <c r="AD987" s="640"/>
      <c r="AE987" s="640">
        <v>72000</v>
      </c>
      <c r="AF987" s="640"/>
      <c r="AG987" s="640"/>
      <c r="AH987" s="640"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45925</v>
      </c>
      <c r="DC987" s="260">
        <v>203000</v>
      </c>
    </row>
    <row r="988" spans="5:107" x14ac:dyDescent="0.25">
      <c r="E988" s="268">
        <v>45905</v>
      </c>
      <c r="F988" s="269">
        <v>174000</v>
      </c>
      <c r="G988" s="270" t="s">
        <v>1312</v>
      </c>
      <c r="H988" s="269" t="s">
        <v>3375</v>
      </c>
      <c r="T988" s="742">
        <v>45528</v>
      </c>
      <c r="U988" s="628" t="s">
        <v>4001</v>
      </c>
      <c r="V988" s="628" t="s">
        <v>4324</v>
      </c>
      <c r="W988" s="629" t="s">
        <v>4137</v>
      </c>
      <c r="X988" s="629" t="s">
        <v>435</v>
      </c>
      <c r="Y988" s="744">
        <v>982000</v>
      </c>
      <c r="Z988" s="640"/>
      <c r="AA988" s="640">
        <v>70000</v>
      </c>
      <c r="AB988" s="640"/>
      <c r="AC988" s="640"/>
      <c r="AD988" s="640"/>
      <c r="AE988" s="640">
        <v>70000</v>
      </c>
      <c r="AF988" s="640"/>
      <c r="AG988" s="640"/>
      <c r="AH988" s="640"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45925</v>
      </c>
      <c r="DC988" s="260">
        <v>30000</v>
      </c>
    </row>
    <row r="989" spans="5:107" x14ac:dyDescent="0.25">
      <c r="E989" s="268">
        <v>45904</v>
      </c>
      <c r="F989" s="269">
        <v>2000</v>
      </c>
      <c r="G989" s="270"/>
      <c r="H989" s="269" t="s">
        <v>3951</v>
      </c>
      <c r="T989" s="742">
        <v>45527</v>
      </c>
      <c r="U989" s="628" t="s">
        <v>4334</v>
      </c>
      <c r="V989" s="628" t="s">
        <v>4357</v>
      </c>
      <c r="W989" s="629" t="s">
        <v>592</v>
      </c>
      <c r="X989" s="629" t="s">
        <v>1695</v>
      </c>
      <c r="Y989" s="744">
        <v>492000</v>
      </c>
      <c r="Z989" s="640"/>
      <c r="AA989" s="640">
        <v>99000</v>
      </c>
      <c r="AB989" s="640"/>
      <c r="AC989" s="640"/>
      <c r="AD989" s="640"/>
      <c r="AE989" s="640">
        <v>99000</v>
      </c>
      <c r="AF989" s="640"/>
      <c r="AG989" s="640"/>
      <c r="AH989" s="640"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45925</v>
      </c>
      <c r="DC989" s="260">
        <v>18000</v>
      </c>
    </row>
    <row r="990" spans="5:107" x14ac:dyDescent="0.25">
      <c r="E990" s="268">
        <v>45904</v>
      </c>
      <c r="F990" s="269">
        <v>10000</v>
      </c>
      <c r="G990" s="270" t="s">
        <v>942</v>
      </c>
      <c r="H990" s="269" t="s">
        <v>1019</v>
      </c>
      <c r="T990" s="742">
        <v>45526</v>
      </c>
      <c r="U990" s="628" t="s">
        <v>4377</v>
      </c>
      <c r="V990" s="628" t="s">
        <v>4358</v>
      </c>
      <c r="W990" s="629" t="s">
        <v>4371</v>
      </c>
      <c r="X990" s="629" t="s">
        <v>602</v>
      </c>
      <c r="Y990" s="744">
        <v>1336000</v>
      </c>
      <c r="Z990" s="640"/>
      <c r="AA990" s="640">
        <v>93000</v>
      </c>
      <c r="AB990" s="640"/>
      <c r="AC990" s="640"/>
      <c r="AD990" s="640"/>
      <c r="AE990" s="640">
        <v>93000</v>
      </c>
      <c r="AF990" s="640"/>
      <c r="AG990" s="640"/>
      <c r="AH990" s="640"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45925</v>
      </c>
      <c r="DC990" s="260">
        <v>5000</v>
      </c>
    </row>
    <row r="991" spans="5:107" x14ac:dyDescent="0.25">
      <c r="E991" s="268">
        <v>45904</v>
      </c>
      <c r="F991" s="269">
        <v>30000</v>
      </c>
      <c r="G991" s="270" t="s">
        <v>942</v>
      </c>
      <c r="H991" s="269" t="s">
        <v>916</v>
      </c>
      <c r="T991" s="742">
        <v>45525</v>
      </c>
      <c r="U991" s="628" t="s">
        <v>2451</v>
      </c>
      <c r="V991" s="628" t="s">
        <v>3111</v>
      </c>
      <c r="W991" s="629" t="s">
        <v>592</v>
      </c>
      <c r="X991" s="629" t="s">
        <v>435</v>
      </c>
      <c r="Y991" s="744" t="s">
        <v>4066</v>
      </c>
      <c r="Z991" s="640"/>
      <c r="AA991" s="640">
        <v>0</v>
      </c>
      <c r="AB991" s="640"/>
      <c r="AC991" s="640"/>
      <c r="AD991" s="640"/>
      <c r="AE991" s="640">
        <v>0</v>
      </c>
      <c r="AF991" s="640"/>
      <c r="AG991" s="640"/>
      <c r="AH991" s="640"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45925</v>
      </c>
      <c r="DC991" s="260">
        <v>1012000</v>
      </c>
    </row>
    <row r="992" spans="5:107" x14ac:dyDescent="0.25">
      <c r="E992" s="268">
        <v>45903</v>
      </c>
      <c r="F992" s="269">
        <v>16000</v>
      </c>
      <c r="G992" s="270" t="s">
        <v>1396</v>
      </c>
      <c r="H992" s="269" t="s">
        <v>7700</v>
      </c>
      <c r="T992" s="742">
        <v>45524</v>
      </c>
      <c r="U992" s="628" t="s">
        <v>609</v>
      </c>
      <c r="V992" s="628" t="s">
        <v>4339</v>
      </c>
      <c r="W992" s="629" t="s">
        <v>592</v>
      </c>
      <c r="X992" s="629" t="s">
        <v>435</v>
      </c>
      <c r="Y992" s="744">
        <v>308000</v>
      </c>
      <c r="Z992" s="640"/>
      <c r="AA992" s="640">
        <v>75000</v>
      </c>
      <c r="AB992" s="640"/>
      <c r="AC992" s="640"/>
      <c r="AD992" s="640"/>
      <c r="AE992" s="640">
        <v>75000</v>
      </c>
      <c r="AF992" s="640"/>
      <c r="AG992" s="640"/>
      <c r="AH992" s="640"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45925</v>
      </c>
      <c r="DC992" s="260">
        <v>2000</v>
      </c>
    </row>
    <row r="993" spans="5:107" x14ac:dyDescent="0.25">
      <c r="E993" s="268">
        <v>45903</v>
      </c>
      <c r="F993" s="269">
        <v>86000</v>
      </c>
      <c r="G993" s="270" t="s">
        <v>1312</v>
      </c>
      <c r="H993" s="269" t="s">
        <v>6452</v>
      </c>
      <c r="T993" s="742">
        <v>45523</v>
      </c>
      <c r="U993" s="628" t="s">
        <v>609</v>
      </c>
      <c r="V993" s="628" t="s">
        <v>4276</v>
      </c>
      <c r="W993" s="629" t="s">
        <v>592</v>
      </c>
      <c r="X993" s="629" t="s">
        <v>436</v>
      </c>
      <c r="Y993" s="744">
        <v>284000</v>
      </c>
      <c r="Z993" s="640"/>
      <c r="AA993" s="640">
        <v>72000</v>
      </c>
      <c r="AB993" s="640"/>
      <c r="AC993" s="640"/>
      <c r="AD993" s="640"/>
      <c r="AE993" s="640">
        <v>72000</v>
      </c>
      <c r="AF993" s="640"/>
      <c r="AG993" s="640"/>
      <c r="AH993" s="640"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45925</v>
      </c>
      <c r="DC993" s="260">
        <v>10000</v>
      </c>
    </row>
    <row r="994" spans="5:107" x14ac:dyDescent="0.25">
      <c r="E994" s="268">
        <v>45903</v>
      </c>
      <c r="F994" s="269">
        <v>16000</v>
      </c>
      <c r="G994" s="529" t="s">
        <v>1396</v>
      </c>
      <c r="H994" s="469" t="s">
        <v>6508</v>
      </c>
      <c r="T994" s="742">
        <v>45522</v>
      </c>
      <c r="U994" s="628" t="s">
        <v>1500</v>
      </c>
      <c r="V994" s="628">
        <v>1152195495</v>
      </c>
      <c r="W994" s="629" t="s">
        <v>4323</v>
      </c>
      <c r="X994" s="629"/>
      <c r="Y994" s="744" t="s">
        <v>4333</v>
      </c>
      <c r="Z994" s="640"/>
      <c r="AA994" s="640">
        <v>30000</v>
      </c>
      <c r="AB994" s="640"/>
      <c r="AC994" s="640"/>
      <c r="AD994" s="640"/>
      <c r="AE994" s="640">
        <v>30000</v>
      </c>
      <c r="AF994" s="640"/>
      <c r="AG994" s="640"/>
      <c r="AH994" s="640"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45925</v>
      </c>
      <c r="DC994" s="260">
        <v>5000</v>
      </c>
    </row>
    <row r="995" spans="5:107" x14ac:dyDescent="0.25">
      <c r="E995" s="268">
        <v>45901</v>
      </c>
      <c r="F995" s="269">
        <v>12000</v>
      </c>
      <c r="G995" s="270"/>
      <c r="H995" s="269" t="s">
        <v>6444</v>
      </c>
      <c r="T995" s="742">
        <v>45521</v>
      </c>
      <c r="U995" s="628" t="s">
        <v>3889</v>
      </c>
      <c r="V995" s="628" t="s">
        <v>4326</v>
      </c>
      <c r="W995" s="629" t="s">
        <v>592</v>
      </c>
      <c r="X995" s="629" t="s">
        <v>245</v>
      </c>
      <c r="Y995" s="744">
        <v>510000</v>
      </c>
      <c r="Z995" s="640"/>
      <c r="AA995" s="640">
        <v>70000</v>
      </c>
      <c r="AB995" s="640"/>
      <c r="AC995" s="640"/>
      <c r="AD995" s="640"/>
      <c r="AE995" s="640">
        <v>70000</v>
      </c>
      <c r="AF995" s="640"/>
      <c r="AG995" s="640"/>
      <c r="AH995" s="640"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45922</v>
      </c>
      <c r="DC995" s="260">
        <v>6000</v>
      </c>
    </row>
    <row r="996" spans="5:107" x14ac:dyDescent="0.25">
      <c r="E996" s="268">
        <v>45900</v>
      </c>
      <c r="F996" s="269">
        <v>7000</v>
      </c>
      <c r="G996" s="270" t="s">
        <v>3352</v>
      </c>
      <c r="H996" s="269" t="s">
        <v>6511</v>
      </c>
      <c r="T996" s="742">
        <v>45520</v>
      </c>
      <c r="U996" s="628" t="s">
        <v>4399</v>
      </c>
      <c r="V996" s="628" t="s">
        <v>4318</v>
      </c>
      <c r="W996" s="629" t="s">
        <v>592</v>
      </c>
      <c r="X996" s="629" t="s">
        <v>221</v>
      </c>
      <c r="Y996" s="744">
        <v>264000</v>
      </c>
      <c r="Z996" s="640"/>
      <c r="AA996" s="640">
        <v>83000</v>
      </c>
      <c r="AB996" s="640"/>
      <c r="AC996" s="640"/>
      <c r="AD996" s="640"/>
      <c r="AE996" s="640">
        <v>83000</v>
      </c>
      <c r="AF996" s="640"/>
      <c r="AG996" s="640"/>
      <c r="AH996" s="640"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45922</v>
      </c>
      <c r="DC996" s="260">
        <v>300000</v>
      </c>
    </row>
    <row r="997" spans="5:107" x14ac:dyDescent="0.25">
      <c r="E997" s="268">
        <v>45900</v>
      </c>
      <c r="F997" s="269">
        <v>170000</v>
      </c>
      <c r="G997" s="270"/>
      <c r="H997" s="269" t="s">
        <v>3873</v>
      </c>
      <c r="T997" s="742">
        <v>45519</v>
      </c>
      <c r="U997" s="628" t="s">
        <v>627</v>
      </c>
      <c r="V997" s="628"/>
      <c r="W997" s="629" t="s">
        <v>4314</v>
      </c>
      <c r="X997" s="629" t="s">
        <v>435</v>
      </c>
      <c r="Y997" s="744">
        <v>100000</v>
      </c>
      <c r="Z997" s="640"/>
      <c r="AA997" s="640">
        <v>31000</v>
      </c>
      <c r="AB997" s="640"/>
      <c r="AC997" s="640"/>
      <c r="AD997" s="640"/>
      <c r="AE997" s="640">
        <v>31000</v>
      </c>
      <c r="AF997" s="640"/>
      <c r="AG997" s="640"/>
      <c r="AH997" s="640"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45920</v>
      </c>
      <c r="DC997" s="260">
        <v>5000</v>
      </c>
    </row>
    <row r="998" spans="5:107" x14ac:dyDescent="0.25">
      <c r="E998" s="268">
        <v>45900</v>
      </c>
      <c r="F998" s="269">
        <v>20000</v>
      </c>
      <c r="G998" s="270" t="s">
        <v>3352</v>
      </c>
      <c r="H998" s="269" t="s">
        <v>6513</v>
      </c>
      <c r="T998" s="742">
        <v>45518</v>
      </c>
      <c r="U998" s="628" t="s">
        <v>4265</v>
      </c>
      <c r="V998" s="628" t="s">
        <v>4266</v>
      </c>
      <c r="W998" s="629" t="s">
        <v>4267</v>
      </c>
      <c r="X998" s="629" t="s">
        <v>435</v>
      </c>
      <c r="Y998" s="744">
        <v>350000</v>
      </c>
      <c r="Z998" s="640"/>
      <c r="AA998" s="640">
        <v>85000</v>
      </c>
      <c r="AB998" s="640"/>
      <c r="AC998" s="640"/>
      <c r="AD998" s="640"/>
      <c r="AE998" s="640">
        <v>85000</v>
      </c>
      <c r="AF998" s="640"/>
      <c r="AG998" s="640"/>
      <c r="AH998" s="640"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45920</v>
      </c>
      <c r="DC998" s="260">
        <v>12000</v>
      </c>
    </row>
    <row r="999" spans="5:107" x14ac:dyDescent="0.25">
      <c r="E999" s="268">
        <v>45899</v>
      </c>
      <c r="F999" s="269">
        <v>5000</v>
      </c>
      <c r="G999" s="270" t="s">
        <v>1312</v>
      </c>
      <c r="H999" s="269" t="s">
        <v>1015</v>
      </c>
      <c r="T999" s="742">
        <v>45517</v>
      </c>
      <c r="U999" s="628" t="s">
        <v>4306</v>
      </c>
      <c r="V999" s="628">
        <v>1001456957</v>
      </c>
      <c r="W999" s="629" t="s">
        <v>3166</v>
      </c>
      <c r="X999" s="629" t="s">
        <v>4307</v>
      </c>
      <c r="Y999" s="744">
        <v>315000</v>
      </c>
      <c r="Z999" s="640"/>
      <c r="AA999" s="640">
        <v>38000</v>
      </c>
      <c r="AB999" s="640"/>
      <c r="AC999" s="640"/>
      <c r="AD999" s="640"/>
      <c r="AE999" s="640">
        <v>38000</v>
      </c>
      <c r="AF999" s="640"/>
      <c r="AG999" s="640"/>
      <c r="AH999" s="640"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45920</v>
      </c>
      <c r="DC999" s="260">
        <v>34000</v>
      </c>
    </row>
    <row r="1000" spans="5:107" x14ac:dyDescent="0.25">
      <c r="E1000" s="268">
        <v>45899</v>
      </c>
      <c r="F1000" s="269">
        <v>10000</v>
      </c>
      <c r="G1000" s="270" t="s">
        <v>3352</v>
      </c>
      <c r="H1000" s="269" t="s">
        <v>6518</v>
      </c>
      <c r="T1000" s="742">
        <v>45516</v>
      </c>
      <c r="U1000" s="628" t="s">
        <v>4320</v>
      </c>
      <c r="V1000" s="628" t="s">
        <v>4293</v>
      </c>
      <c r="W1000" s="629" t="s">
        <v>592</v>
      </c>
      <c r="X1000" s="629" t="s">
        <v>435</v>
      </c>
      <c r="Y1000" s="744" t="s">
        <v>4322</v>
      </c>
      <c r="Z1000" s="640"/>
      <c r="AA1000" s="792">
        <v>87000</v>
      </c>
      <c r="AB1000" s="640"/>
      <c r="AC1000" s="640"/>
      <c r="AD1000" s="640"/>
      <c r="AE1000" s="792">
        <v>87000</v>
      </c>
      <c r="AF1000" s="640"/>
      <c r="AG1000" s="640"/>
      <c r="AH1000" s="640"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45920</v>
      </c>
      <c r="DC1000" s="260">
        <v>5000</v>
      </c>
    </row>
    <row r="1001" spans="5:107" x14ac:dyDescent="0.25">
      <c r="E1001" s="268">
        <v>45899</v>
      </c>
      <c r="F1001" s="269">
        <v>10000</v>
      </c>
      <c r="G1001" s="270" t="s">
        <v>3352</v>
      </c>
      <c r="H1001" s="269" t="s">
        <v>1703</v>
      </c>
      <c r="T1001" s="742">
        <v>45515</v>
      </c>
      <c r="U1001" s="628" t="s">
        <v>3268</v>
      </c>
      <c r="V1001" s="628" t="s">
        <v>4316</v>
      </c>
      <c r="W1001" s="629" t="s">
        <v>4101</v>
      </c>
      <c r="X1001" s="629" t="s">
        <v>4088</v>
      </c>
      <c r="Y1001" s="744">
        <v>50000</v>
      </c>
      <c r="Z1001" s="640"/>
      <c r="AA1001" s="640">
        <v>50000</v>
      </c>
      <c r="AB1001" s="640"/>
      <c r="AC1001" s="640"/>
      <c r="AD1001" s="640"/>
      <c r="AE1001" s="640">
        <v>50000</v>
      </c>
      <c r="AF1001" s="640"/>
      <c r="AG1001" s="640"/>
      <c r="AH1001" s="640"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45920</v>
      </c>
      <c r="DC1001" s="260">
        <v>18000</v>
      </c>
    </row>
    <row r="1002" spans="5:107" x14ac:dyDescent="0.25">
      <c r="E1002" s="268">
        <v>45899</v>
      </c>
      <c r="F1002" s="269">
        <v>70000</v>
      </c>
      <c r="G1002" s="272"/>
      <c r="H1002" s="269" t="s">
        <v>6442</v>
      </c>
      <c r="T1002" s="742">
        <v>45514</v>
      </c>
      <c r="U1002" s="628" t="s">
        <v>3992</v>
      </c>
      <c r="V1002" s="628" t="s">
        <v>4269</v>
      </c>
      <c r="W1002" s="629" t="s">
        <v>4270</v>
      </c>
      <c r="X1002" s="629" t="s">
        <v>221</v>
      </c>
      <c r="Y1002" s="744" t="s">
        <v>4268</v>
      </c>
      <c r="Z1002" s="640"/>
      <c r="AA1002" s="640">
        <v>76000</v>
      </c>
      <c r="AB1002" s="640"/>
      <c r="AC1002" s="640"/>
      <c r="AD1002" s="640"/>
      <c r="AE1002" s="640">
        <v>76000</v>
      </c>
      <c r="AF1002" s="640"/>
      <c r="AG1002" s="640"/>
      <c r="AH1002" s="640"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45919</v>
      </c>
      <c r="DC1002" s="260">
        <v>25000</v>
      </c>
    </row>
    <row r="1003" spans="5:107" x14ac:dyDescent="0.25">
      <c r="E1003" s="268">
        <v>45899</v>
      </c>
      <c r="F1003" s="269">
        <v>222000</v>
      </c>
      <c r="G1003" s="270" t="s">
        <v>1312</v>
      </c>
      <c r="H1003" s="269" t="s">
        <v>3375</v>
      </c>
      <c r="T1003" s="742">
        <v>45513</v>
      </c>
      <c r="U1003" s="628" t="s">
        <v>1728</v>
      </c>
      <c r="V1003" s="628" t="s">
        <v>4285</v>
      </c>
      <c r="W1003" s="629" t="s">
        <v>2440</v>
      </c>
      <c r="X1003" s="629" t="s">
        <v>436</v>
      </c>
      <c r="Y1003" s="744" t="s">
        <v>4287</v>
      </c>
      <c r="Z1003" s="640"/>
      <c r="AA1003" s="640">
        <v>79000</v>
      </c>
      <c r="AB1003" s="640"/>
      <c r="AC1003" s="640"/>
      <c r="AD1003" s="640"/>
      <c r="AE1003" s="640">
        <v>79000</v>
      </c>
      <c r="AF1003" s="640"/>
      <c r="AG1003" s="640"/>
      <c r="AH1003" s="640"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45918</v>
      </c>
      <c r="DC1003" s="260">
        <v>30000</v>
      </c>
    </row>
    <row r="1004" spans="5:107" x14ac:dyDescent="0.25">
      <c r="E1004" s="268">
        <v>45898</v>
      </c>
      <c r="F1004" s="269">
        <v>10000</v>
      </c>
      <c r="G1004" s="270" t="s">
        <v>1312</v>
      </c>
      <c r="H1004" s="269" t="s">
        <v>984</v>
      </c>
      <c r="T1004" s="742">
        <v>45512</v>
      </c>
      <c r="U1004" s="628" t="s">
        <v>1668</v>
      </c>
      <c r="V1004" s="628" t="s">
        <v>4290</v>
      </c>
      <c r="W1004" s="629" t="s">
        <v>592</v>
      </c>
      <c r="X1004" s="629" t="s">
        <v>608</v>
      </c>
      <c r="Y1004" s="744">
        <v>863000</v>
      </c>
      <c r="Z1004" s="640"/>
      <c r="AA1004" s="640">
        <v>70000</v>
      </c>
      <c r="AB1004" s="640"/>
      <c r="AC1004" s="640"/>
      <c r="AD1004" s="640"/>
      <c r="AE1004" s="640">
        <v>70000</v>
      </c>
      <c r="AF1004" s="640"/>
      <c r="AG1004" s="640"/>
      <c r="AH1004" s="640"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45918</v>
      </c>
      <c r="DC1004" s="260">
        <v>12000</v>
      </c>
    </row>
    <row r="1005" spans="5:107" x14ac:dyDescent="0.25">
      <c r="E1005" s="268">
        <v>45898</v>
      </c>
      <c r="F1005" s="269">
        <v>10000</v>
      </c>
      <c r="G1005" s="270" t="s">
        <v>5485</v>
      </c>
      <c r="H1005" s="269" t="s">
        <v>6516</v>
      </c>
      <c r="T1005" s="742">
        <v>45507</v>
      </c>
      <c r="U1005" s="628" t="s">
        <v>587</v>
      </c>
      <c r="V1005" s="628" t="s">
        <v>4309</v>
      </c>
      <c r="W1005" s="629" t="s">
        <v>592</v>
      </c>
      <c r="X1005" s="629" t="s">
        <v>433</v>
      </c>
      <c r="Y1005" s="744">
        <v>500000</v>
      </c>
      <c r="Z1005" s="640"/>
      <c r="AA1005" s="640">
        <v>40000</v>
      </c>
      <c r="AB1005" s="640"/>
      <c r="AC1005" s="640"/>
      <c r="AD1005" s="640"/>
      <c r="AE1005" s="640">
        <v>40000</v>
      </c>
      <c r="AF1005" s="640"/>
      <c r="AG1005" s="640"/>
      <c r="AH1005" s="640"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45918</v>
      </c>
      <c r="DC1005" s="260">
        <v>54000</v>
      </c>
    </row>
    <row r="1006" spans="5:107" x14ac:dyDescent="0.25">
      <c r="E1006" s="268">
        <v>45898</v>
      </c>
      <c r="F1006" s="269">
        <v>12000</v>
      </c>
      <c r="G1006" s="270" t="s">
        <v>942</v>
      </c>
      <c r="H1006" s="269" t="s">
        <v>6510</v>
      </c>
      <c r="T1006" s="742">
        <v>45506</v>
      </c>
      <c r="U1006" s="628" t="s">
        <v>587</v>
      </c>
      <c r="V1006" s="628" t="s">
        <v>4331</v>
      </c>
      <c r="W1006" s="629" t="s">
        <v>592</v>
      </c>
      <c r="X1006" s="629" t="s">
        <v>435</v>
      </c>
      <c r="Y1006" s="744">
        <v>728000</v>
      </c>
      <c r="Z1006" s="640"/>
      <c r="AA1006" s="640">
        <v>40000</v>
      </c>
      <c r="AB1006" s="640"/>
      <c r="AC1006" s="640"/>
      <c r="AD1006" s="640"/>
      <c r="AE1006" s="640">
        <v>40000</v>
      </c>
      <c r="AF1006" s="640"/>
      <c r="AG1006" s="640"/>
      <c r="AH1006" s="640"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45918</v>
      </c>
      <c r="DC1006" s="260">
        <v>18000</v>
      </c>
    </row>
    <row r="1007" spans="5:107" x14ac:dyDescent="0.25">
      <c r="E1007" s="268">
        <v>45898</v>
      </c>
      <c r="F1007" s="269">
        <v>3000</v>
      </c>
      <c r="G1007" s="270" t="s">
        <v>3353</v>
      </c>
      <c r="H1007" s="269" t="s">
        <v>6440</v>
      </c>
      <c r="T1007" s="742">
        <v>45505</v>
      </c>
      <c r="U1007" s="628" t="s">
        <v>587</v>
      </c>
      <c r="V1007" s="628" t="s">
        <v>2669</v>
      </c>
      <c r="W1007" s="629" t="s">
        <v>4330</v>
      </c>
      <c r="X1007" s="629" t="s">
        <v>221</v>
      </c>
      <c r="Y1007" s="744">
        <v>80000</v>
      </c>
      <c r="Z1007" s="640"/>
      <c r="AA1007" s="640">
        <v>40000</v>
      </c>
      <c r="AB1007" s="640"/>
      <c r="AC1007" s="640"/>
      <c r="AD1007" s="640"/>
      <c r="AE1007" s="640">
        <v>40000</v>
      </c>
      <c r="AF1007" s="640"/>
      <c r="AG1007" s="640"/>
      <c r="AH1007" s="640"/>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45917</v>
      </c>
      <c r="DC1007" s="260">
        <v>20000</v>
      </c>
    </row>
    <row r="1008" spans="5:107" x14ac:dyDescent="0.25">
      <c r="E1008" s="268">
        <v>45897</v>
      </c>
      <c r="F1008" s="469">
        <v>12000</v>
      </c>
      <c r="G1008" s="529" t="s">
        <v>3352</v>
      </c>
      <c r="H1008" s="469" t="s">
        <v>6519</v>
      </c>
      <c r="T1008" s="742">
        <v>45504</v>
      </c>
      <c r="U1008" s="628" t="s">
        <v>2738</v>
      </c>
      <c r="V1008" s="628"/>
      <c r="W1008" s="629" t="s">
        <v>4130</v>
      </c>
      <c r="X1008" s="629"/>
      <c r="Y1008" s="744">
        <v>86000</v>
      </c>
      <c r="Z1008" s="640"/>
      <c r="AA1008" s="640">
        <v>0</v>
      </c>
      <c r="AB1008" s="640"/>
      <c r="AC1008" s="640"/>
      <c r="AD1008" s="640"/>
      <c r="AE1008" s="640">
        <v>0</v>
      </c>
      <c r="AF1008" s="640"/>
      <c r="AG1008" s="640"/>
      <c r="AH1008" s="640"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45917</v>
      </c>
      <c r="DC1008" s="260">
        <v>18000</v>
      </c>
    </row>
    <row r="1009" spans="5:107" x14ac:dyDescent="0.25">
      <c r="E1009" s="268">
        <v>45897</v>
      </c>
      <c r="F1009" s="269">
        <v>20000</v>
      </c>
      <c r="G1009" s="270" t="s">
        <v>5485</v>
      </c>
      <c r="H1009" s="269" t="s">
        <v>6515</v>
      </c>
      <c r="T1009" s="742">
        <v>45503</v>
      </c>
      <c r="U1009" s="628" t="s">
        <v>6566</v>
      </c>
      <c r="V1009" s="628" t="s">
        <v>4198</v>
      </c>
      <c r="W1009" s="629" t="s">
        <v>4199</v>
      </c>
      <c r="X1009" s="629" t="s">
        <v>590</v>
      </c>
      <c r="Y1009" s="744">
        <v>1547000</v>
      </c>
      <c r="Z1009" s="640"/>
      <c r="AA1009" s="640">
        <v>0</v>
      </c>
      <c r="AB1009" s="640"/>
      <c r="AC1009" s="640"/>
      <c r="AD1009" s="640"/>
      <c r="AE1009" s="640">
        <v>0</v>
      </c>
      <c r="AF1009" s="640"/>
      <c r="AG1009" s="640"/>
      <c r="AH1009" s="640"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45917</v>
      </c>
      <c r="DC1009" s="260">
        <v>430000</v>
      </c>
    </row>
    <row r="1010" spans="5:107" x14ac:dyDescent="0.25">
      <c r="E1010" s="268">
        <v>45897</v>
      </c>
      <c r="F1010" s="269">
        <v>13000</v>
      </c>
      <c r="G1010" s="272" t="s">
        <v>1312</v>
      </c>
      <c r="H1010" s="269" t="s">
        <v>6441</v>
      </c>
      <c r="T1010" s="742">
        <v>45502</v>
      </c>
      <c r="U1010" s="628" t="s">
        <v>3268</v>
      </c>
      <c r="V1010" s="628">
        <v>98613072</v>
      </c>
      <c r="W1010" s="629" t="s">
        <v>4143</v>
      </c>
      <c r="X1010" s="629" t="s">
        <v>4144</v>
      </c>
      <c r="Y1010" s="744">
        <v>50000</v>
      </c>
      <c r="Z1010" s="640"/>
      <c r="AA1010" s="640">
        <v>0</v>
      </c>
      <c r="AB1010" s="640"/>
      <c r="AC1010" s="640"/>
      <c r="AD1010" s="640"/>
      <c r="AE1010" s="640">
        <v>0</v>
      </c>
      <c r="AF1010" s="640"/>
      <c r="AG1010" s="640"/>
      <c r="AH1010" s="640"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45916</v>
      </c>
      <c r="DC1010" s="260">
        <v>8000</v>
      </c>
    </row>
    <row r="1011" spans="5:107" x14ac:dyDescent="0.25">
      <c r="E1011" s="268">
        <v>45896</v>
      </c>
      <c r="F1011" s="269">
        <v>18000</v>
      </c>
      <c r="G1011" s="270" t="s">
        <v>1312</v>
      </c>
      <c r="H1011" s="269" t="s">
        <v>1413</v>
      </c>
      <c r="T1011" s="742">
        <v>45501</v>
      </c>
      <c r="U1011" s="628" t="s">
        <v>4001</v>
      </c>
      <c r="V1011" s="628" t="s">
        <v>4217</v>
      </c>
      <c r="W1011" s="629" t="s">
        <v>593</v>
      </c>
      <c r="X1011" s="629" t="s">
        <v>435</v>
      </c>
      <c r="Y1011" s="744">
        <v>0</v>
      </c>
      <c r="Z1011" s="640"/>
      <c r="AA1011" s="640">
        <v>0</v>
      </c>
      <c r="AB1011" s="640"/>
      <c r="AC1011" s="640"/>
      <c r="AD1011" s="640"/>
      <c r="AE1011" s="640">
        <v>0</v>
      </c>
      <c r="AF1011" s="640"/>
      <c r="AG1011" s="640"/>
      <c r="AH1011" s="640"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45916</v>
      </c>
      <c r="DC1011" s="260">
        <v>18000</v>
      </c>
    </row>
    <row r="1012" spans="5:107" x14ac:dyDescent="0.25">
      <c r="E1012" s="268">
        <v>45896</v>
      </c>
      <c r="F1012" s="269">
        <v>30000</v>
      </c>
      <c r="G1012" s="270" t="s">
        <v>942</v>
      </c>
      <c r="H1012" s="269" t="s">
        <v>916</v>
      </c>
      <c r="T1012" s="742">
        <v>45500</v>
      </c>
      <c r="U1012" s="628" t="s">
        <v>4001</v>
      </c>
      <c r="V1012" s="628" t="s">
        <v>4218</v>
      </c>
      <c r="W1012" s="629" t="s">
        <v>593</v>
      </c>
      <c r="X1012" s="629" t="s">
        <v>435</v>
      </c>
      <c r="Y1012" s="744">
        <v>1006000</v>
      </c>
      <c r="Z1012" s="640"/>
      <c r="AA1012" s="640">
        <v>0</v>
      </c>
      <c r="AB1012" s="640"/>
      <c r="AC1012" s="640"/>
      <c r="AD1012" s="640"/>
      <c r="AE1012" s="640">
        <v>0</v>
      </c>
      <c r="AF1012" s="640"/>
      <c r="AG1012" s="640"/>
      <c r="AH1012" s="640"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45916</v>
      </c>
      <c r="DC1012" s="260">
        <v>18000</v>
      </c>
    </row>
    <row r="1013" spans="5:107" x14ac:dyDescent="0.25">
      <c r="E1013" s="268">
        <v>45896</v>
      </c>
      <c r="F1013" s="469">
        <v>20000</v>
      </c>
      <c r="G1013" s="529" t="s">
        <v>3352</v>
      </c>
      <c r="H1013" s="469" t="s">
        <v>6514</v>
      </c>
      <c r="T1013" s="742">
        <v>45499</v>
      </c>
      <c r="U1013" s="628" t="s">
        <v>1728</v>
      </c>
      <c r="V1013" s="628" t="s">
        <v>4283</v>
      </c>
      <c r="W1013" s="629" t="s">
        <v>592</v>
      </c>
      <c r="X1013" s="629" t="s">
        <v>245</v>
      </c>
      <c r="Y1013" s="744">
        <v>640000</v>
      </c>
      <c r="Z1013" s="640"/>
      <c r="AA1013" s="640">
        <v>70000</v>
      </c>
      <c r="AB1013" s="640"/>
      <c r="AC1013" s="640"/>
      <c r="AD1013" s="640"/>
      <c r="AE1013" s="640">
        <v>70000</v>
      </c>
      <c r="AF1013" s="640"/>
      <c r="AG1013" s="640"/>
      <c r="AH1013" s="640"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45916</v>
      </c>
      <c r="DC1013" s="260">
        <v>2000</v>
      </c>
    </row>
    <row r="1014" spans="5:107" x14ac:dyDescent="0.25">
      <c r="E1014" s="268">
        <v>45896</v>
      </c>
      <c r="F1014" s="269">
        <v>10000</v>
      </c>
      <c r="G1014" s="272" t="s">
        <v>1312</v>
      </c>
      <c r="H1014" s="269" t="s">
        <v>6418</v>
      </c>
      <c r="T1014" s="742">
        <v>45498</v>
      </c>
      <c r="U1014" s="628" t="s">
        <v>6566</v>
      </c>
      <c r="V1014" s="628" t="s">
        <v>4274</v>
      </c>
      <c r="W1014" s="629" t="s">
        <v>592</v>
      </c>
      <c r="X1014" s="629" t="s">
        <v>221</v>
      </c>
      <c r="Y1014" s="744">
        <v>295000</v>
      </c>
      <c r="Z1014" s="640"/>
      <c r="AA1014" s="640">
        <v>92000</v>
      </c>
      <c r="AB1014" s="640"/>
      <c r="AC1014" s="640"/>
      <c r="AD1014" s="640"/>
      <c r="AE1014" s="640">
        <v>92000</v>
      </c>
      <c r="AF1014" s="640"/>
      <c r="AG1014" s="640"/>
      <c r="AH1014" s="640"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45916</v>
      </c>
      <c r="DC1014" s="260">
        <v>18000</v>
      </c>
    </row>
    <row r="1015" spans="5:107" x14ac:dyDescent="0.25">
      <c r="E1015" s="268">
        <v>45896</v>
      </c>
      <c r="F1015" s="269">
        <v>3000</v>
      </c>
      <c r="G1015" s="270" t="s">
        <v>1312</v>
      </c>
      <c r="H1015" s="269" t="s">
        <v>2688</v>
      </c>
      <c r="T1015" s="742">
        <v>45497</v>
      </c>
      <c r="U1015" s="628" t="s">
        <v>1728</v>
      </c>
      <c r="V1015" s="628" t="s">
        <v>4271</v>
      </c>
      <c r="W1015" s="629" t="s">
        <v>592</v>
      </c>
      <c r="X1015" s="629" t="s">
        <v>436</v>
      </c>
      <c r="Y1015" s="744">
        <v>424000</v>
      </c>
      <c r="Z1015" s="640"/>
      <c r="AA1015" s="640">
        <v>70000</v>
      </c>
      <c r="AB1015" s="640"/>
      <c r="AC1015" s="640"/>
      <c r="AD1015" s="640"/>
      <c r="AE1015" s="640">
        <v>70000</v>
      </c>
      <c r="AF1015" s="640"/>
      <c r="AG1015" s="640"/>
      <c r="AH1015" s="640"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45915</v>
      </c>
      <c r="DC1015" s="260">
        <v>3000</v>
      </c>
    </row>
    <row r="1016" spans="5:107" x14ac:dyDescent="0.25">
      <c r="E1016" s="268">
        <v>45895</v>
      </c>
      <c r="F1016" s="269">
        <v>5000</v>
      </c>
      <c r="G1016" s="270" t="s">
        <v>1312</v>
      </c>
      <c r="H1016" s="269" t="s">
        <v>1211</v>
      </c>
      <c r="T1016" s="742">
        <v>45496</v>
      </c>
      <c r="U1016" s="628" t="s">
        <v>2102</v>
      </c>
      <c r="V1016" s="628" t="s">
        <v>4220</v>
      </c>
      <c r="W1016" s="629" t="s">
        <v>593</v>
      </c>
      <c r="X1016" s="629" t="s">
        <v>435</v>
      </c>
      <c r="Y1016" s="744"/>
      <c r="Z1016" s="640"/>
      <c r="AA1016" s="640">
        <v>71000</v>
      </c>
      <c r="AB1016" s="640"/>
      <c r="AC1016" s="640"/>
      <c r="AD1016" s="640"/>
      <c r="AE1016" s="640">
        <v>71000</v>
      </c>
      <c r="AF1016" s="640"/>
      <c r="AG1016" s="640"/>
      <c r="AH1016" s="640"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45915</v>
      </c>
      <c r="DC1016" s="260">
        <v>5000</v>
      </c>
    </row>
    <row r="1017" spans="5:107" x14ac:dyDescent="0.25">
      <c r="E1017" s="268">
        <v>45892</v>
      </c>
      <c r="F1017" s="269">
        <v>20000</v>
      </c>
      <c r="G1017" s="270" t="s">
        <v>3352</v>
      </c>
      <c r="H1017" s="269" t="s">
        <v>6512</v>
      </c>
      <c r="T1017" s="742">
        <v>45495</v>
      </c>
      <c r="U1017" s="628" t="s">
        <v>3992</v>
      </c>
      <c r="V1017" s="628" t="s">
        <v>4219</v>
      </c>
      <c r="W1017" s="629" t="s">
        <v>593</v>
      </c>
      <c r="X1017" s="629" t="s">
        <v>435</v>
      </c>
      <c r="Y1017" s="744">
        <v>531000</v>
      </c>
      <c r="Z1017" s="640"/>
      <c r="AA1017" s="640">
        <v>52000</v>
      </c>
      <c r="AB1017" s="640"/>
      <c r="AC1017" s="640"/>
      <c r="AD1017" s="640"/>
      <c r="AE1017" s="640">
        <v>52000</v>
      </c>
      <c r="AF1017" s="640"/>
      <c r="AG1017" s="640"/>
      <c r="AH1017" s="640"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45915</v>
      </c>
      <c r="DC1017" s="260">
        <v>124000</v>
      </c>
    </row>
    <row r="1018" spans="5:107" x14ac:dyDescent="0.25">
      <c r="E1018" s="268">
        <v>45892</v>
      </c>
      <c r="F1018" s="269">
        <v>30000</v>
      </c>
      <c r="G1018" s="270" t="s">
        <v>1396</v>
      </c>
      <c r="H1018" s="269" t="s">
        <v>1023</v>
      </c>
      <c r="T1018" s="742">
        <v>45494</v>
      </c>
      <c r="U1018" s="628" t="s">
        <v>4189</v>
      </c>
      <c r="V1018" s="628" t="s">
        <v>4190</v>
      </c>
      <c r="W1018" s="629" t="s">
        <v>4191</v>
      </c>
      <c r="X1018" s="629" t="s">
        <v>602</v>
      </c>
      <c r="Y1018" s="744">
        <v>677000</v>
      </c>
      <c r="Z1018" s="640"/>
      <c r="AA1018" s="640">
        <v>93000</v>
      </c>
      <c r="AB1018" s="640"/>
      <c r="AC1018" s="640"/>
      <c r="AD1018" s="640"/>
      <c r="AE1018" s="640">
        <v>93000</v>
      </c>
      <c r="AF1018" s="640"/>
      <c r="AG1018" s="640"/>
      <c r="AH1018" s="640"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45915</v>
      </c>
      <c r="DC1018" s="260">
        <v>5000</v>
      </c>
    </row>
    <row r="1019" spans="5:107" x14ac:dyDescent="0.25">
      <c r="E1019" s="268">
        <v>45891</v>
      </c>
      <c r="F1019" s="269">
        <v>25000</v>
      </c>
      <c r="G1019" s="270" t="s">
        <v>3354</v>
      </c>
      <c r="H1019" s="269" t="s">
        <v>6391</v>
      </c>
      <c r="T1019" s="742">
        <v>45493</v>
      </c>
      <c r="U1019" s="628" t="s">
        <v>1758</v>
      </c>
      <c r="V1019" s="628" t="s">
        <v>1761</v>
      </c>
      <c r="W1019" s="629" t="s">
        <v>592</v>
      </c>
      <c r="X1019" s="629" t="s">
        <v>602</v>
      </c>
      <c r="Y1019" s="744">
        <v>403000</v>
      </c>
      <c r="Z1019" s="640"/>
      <c r="AA1019" s="640">
        <v>105000</v>
      </c>
      <c r="AB1019" s="640"/>
      <c r="AC1019" s="640"/>
      <c r="AD1019" s="640"/>
      <c r="AE1019" s="640">
        <v>105000</v>
      </c>
      <c r="AF1019" s="640"/>
      <c r="AG1019" s="640"/>
      <c r="AH1019" s="640"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45915</v>
      </c>
      <c r="DC1019" s="260">
        <v>212000</v>
      </c>
    </row>
    <row r="1020" spans="5:107" x14ac:dyDescent="0.25">
      <c r="E1020" s="268">
        <v>45891</v>
      </c>
      <c r="F1020" s="269">
        <v>5000</v>
      </c>
      <c r="G1020" s="270" t="s">
        <v>1312</v>
      </c>
      <c r="H1020" s="269" t="s">
        <v>914</v>
      </c>
      <c r="T1020" s="742">
        <v>45492</v>
      </c>
      <c r="U1020" s="628" t="s">
        <v>4194</v>
      </c>
      <c r="V1020" s="628" t="s">
        <v>4116</v>
      </c>
      <c r="W1020" s="629" t="s">
        <v>2900</v>
      </c>
      <c r="X1020" s="629" t="s">
        <v>221</v>
      </c>
      <c r="Y1020" s="744">
        <v>350000</v>
      </c>
      <c r="Z1020" s="640"/>
      <c r="AA1020" s="640">
        <v>129000</v>
      </c>
      <c r="AB1020" s="640"/>
      <c r="AC1020" s="640"/>
      <c r="AD1020" s="640"/>
      <c r="AE1020" s="640">
        <v>129000</v>
      </c>
      <c r="AF1020" s="640"/>
      <c r="AG1020" s="640"/>
      <c r="AH1020" s="640"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45913</v>
      </c>
      <c r="DC1020" s="260">
        <v>18000</v>
      </c>
    </row>
    <row r="1021" spans="5:107" x14ac:dyDescent="0.25">
      <c r="E1021" s="268">
        <v>45891</v>
      </c>
      <c r="F1021" s="269">
        <v>16000</v>
      </c>
      <c r="G1021" s="270" t="s">
        <v>1312</v>
      </c>
      <c r="H1021" s="269" t="s">
        <v>6387</v>
      </c>
      <c r="T1021" s="742">
        <v>45491</v>
      </c>
      <c r="U1021" s="628" t="s">
        <v>4196</v>
      </c>
      <c r="V1021" s="628" t="s">
        <v>4197</v>
      </c>
      <c r="W1021" s="629" t="s">
        <v>3521</v>
      </c>
      <c r="X1021" s="629" t="s">
        <v>435</v>
      </c>
      <c r="Y1021" s="744">
        <v>100000</v>
      </c>
      <c r="Z1021" s="640"/>
      <c r="AA1021" s="640">
        <v>28000</v>
      </c>
      <c r="AB1021" s="640"/>
      <c r="AC1021" s="640"/>
      <c r="AD1021" s="640"/>
      <c r="AE1021" s="640">
        <v>28000</v>
      </c>
      <c r="AF1021" s="640"/>
      <c r="AG1021" s="640"/>
      <c r="AH1021" s="640"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45913</v>
      </c>
      <c r="DC1021" s="260">
        <v>18000</v>
      </c>
    </row>
    <row r="1022" spans="5:107" x14ac:dyDescent="0.25">
      <c r="E1022" s="268">
        <v>45891</v>
      </c>
      <c r="F1022" s="269">
        <v>33000</v>
      </c>
      <c r="G1022" s="270" t="s">
        <v>1312</v>
      </c>
      <c r="H1022" s="269" t="s">
        <v>6388</v>
      </c>
      <c r="T1022" s="742">
        <v>45490</v>
      </c>
      <c r="U1022" s="628" t="s">
        <v>3889</v>
      </c>
      <c r="V1022" s="628" t="s">
        <v>4182</v>
      </c>
      <c r="W1022" s="629" t="s">
        <v>593</v>
      </c>
      <c r="X1022" s="629" t="s">
        <v>221</v>
      </c>
      <c r="Y1022" s="744">
        <v>565000</v>
      </c>
      <c r="Z1022" s="640"/>
      <c r="AA1022" s="640">
        <v>157000</v>
      </c>
      <c r="AB1022" s="640"/>
      <c r="AC1022" s="640"/>
      <c r="AD1022" s="640"/>
      <c r="AE1022" s="640">
        <v>157000</v>
      </c>
      <c r="AF1022" s="640"/>
      <c r="AG1022" s="640"/>
      <c r="AH1022" s="640"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45913</v>
      </c>
      <c r="DC1022" s="260">
        <v>40000</v>
      </c>
    </row>
    <row r="1023" spans="5:107" x14ac:dyDescent="0.25">
      <c r="E1023" s="268">
        <v>45891</v>
      </c>
      <c r="F1023" s="269">
        <v>14000</v>
      </c>
      <c r="G1023" s="270" t="s">
        <v>1312</v>
      </c>
      <c r="H1023" s="269" t="s">
        <v>1254</v>
      </c>
      <c r="T1023" s="742">
        <v>45489</v>
      </c>
      <c r="U1023" s="628" t="s">
        <v>4180</v>
      </c>
      <c r="V1023" s="628" t="s">
        <v>4181</v>
      </c>
      <c r="W1023" s="629" t="s">
        <v>593</v>
      </c>
      <c r="X1023" s="629" t="s">
        <v>221</v>
      </c>
      <c r="Y1023" s="744">
        <v>957000</v>
      </c>
      <c r="Z1023" s="640"/>
      <c r="AA1023" s="640">
        <v>52000</v>
      </c>
      <c r="AB1023" s="640"/>
      <c r="AC1023" s="640"/>
      <c r="AD1023" s="640"/>
      <c r="AE1023" s="640">
        <v>52000</v>
      </c>
      <c r="AF1023" s="640"/>
      <c r="AG1023" s="640"/>
      <c r="AH1023" s="640"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439"/>
      <c r="CM1023" s="439"/>
      <c r="DB1023" s="147">
        <v>45912</v>
      </c>
      <c r="DC1023" s="260">
        <v>18000</v>
      </c>
    </row>
    <row r="1024" spans="5:107" x14ac:dyDescent="0.25">
      <c r="E1024" s="268">
        <v>45890</v>
      </c>
      <c r="F1024" s="269">
        <v>3000</v>
      </c>
      <c r="G1024" s="270" t="s">
        <v>5485</v>
      </c>
      <c r="H1024" s="269" t="s">
        <v>5639</v>
      </c>
      <c r="T1024" s="742">
        <v>45488</v>
      </c>
      <c r="U1024" s="628" t="s">
        <v>6559</v>
      </c>
      <c r="V1024" s="628" t="s">
        <v>4152</v>
      </c>
      <c r="W1024" s="629" t="s">
        <v>592</v>
      </c>
      <c r="X1024" s="629" t="s">
        <v>4173</v>
      </c>
      <c r="Y1024" s="744">
        <v>377000</v>
      </c>
      <c r="Z1024" s="640"/>
      <c r="AA1024" s="640">
        <v>68000</v>
      </c>
      <c r="AB1024" s="640"/>
      <c r="AC1024" s="640"/>
      <c r="AD1024" s="640"/>
      <c r="AE1024" s="640">
        <v>68000</v>
      </c>
      <c r="AF1024" s="640"/>
      <c r="AG1024" s="640"/>
      <c r="AH1024" s="640"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K1024" s="439"/>
      <c r="CM1024" s="439"/>
      <c r="DB1024" s="147">
        <v>45912</v>
      </c>
      <c r="DC1024" s="260">
        <v>18000</v>
      </c>
    </row>
    <row r="1025" spans="5:107" x14ac:dyDescent="0.25">
      <c r="E1025" s="268">
        <v>45890</v>
      </c>
      <c r="F1025" s="269">
        <v>6000</v>
      </c>
      <c r="G1025" s="270" t="s">
        <v>3352</v>
      </c>
      <c r="H1025" s="269" t="s">
        <v>6386</v>
      </c>
      <c r="T1025" s="742">
        <v>45487</v>
      </c>
      <c r="U1025" s="628" t="s">
        <v>3161</v>
      </c>
      <c r="V1025" s="628" t="s">
        <v>3565</v>
      </c>
      <c r="W1025" s="629" t="s">
        <v>4073</v>
      </c>
      <c r="X1025" s="629" t="s">
        <v>221</v>
      </c>
      <c r="Y1025" s="744" t="s">
        <v>4172</v>
      </c>
      <c r="Z1025" s="640"/>
      <c r="AA1025" s="640">
        <v>249000</v>
      </c>
      <c r="AB1025" s="640"/>
      <c r="AC1025" s="640"/>
      <c r="AD1025" s="640"/>
      <c r="AE1025" s="640">
        <v>249000</v>
      </c>
      <c r="AF1025" s="640"/>
      <c r="AG1025" s="640"/>
      <c r="AH1025" s="640"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K1025" s="439"/>
      <c r="CM1025" s="439"/>
      <c r="DB1025" s="147">
        <v>45912</v>
      </c>
      <c r="DC1025" s="260">
        <v>5000</v>
      </c>
    </row>
    <row r="1026" spans="5:107" x14ac:dyDescent="0.25">
      <c r="E1026" s="268">
        <v>45889</v>
      </c>
      <c r="F1026" s="269">
        <v>3000</v>
      </c>
      <c r="G1026" s="270" t="s">
        <v>5485</v>
      </c>
      <c r="H1026" s="269" t="s">
        <v>5639</v>
      </c>
      <c r="T1026" s="742">
        <v>45486</v>
      </c>
      <c r="U1026" s="628" t="s">
        <v>3998</v>
      </c>
      <c r="V1026" s="628" t="s">
        <v>3999</v>
      </c>
      <c r="W1026" s="629" t="s">
        <v>593</v>
      </c>
      <c r="X1026" s="629" t="s">
        <v>221</v>
      </c>
      <c r="Y1026" s="744">
        <v>655000</v>
      </c>
      <c r="Z1026" s="640"/>
      <c r="AA1026" s="640">
        <v>134000</v>
      </c>
      <c r="AB1026" s="640"/>
      <c r="AC1026" s="640"/>
      <c r="AD1026" s="640"/>
      <c r="AE1026" s="640">
        <v>134000</v>
      </c>
      <c r="AF1026" s="640"/>
      <c r="AG1026" s="640"/>
      <c r="AH1026" s="640"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439"/>
      <c r="CK1026" s="439"/>
      <c r="CM1026" s="439"/>
      <c r="DB1026" s="147">
        <v>45912</v>
      </c>
      <c r="DC1026" s="260">
        <v>8000</v>
      </c>
    </row>
    <row r="1027" spans="5:107" x14ac:dyDescent="0.25">
      <c r="E1027" s="268">
        <v>45889</v>
      </c>
      <c r="F1027" s="269">
        <v>5000</v>
      </c>
      <c r="G1027" s="270" t="s">
        <v>1312</v>
      </c>
      <c r="H1027" s="269" t="s">
        <v>919</v>
      </c>
      <c r="T1027" s="742">
        <v>45485</v>
      </c>
      <c r="U1027" s="628" t="s">
        <v>609</v>
      </c>
      <c r="V1027" s="628" t="s">
        <v>3554</v>
      </c>
      <c r="W1027" s="629" t="s">
        <v>592</v>
      </c>
      <c r="X1027" s="629" t="s">
        <v>608</v>
      </c>
      <c r="Y1027" s="744">
        <v>338000</v>
      </c>
      <c r="Z1027" s="640"/>
      <c r="AA1027" s="640">
        <v>70000</v>
      </c>
      <c r="AB1027" s="640"/>
      <c r="AC1027" s="640"/>
      <c r="AD1027" s="640"/>
      <c r="AE1027" s="640">
        <v>70000</v>
      </c>
      <c r="AF1027" s="640"/>
      <c r="AG1027" s="640"/>
      <c r="AH1027" s="640" t="s">
        <v>4111</v>
      </c>
      <c r="AI1027" t="s">
        <v>573</v>
      </c>
      <c r="BP1027" s="260"/>
      <c r="BQ1027" s="260"/>
      <c r="BR1027" s="260"/>
      <c r="BS1027" s="260"/>
      <c r="BT1027" s="260"/>
      <c r="BU1027" s="147"/>
      <c r="BV1027" s="260"/>
      <c r="BW1027" s="260"/>
      <c r="BX1027" s="147"/>
      <c r="BY1027" s="260"/>
      <c r="BZ1027" s="260"/>
      <c r="CA1027" s="147"/>
      <c r="CB1027" s="260"/>
      <c r="CC1027" s="260"/>
      <c r="CD1027" s="440"/>
      <c r="CE1027" s="260"/>
      <c r="CJ1027" s="439"/>
      <c r="CK1027" s="439"/>
      <c r="CM1027" s="439"/>
      <c r="DB1027" s="147">
        <v>45912</v>
      </c>
      <c r="DC1027" s="260">
        <v>30000</v>
      </c>
    </row>
    <row r="1028" spans="5:107" x14ac:dyDescent="0.25">
      <c r="E1028" s="268">
        <v>45889</v>
      </c>
      <c r="F1028" s="269">
        <v>10000</v>
      </c>
      <c r="G1028" s="270" t="s">
        <v>1312</v>
      </c>
      <c r="H1028" s="269" t="s">
        <v>984</v>
      </c>
      <c r="T1028" s="742">
        <v>45484</v>
      </c>
      <c r="U1028" s="628" t="s">
        <v>6566</v>
      </c>
      <c r="V1028" s="628"/>
      <c r="W1028" s="629" t="s">
        <v>4137</v>
      </c>
      <c r="X1028" s="629" t="s">
        <v>435</v>
      </c>
      <c r="Y1028" s="744">
        <v>502000</v>
      </c>
      <c r="Z1028" s="640"/>
      <c r="AA1028" s="640">
        <v>72000</v>
      </c>
      <c r="AB1028" s="640"/>
      <c r="AC1028" s="640"/>
      <c r="AD1028" s="640"/>
      <c r="AE1028" s="640">
        <v>72000</v>
      </c>
      <c r="AF1028" s="640"/>
      <c r="AG1028" s="640"/>
      <c r="AH1028" s="640" t="s">
        <v>4155</v>
      </c>
      <c r="AI1028" t="s">
        <v>573</v>
      </c>
      <c r="BP1028" s="260"/>
      <c r="BQ1028" s="260"/>
      <c r="BR1028" s="260"/>
      <c r="BS1028" s="260"/>
      <c r="BT1028" s="260"/>
      <c r="BU1028" s="147"/>
      <c r="BV1028" s="260"/>
      <c r="BW1028" s="260"/>
      <c r="BX1028" s="147"/>
      <c r="BY1028" s="260"/>
      <c r="BZ1028" s="260"/>
      <c r="CA1028" s="147"/>
      <c r="CB1028" s="260"/>
      <c r="CC1028" s="260"/>
      <c r="CD1028" s="440"/>
      <c r="CE1028" s="260"/>
      <c r="CJ1028" s="439"/>
      <c r="CK1028" s="439"/>
      <c r="CM1028" s="439"/>
      <c r="DB1028" s="147">
        <v>45912</v>
      </c>
      <c r="DC1028" s="260">
        <v>10000</v>
      </c>
    </row>
    <row r="1029" spans="5:107" x14ac:dyDescent="0.25">
      <c r="E1029" s="268">
        <v>45889</v>
      </c>
      <c r="F1029" s="469">
        <v>30000</v>
      </c>
      <c r="G1029" s="529" t="s">
        <v>942</v>
      </c>
      <c r="H1029" s="469" t="s">
        <v>943</v>
      </c>
      <c r="T1029" s="742">
        <v>45483</v>
      </c>
      <c r="U1029" s="628" t="s">
        <v>6566</v>
      </c>
      <c r="V1029" s="628" t="s">
        <v>4154</v>
      </c>
      <c r="W1029" s="629" t="s">
        <v>592</v>
      </c>
      <c r="X1029" s="629" t="s">
        <v>435</v>
      </c>
      <c r="Y1029" s="744">
        <v>393000</v>
      </c>
      <c r="Z1029" s="640"/>
      <c r="AA1029" s="640">
        <v>75000</v>
      </c>
      <c r="AB1029" s="640"/>
      <c r="AC1029" s="640"/>
      <c r="AD1029" s="640"/>
      <c r="AE1029" s="640">
        <v>75000</v>
      </c>
      <c r="AF1029" s="640"/>
      <c r="AG1029" s="640"/>
      <c r="AH1029" s="640" t="s">
        <v>4153</v>
      </c>
      <c r="AI1029" t="s">
        <v>573</v>
      </c>
      <c r="BP1029" s="260"/>
      <c r="BQ1029" s="260"/>
      <c r="BR1029" s="260"/>
      <c r="BS1029" s="260"/>
      <c r="BT1029" s="260"/>
      <c r="BU1029" s="147"/>
      <c r="BV1029" s="260"/>
      <c r="BW1029" s="260"/>
      <c r="BX1029" s="147"/>
      <c r="BY1029" s="260"/>
      <c r="BZ1029" s="260"/>
      <c r="CA1029" s="147"/>
      <c r="CB1029" s="260"/>
      <c r="CC1029" s="260"/>
      <c r="CD1029" s="440"/>
      <c r="CE1029" s="260"/>
      <c r="CJ1029" s="439"/>
      <c r="CK1029" s="439"/>
      <c r="CM1029" s="439"/>
      <c r="DB1029" s="147">
        <v>45912</v>
      </c>
      <c r="DC1029" s="260">
        <v>10000</v>
      </c>
    </row>
    <row r="1030" spans="5:107" x14ac:dyDescent="0.25">
      <c r="E1030" s="268">
        <v>45889</v>
      </c>
      <c r="F1030" s="269">
        <v>3000</v>
      </c>
      <c r="G1030" s="270" t="s">
        <v>5485</v>
      </c>
      <c r="H1030" s="269" t="s">
        <v>629</v>
      </c>
      <c r="T1030" s="742">
        <v>45482</v>
      </c>
      <c r="U1030" s="628" t="s">
        <v>3632</v>
      </c>
      <c r="V1030" s="628" t="s">
        <v>4128</v>
      </c>
      <c r="W1030" s="629" t="s">
        <v>592</v>
      </c>
      <c r="X1030" s="629" t="s">
        <v>435</v>
      </c>
      <c r="Y1030" s="744">
        <v>485000</v>
      </c>
      <c r="Z1030" s="640"/>
      <c r="AA1030" s="640">
        <v>134000</v>
      </c>
      <c r="AB1030" s="640"/>
      <c r="AC1030" s="640"/>
      <c r="AD1030" s="640"/>
      <c r="AE1030" s="640">
        <v>134000</v>
      </c>
      <c r="AF1030" s="640"/>
      <c r="AG1030" s="640"/>
      <c r="AH1030" s="640" t="s">
        <v>4139</v>
      </c>
      <c r="AI1030" t="s">
        <v>573</v>
      </c>
      <c r="BP1030" s="260"/>
      <c r="BQ1030" s="260"/>
      <c r="BR1030" s="260"/>
      <c r="BS1030" s="260"/>
      <c r="BT1030" s="260"/>
      <c r="BU1030" s="147"/>
      <c r="BV1030" s="260"/>
      <c r="BW1030" s="260"/>
      <c r="BX1030" s="147"/>
      <c r="BY1030" s="260"/>
      <c r="BZ1030" s="260"/>
      <c r="CA1030" s="147"/>
      <c r="CB1030" s="260"/>
      <c r="CC1030" s="260"/>
      <c r="CD1030" s="440"/>
      <c r="CE1030" s="260"/>
      <c r="CJ1030" s="439"/>
      <c r="CK1030" s="439"/>
      <c r="CM1030" s="439"/>
      <c r="DB1030" s="147">
        <v>45912</v>
      </c>
      <c r="DC1030" s="260">
        <v>5000</v>
      </c>
    </row>
    <row r="1031" spans="5:107" x14ac:dyDescent="0.25">
      <c r="E1031" s="268">
        <v>45889</v>
      </c>
      <c r="F1031" s="269">
        <v>205000</v>
      </c>
      <c r="G1031" s="270" t="s">
        <v>1312</v>
      </c>
      <c r="H1031" s="269" t="s">
        <v>3375</v>
      </c>
      <c r="T1031" s="742">
        <v>45481</v>
      </c>
      <c r="U1031" s="628" t="s">
        <v>3268</v>
      </c>
      <c r="V1031" s="628"/>
      <c r="W1031" s="629" t="s">
        <v>4134</v>
      </c>
      <c r="X1031" s="629" t="s">
        <v>436</v>
      </c>
      <c r="Y1031" s="744">
        <v>322000</v>
      </c>
      <c r="Z1031" s="640"/>
      <c r="AA1031" s="640">
        <v>45000</v>
      </c>
      <c r="AB1031" s="640"/>
      <c r="AC1031" s="640"/>
      <c r="AD1031" s="640"/>
      <c r="AE1031" s="640">
        <v>45000</v>
      </c>
      <c r="AF1031" s="640"/>
      <c r="AG1031" s="640"/>
      <c r="AH1031" s="640" t="s">
        <v>4142</v>
      </c>
      <c r="AI1031" t="s">
        <v>573</v>
      </c>
      <c r="BP1031" s="260"/>
      <c r="BQ1031" s="260"/>
      <c r="BR1031" s="260"/>
      <c r="BS1031" s="260"/>
      <c r="BT1031" s="260"/>
      <c r="BU1031" s="147"/>
      <c r="BV1031" s="260"/>
      <c r="BW1031" s="260"/>
      <c r="BX1031" s="147"/>
      <c r="BY1031" s="260"/>
      <c r="BZ1031" s="260"/>
      <c r="CA1031" s="147"/>
      <c r="CB1031" s="260"/>
      <c r="CC1031" s="260"/>
      <c r="CD1031" s="440"/>
      <c r="CE1031" s="260"/>
      <c r="CJ1031" s="439"/>
      <c r="CK1031" s="439"/>
      <c r="CM1031" s="439"/>
      <c r="DB1031" s="147">
        <v>45912</v>
      </c>
      <c r="DC1031" s="260">
        <v>10000</v>
      </c>
    </row>
    <row r="1032" spans="5:107" ht="15.75" thickBot="1" x14ac:dyDescent="0.3">
      <c r="E1032" s="268">
        <v>45889</v>
      </c>
      <c r="F1032" s="269">
        <v>40000</v>
      </c>
      <c r="G1032" s="270" t="s">
        <v>3352</v>
      </c>
      <c r="H1032" s="269" t="s">
        <v>6372</v>
      </c>
      <c r="T1032" s="742">
        <v>45477</v>
      </c>
      <c r="U1032" s="790" t="s">
        <v>587</v>
      </c>
      <c r="V1032" s="790">
        <v>1015216510</v>
      </c>
      <c r="W1032" s="629" t="s">
        <v>1472</v>
      </c>
      <c r="X1032" s="629" t="s">
        <v>221</v>
      </c>
      <c r="Y1032" s="744">
        <v>200000</v>
      </c>
      <c r="Z1032" s="640"/>
      <c r="AA1032" s="640">
        <v>100000</v>
      </c>
      <c r="AB1032" s="640"/>
      <c r="AC1032" s="640"/>
      <c r="AD1032" s="640"/>
      <c r="AE1032" s="640">
        <v>100000</v>
      </c>
      <c r="AF1032" s="640"/>
      <c r="AG1032" s="640"/>
      <c r="AH1032" s="640"/>
      <c r="AI1032" t="s">
        <v>573</v>
      </c>
      <c r="BP1032" s="260"/>
      <c r="BQ1032" s="260"/>
      <c r="BR1032" s="260"/>
      <c r="BS1032" s="260"/>
      <c r="BT1032" s="260"/>
      <c r="BU1032" s="147"/>
      <c r="BV1032" s="260"/>
      <c r="BW1032" s="260"/>
      <c r="BX1032" s="147"/>
      <c r="BY1032" s="260"/>
      <c r="BZ1032" s="260"/>
      <c r="CA1032" s="147"/>
      <c r="CB1032" s="260"/>
      <c r="CC1032" s="260"/>
      <c r="CD1032" s="440"/>
      <c r="CE1032" s="260"/>
      <c r="CJ1032" s="439"/>
      <c r="CK1032" s="52"/>
      <c r="CM1032" s="439"/>
      <c r="DB1032" s="147">
        <v>45912</v>
      </c>
      <c r="DC1032" s="260">
        <v>5000</v>
      </c>
    </row>
    <row r="1033" spans="5:107" x14ac:dyDescent="0.25">
      <c r="E1033" s="268">
        <v>45889</v>
      </c>
      <c r="F1033" s="269">
        <v>20000</v>
      </c>
      <c r="G1033" s="270" t="s">
        <v>1396</v>
      </c>
      <c r="H1033" s="269" t="s">
        <v>6384</v>
      </c>
      <c r="T1033" s="742">
        <v>45476</v>
      </c>
      <c r="U1033" s="628" t="s">
        <v>587</v>
      </c>
      <c r="V1033" s="628" t="s">
        <v>4253</v>
      </c>
      <c r="W1033" s="629" t="s">
        <v>593</v>
      </c>
      <c r="X1033" s="629" t="s">
        <v>245</v>
      </c>
      <c r="Y1033" s="744">
        <v>587000</v>
      </c>
      <c r="Z1033" s="640"/>
      <c r="AA1033" s="640">
        <v>54500</v>
      </c>
      <c r="AB1033" s="640"/>
      <c r="AC1033" s="640"/>
      <c r="AD1033" s="640"/>
      <c r="AE1033" s="640">
        <v>54500</v>
      </c>
      <c r="AF1033" s="640"/>
      <c r="AG1033" s="640"/>
      <c r="AH1033" s="640" t="s">
        <v>4254</v>
      </c>
      <c r="AI1033" t="s">
        <v>573</v>
      </c>
      <c r="BP1033" s="260"/>
      <c r="BQ1033" s="260"/>
      <c r="BR1033" s="260"/>
      <c r="BS1033" s="260"/>
      <c r="BT1033" s="260"/>
      <c r="BU1033" s="147"/>
      <c r="BV1033" s="260"/>
      <c r="BW1033" s="260"/>
      <c r="BX1033" s="147"/>
      <c r="BY1033" s="260"/>
      <c r="BZ1033" s="260"/>
      <c r="CA1033" s="147"/>
      <c r="CB1033" s="260"/>
      <c r="CC1033" s="260"/>
      <c r="CD1033" s="440"/>
      <c r="CE1033" s="260"/>
      <c r="CJ1033" s="439"/>
      <c r="CM1033" s="439"/>
      <c r="DB1033" s="147">
        <v>45912</v>
      </c>
      <c r="DC1033" s="260">
        <v>24000</v>
      </c>
    </row>
    <row r="1034" spans="5:107" x14ac:dyDescent="0.25">
      <c r="E1034" s="268">
        <v>45888</v>
      </c>
      <c r="F1034" s="269">
        <v>211000</v>
      </c>
      <c r="G1034" s="272" t="s">
        <v>1396</v>
      </c>
      <c r="H1034" s="269" t="s">
        <v>6445</v>
      </c>
      <c r="T1034" s="742">
        <v>45475</v>
      </c>
      <c r="U1034" s="628" t="s">
        <v>587</v>
      </c>
      <c r="V1034" s="628" t="s">
        <v>3073</v>
      </c>
      <c r="W1034" s="629" t="s">
        <v>592</v>
      </c>
      <c r="X1034" s="629" t="s">
        <v>4215</v>
      </c>
      <c r="Y1034" s="744">
        <v>387000</v>
      </c>
      <c r="Z1034" s="640"/>
      <c r="AA1034" s="640">
        <v>57500</v>
      </c>
      <c r="AB1034" s="640"/>
      <c r="AC1034" s="640"/>
      <c r="AD1034" s="640"/>
      <c r="AE1034" s="640">
        <v>57500</v>
      </c>
      <c r="AF1034" s="640"/>
      <c r="AG1034" s="640"/>
      <c r="AH1034" s="640" t="s">
        <v>4216</v>
      </c>
      <c r="AI1034" t="s">
        <v>573</v>
      </c>
      <c r="BP1034" s="260"/>
      <c r="BQ1034" s="260"/>
      <c r="BR1034" s="260"/>
      <c r="BS1034" s="260"/>
      <c r="BT1034" s="260"/>
      <c r="BU1034" s="147"/>
      <c r="BV1034" s="260"/>
      <c r="BW1034" s="260"/>
      <c r="BX1034" s="147"/>
      <c r="BY1034" s="260"/>
      <c r="BZ1034" s="260"/>
      <c r="CA1034" s="147"/>
      <c r="CB1034" s="260"/>
      <c r="CC1034" s="260"/>
      <c r="CD1034" s="440"/>
      <c r="CE1034" s="260"/>
      <c r="CJ1034" s="439"/>
      <c r="CM1034" s="439"/>
      <c r="DB1034" s="147">
        <v>45912</v>
      </c>
      <c r="DC1034" s="260">
        <v>16000</v>
      </c>
    </row>
    <row r="1035" spans="5:107" ht="15.75" thickBot="1" x14ac:dyDescent="0.3">
      <c r="E1035" s="268">
        <v>45885</v>
      </c>
      <c r="F1035" s="269">
        <v>411000</v>
      </c>
      <c r="G1035" s="270" t="s">
        <v>3352</v>
      </c>
      <c r="H1035" s="269" t="s">
        <v>6371</v>
      </c>
      <c r="T1035" s="742">
        <v>45474</v>
      </c>
      <c r="U1035" s="628" t="s">
        <v>587</v>
      </c>
      <c r="V1035" s="628" t="s">
        <v>4129</v>
      </c>
      <c r="W1035" s="629" t="s">
        <v>592</v>
      </c>
      <c r="X1035" s="629" t="s">
        <v>544</v>
      </c>
      <c r="Y1035" s="744">
        <v>484000</v>
      </c>
      <c r="Z1035" s="640"/>
      <c r="AA1035" s="640">
        <v>66000</v>
      </c>
      <c r="AB1035" s="640"/>
      <c r="AC1035" s="640"/>
      <c r="AD1035" s="640"/>
      <c r="AE1035" s="640">
        <v>66000</v>
      </c>
      <c r="AF1035" s="640"/>
      <c r="AG1035" s="640"/>
      <c r="AH1035" s="640" t="s">
        <v>4176</v>
      </c>
      <c r="AI1035" t="s">
        <v>573</v>
      </c>
      <c r="BP1035" s="260"/>
      <c r="BQ1035" s="260"/>
      <c r="BR1035" s="260"/>
      <c r="BS1035" s="260"/>
      <c r="BT1035" s="260"/>
      <c r="BU1035" s="147"/>
      <c r="BV1035" s="260"/>
      <c r="BW1035" s="260"/>
      <c r="BX1035" s="147"/>
      <c r="BY1035" s="260"/>
      <c r="BZ1035" s="260"/>
      <c r="CA1035" s="147"/>
      <c r="CB1035" s="260"/>
      <c r="CC1035" s="260"/>
      <c r="CD1035" s="440"/>
      <c r="CE1035" s="260"/>
      <c r="CJ1035" s="52"/>
      <c r="CM1035" s="439"/>
      <c r="DB1035" s="147">
        <v>45911</v>
      </c>
      <c r="DC1035" s="260">
        <v>4000</v>
      </c>
    </row>
    <row r="1036" spans="5:107" x14ac:dyDescent="0.25">
      <c r="E1036" s="268">
        <v>45884</v>
      </c>
      <c r="F1036" s="269">
        <v>3000</v>
      </c>
      <c r="G1036" s="270"/>
      <c r="H1036" s="269" t="s">
        <v>6348</v>
      </c>
      <c r="T1036" s="742">
        <v>45467</v>
      </c>
      <c r="U1036" s="628" t="s">
        <v>4113</v>
      </c>
      <c r="V1036" s="628" t="s">
        <v>4114</v>
      </c>
      <c r="W1036" s="629" t="s">
        <v>2448</v>
      </c>
      <c r="X1036" s="629" t="s">
        <v>435</v>
      </c>
      <c r="Y1036" s="744">
        <v>100000</v>
      </c>
      <c r="Z1036" s="640"/>
      <c r="AA1036" s="640">
        <v>15000</v>
      </c>
      <c r="AB1036" s="640"/>
      <c r="AC1036" s="640"/>
      <c r="AD1036" s="640"/>
      <c r="AE1036" s="640">
        <v>15000</v>
      </c>
      <c r="AF1036" s="640"/>
      <c r="AG1036" s="640"/>
      <c r="AH1036" s="640"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147">
        <v>45911</v>
      </c>
      <c r="DC1036" s="260">
        <v>7000</v>
      </c>
    </row>
    <row r="1037" spans="5:107" x14ac:dyDescent="0.25">
      <c r="E1037" s="268">
        <v>45884</v>
      </c>
      <c r="F1037" s="269">
        <v>17000</v>
      </c>
      <c r="G1037" s="270" t="s">
        <v>1396</v>
      </c>
      <c r="H1037" s="269" t="s">
        <v>4523</v>
      </c>
      <c r="T1037" s="742">
        <v>45466</v>
      </c>
      <c r="U1037" s="628" t="s">
        <v>3992</v>
      </c>
      <c r="V1037" s="628" t="s">
        <v>4080</v>
      </c>
      <c r="W1037" s="629" t="s">
        <v>611</v>
      </c>
      <c r="X1037" s="629" t="s">
        <v>221</v>
      </c>
      <c r="Y1037" s="744">
        <v>389000</v>
      </c>
      <c r="Z1037" s="640"/>
      <c r="AA1037" s="640">
        <v>73000</v>
      </c>
      <c r="AB1037" s="640"/>
      <c r="AC1037" s="640"/>
      <c r="AD1037" s="640"/>
      <c r="AE1037" s="640">
        <v>73000</v>
      </c>
      <c r="AF1037" s="640"/>
      <c r="AG1037" s="640"/>
      <c r="AH1037" s="640"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147">
        <v>45911</v>
      </c>
      <c r="DC1037" s="260">
        <v>5000</v>
      </c>
    </row>
    <row r="1038" spans="5:107" x14ac:dyDescent="0.25">
      <c r="E1038" s="268">
        <v>45883</v>
      </c>
      <c r="F1038" s="269">
        <v>3000</v>
      </c>
      <c r="G1038" s="270" t="s">
        <v>5485</v>
      </c>
      <c r="H1038" s="269" t="s">
        <v>5639</v>
      </c>
      <c r="T1038" s="742">
        <v>45465</v>
      </c>
      <c r="U1038" s="628" t="s">
        <v>4035</v>
      </c>
      <c r="V1038" s="628">
        <v>1082657315</v>
      </c>
      <c r="W1038" s="629" t="s">
        <v>4036</v>
      </c>
      <c r="X1038" s="629" t="s">
        <v>221</v>
      </c>
      <c r="Y1038" s="744" t="s">
        <v>4094</v>
      </c>
      <c r="Z1038" s="640"/>
      <c r="AA1038" s="640">
        <v>31000</v>
      </c>
      <c r="AB1038" s="640"/>
      <c r="AC1038" s="640"/>
      <c r="AD1038" s="640"/>
      <c r="AE1038" s="640">
        <v>31000</v>
      </c>
      <c r="AF1038" s="640"/>
      <c r="AG1038" s="640"/>
      <c r="AH1038" s="640"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147">
        <v>45911</v>
      </c>
      <c r="DC1038" s="260">
        <v>15000</v>
      </c>
    </row>
    <row r="1039" spans="5:107" x14ac:dyDescent="0.25">
      <c r="E1039" s="268">
        <v>45883</v>
      </c>
      <c r="F1039" s="269">
        <v>20000</v>
      </c>
      <c r="G1039" s="270" t="s">
        <v>3353</v>
      </c>
      <c r="H1039" s="269" t="s">
        <v>1209</v>
      </c>
      <c r="T1039" s="742">
        <v>45464</v>
      </c>
      <c r="U1039" s="628" t="s">
        <v>1728</v>
      </c>
      <c r="V1039" s="628" t="s">
        <v>3251</v>
      </c>
      <c r="W1039" s="629" t="s">
        <v>592</v>
      </c>
      <c r="X1039" s="629" t="s">
        <v>602</v>
      </c>
      <c r="Y1039" s="744" t="s">
        <v>4037</v>
      </c>
      <c r="Z1039" s="640"/>
      <c r="AA1039" s="640">
        <v>90000</v>
      </c>
      <c r="AB1039" s="640"/>
      <c r="AC1039" s="640"/>
      <c r="AD1039" s="640"/>
      <c r="AE1039" s="640">
        <v>90000</v>
      </c>
      <c r="AF1039" s="640"/>
      <c r="AG1039" s="640"/>
      <c r="AH1039" s="640"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147">
        <v>45911</v>
      </c>
      <c r="DC1039" s="260">
        <v>5000</v>
      </c>
    </row>
    <row r="1040" spans="5:107" x14ac:dyDescent="0.25">
      <c r="E1040" s="268">
        <v>45883</v>
      </c>
      <c r="F1040" s="269">
        <v>3000</v>
      </c>
      <c r="G1040" s="270" t="s">
        <v>3352</v>
      </c>
      <c r="H1040" s="269" t="s">
        <v>6347</v>
      </c>
      <c r="T1040" s="742">
        <v>45463</v>
      </c>
      <c r="U1040" s="628" t="s">
        <v>1668</v>
      </c>
      <c r="V1040" s="628" t="s">
        <v>4085</v>
      </c>
      <c r="W1040" s="629" t="s">
        <v>593</v>
      </c>
      <c r="X1040" s="629" t="s">
        <v>486</v>
      </c>
      <c r="Y1040" s="744">
        <v>275000</v>
      </c>
      <c r="Z1040" s="640"/>
      <c r="AA1040" s="640">
        <v>78000</v>
      </c>
      <c r="AB1040" s="640"/>
      <c r="AC1040" s="640"/>
      <c r="AD1040" s="640"/>
      <c r="AE1040" s="640">
        <v>78000</v>
      </c>
      <c r="AF1040" s="640"/>
      <c r="AG1040" s="640"/>
      <c r="AH1040" s="640"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147">
        <v>45911</v>
      </c>
      <c r="DC1040" s="260">
        <v>12000</v>
      </c>
    </row>
    <row r="1041" spans="5:107" x14ac:dyDescent="0.25">
      <c r="E1041" s="268">
        <v>45883</v>
      </c>
      <c r="F1041" s="269">
        <v>25000</v>
      </c>
      <c r="G1041" s="270" t="s">
        <v>3355</v>
      </c>
      <c r="H1041" s="269" t="s">
        <v>6345</v>
      </c>
      <c r="T1041" s="742">
        <v>45462</v>
      </c>
      <c r="U1041" s="628" t="s">
        <v>1728</v>
      </c>
      <c r="V1041" s="628" t="s">
        <v>4087</v>
      </c>
      <c r="W1041" s="629" t="s">
        <v>592</v>
      </c>
      <c r="X1041" s="629" t="s">
        <v>435</v>
      </c>
      <c r="Y1041" s="744">
        <v>640000</v>
      </c>
      <c r="Z1041" s="640"/>
      <c r="AA1041" s="640">
        <v>75000</v>
      </c>
      <c r="AB1041" s="640"/>
      <c r="AC1041" s="640"/>
      <c r="AD1041" s="640"/>
      <c r="AE1041" s="640">
        <v>75000</v>
      </c>
      <c r="AF1041" s="640"/>
      <c r="AG1041" s="640"/>
      <c r="AH1041" s="640"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147">
        <v>45911</v>
      </c>
      <c r="DC1041" s="260">
        <v>5000</v>
      </c>
    </row>
    <row r="1042" spans="5:107" x14ac:dyDescent="0.25">
      <c r="E1042" s="268">
        <v>45882</v>
      </c>
      <c r="F1042" s="269">
        <v>3000</v>
      </c>
      <c r="G1042" s="270" t="s">
        <v>5485</v>
      </c>
      <c r="H1042" s="269" t="s">
        <v>5639</v>
      </c>
      <c r="T1042" s="793">
        <v>45461</v>
      </c>
      <c r="U1042" s="745" t="s">
        <v>3987</v>
      </c>
      <c r="V1042" s="745" t="s">
        <v>3986</v>
      </c>
      <c r="W1042" s="746" t="s">
        <v>592</v>
      </c>
      <c r="X1042" s="746" t="s">
        <v>435</v>
      </c>
      <c r="Y1042" s="747">
        <v>351000</v>
      </c>
      <c r="Z1042" s="748"/>
      <c r="AA1042" s="748">
        <v>72000</v>
      </c>
      <c r="AB1042" s="640"/>
      <c r="AC1042" s="640"/>
      <c r="AD1042" s="748"/>
      <c r="AE1042" s="748">
        <v>72000</v>
      </c>
      <c r="AF1042" s="640"/>
      <c r="AG1042" s="640"/>
      <c r="AH1042" s="640"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147">
        <v>45911</v>
      </c>
      <c r="DC1042" s="260">
        <v>0</v>
      </c>
    </row>
    <row r="1043" spans="5:107" x14ac:dyDescent="0.25">
      <c r="E1043" s="268">
        <v>45882</v>
      </c>
      <c r="F1043" s="269">
        <v>30000</v>
      </c>
      <c r="G1043" s="270" t="s">
        <v>942</v>
      </c>
      <c r="H1043" s="269" t="s">
        <v>916</v>
      </c>
      <c r="T1043" s="742">
        <v>45460</v>
      </c>
      <c r="U1043" s="628" t="s">
        <v>4070</v>
      </c>
      <c r="V1043" s="628" t="s">
        <v>4074</v>
      </c>
      <c r="W1043" s="629" t="s">
        <v>592</v>
      </c>
      <c r="X1043" s="629" t="s">
        <v>435</v>
      </c>
      <c r="Y1043" s="744">
        <v>353000</v>
      </c>
      <c r="Z1043" s="640"/>
      <c r="AA1043" s="640">
        <v>72000</v>
      </c>
      <c r="AB1043" s="640"/>
      <c r="AC1043" s="640"/>
      <c r="AD1043" s="640"/>
      <c r="AE1043" s="640">
        <v>72000</v>
      </c>
      <c r="AF1043" s="640"/>
      <c r="AG1043" s="640"/>
      <c r="AH1043" s="640"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147">
        <v>45911</v>
      </c>
      <c r="DC1043" s="260">
        <v>535000</v>
      </c>
    </row>
    <row r="1044" spans="5:107" x14ac:dyDescent="0.25">
      <c r="E1044" s="268">
        <v>45882</v>
      </c>
      <c r="F1044" s="269">
        <v>10000</v>
      </c>
      <c r="G1044" s="270" t="s">
        <v>3352</v>
      </c>
      <c r="H1044" s="269" t="s">
        <v>6268</v>
      </c>
      <c r="T1044" s="742">
        <v>45459</v>
      </c>
      <c r="U1044" s="628" t="s">
        <v>4071</v>
      </c>
      <c r="V1044" s="628" t="s">
        <v>333</v>
      </c>
      <c r="W1044" s="629" t="s">
        <v>592</v>
      </c>
      <c r="X1044" s="629" t="s">
        <v>436</v>
      </c>
      <c r="Y1044" s="744">
        <v>316000</v>
      </c>
      <c r="Z1044" s="640"/>
      <c r="AA1044" s="640">
        <v>94000</v>
      </c>
      <c r="AB1044" s="640"/>
      <c r="AC1044" s="640"/>
      <c r="AD1044" s="640"/>
      <c r="AE1044" s="640">
        <v>94000</v>
      </c>
      <c r="AF1044" s="640"/>
      <c r="AG1044" s="640"/>
      <c r="AH1044" s="640"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147">
        <v>45911</v>
      </c>
      <c r="DC1044" s="260">
        <v>342000</v>
      </c>
    </row>
    <row r="1045" spans="5:107" x14ac:dyDescent="0.25">
      <c r="E1045" s="268">
        <v>45882</v>
      </c>
      <c r="F1045" s="269">
        <v>10000</v>
      </c>
      <c r="G1045" s="270" t="s">
        <v>3352</v>
      </c>
      <c r="H1045" s="269" t="s">
        <v>6256</v>
      </c>
      <c r="T1045" s="742">
        <v>45458</v>
      </c>
      <c r="U1045" s="628" t="s">
        <v>3268</v>
      </c>
      <c r="V1045" s="628" t="s">
        <v>4077</v>
      </c>
      <c r="W1045" s="629" t="s">
        <v>4078</v>
      </c>
      <c r="X1045" s="629" t="s">
        <v>435</v>
      </c>
      <c r="Y1045" s="744">
        <v>394000</v>
      </c>
      <c r="Z1045" s="640"/>
      <c r="AA1045" s="640">
        <v>0</v>
      </c>
      <c r="AB1045" s="640"/>
      <c r="AC1045" s="640"/>
      <c r="AD1045" s="640"/>
      <c r="AE1045" s="640">
        <v>0</v>
      </c>
      <c r="AF1045" s="640"/>
      <c r="AG1045" s="640"/>
      <c r="AH1045" s="640"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147">
        <v>45911</v>
      </c>
      <c r="DC1045" s="260">
        <v>5000</v>
      </c>
    </row>
    <row r="1046" spans="5:107" x14ac:dyDescent="0.25">
      <c r="E1046" s="268">
        <v>45882</v>
      </c>
      <c r="F1046" s="269">
        <v>5000</v>
      </c>
      <c r="G1046" s="270" t="s">
        <v>1396</v>
      </c>
      <c r="H1046" s="269" t="s">
        <v>6346</v>
      </c>
      <c r="T1046" s="742">
        <v>45457</v>
      </c>
      <c r="U1046" s="628" t="s">
        <v>609</v>
      </c>
      <c r="V1046" s="628" t="s">
        <v>4048</v>
      </c>
      <c r="W1046" s="629" t="s">
        <v>593</v>
      </c>
      <c r="X1046" s="629" t="s">
        <v>436</v>
      </c>
      <c r="Y1046" s="744">
        <v>529000</v>
      </c>
      <c r="Z1046" s="640"/>
      <c r="AA1046" s="640">
        <v>70000</v>
      </c>
      <c r="AB1046" s="640"/>
      <c r="AC1046" s="640"/>
      <c r="AD1046" s="640"/>
      <c r="AE1046" s="640">
        <v>70000</v>
      </c>
      <c r="AF1046" s="640"/>
      <c r="AG1046" s="640"/>
      <c r="AH1046" s="640"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147">
        <v>45910</v>
      </c>
      <c r="DC1046" s="260">
        <v>5000</v>
      </c>
    </row>
    <row r="1047" spans="5:107" x14ac:dyDescent="0.25">
      <c r="E1047" s="268">
        <v>45881</v>
      </c>
      <c r="F1047" s="269">
        <v>3000</v>
      </c>
      <c r="G1047" s="270" t="s">
        <v>5485</v>
      </c>
      <c r="H1047" s="269" t="s">
        <v>5639</v>
      </c>
      <c r="T1047" s="742">
        <v>45456</v>
      </c>
      <c r="U1047" s="628" t="s">
        <v>2451</v>
      </c>
      <c r="V1047" s="628" t="s">
        <v>3111</v>
      </c>
      <c r="W1047" s="629" t="s">
        <v>4065</v>
      </c>
      <c r="X1047" s="629" t="s">
        <v>435</v>
      </c>
      <c r="Y1047" s="744">
        <v>120000</v>
      </c>
      <c r="Z1047" s="640"/>
      <c r="AA1047" s="640">
        <v>49000</v>
      </c>
      <c r="AB1047" s="640"/>
      <c r="AC1047" s="640"/>
      <c r="AD1047" s="640"/>
      <c r="AE1047" s="640">
        <v>49000</v>
      </c>
      <c r="AF1047" s="640"/>
      <c r="AG1047" s="640"/>
      <c r="AH1047" s="640"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147">
        <v>45910</v>
      </c>
      <c r="DC1047" s="260">
        <v>20000</v>
      </c>
    </row>
    <row r="1048" spans="5:107" x14ac:dyDescent="0.25">
      <c r="E1048" s="268">
        <v>45881</v>
      </c>
      <c r="F1048" s="269">
        <v>30000</v>
      </c>
      <c r="G1048" s="270" t="s">
        <v>942</v>
      </c>
      <c r="H1048" s="269" t="s">
        <v>916</v>
      </c>
      <c r="T1048" s="742">
        <v>45455</v>
      </c>
      <c r="U1048" s="628" t="s">
        <v>3992</v>
      </c>
      <c r="V1048" s="628" t="s">
        <v>3993</v>
      </c>
      <c r="W1048" s="629" t="s">
        <v>592</v>
      </c>
      <c r="X1048" s="629" t="s">
        <v>436</v>
      </c>
      <c r="Y1048" s="744" t="s">
        <v>4049</v>
      </c>
      <c r="Z1048" s="640"/>
      <c r="AA1048" s="640">
        <v>68000</v>
      </c>
      <c r="AB1048" s="640"/>
      <c r="AC1048" s="640"/>
      <c r="AD1048" s="640"/>
      <c r="AE1048" s="640">
        <v>68000</v>
      </c>
      <c r="AF1048" s="640"/>
      <c r="AG1048" s="640"/>
      <c r="AH1048" s="640"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45907</v>
      </c>
      <c r="DC1048" s="438">
        <v>25000</v>
      </c>
    </row>
    <row r="1049" spans="5:107" x14ac:dyDescent="0.25">
      <c r="E1049" s="268">
        <v>45880</v>
      </c>
      <c r="F1049" s="269">
        <v>5000</v>
      </c>
      <c r="G1049" s="270"/>
      <c r="H1049" s="269" t="s">
        <v>3728</v>
      </c>
      <c r="T1049" s="742">
        <v>45454</v>
      </c>
      <c r="U1049" s="628" t="s">
        <v>4017</v>
      </c>
      <c r="V1049" s="628" t="s">
        <v>3320</v>
      </c>
      <c r="W1049" s="629" t="s">
        <v>2440</v>
      </c>
      <c r="X1049" s="629" t="s">
        <v>435</v>
      </c>
      <c r="Y1049" s="744">
        <v>300000</v>
      </c>
      <c r="Z1049" s="640"/>
      <c r="AA1049" s="640">
        <v>115000</v>
      </c>
      <c r="AB1049" s="640"/>
      <c r="AC1049" s="640"/>
      <c r="AD1049" s="640"/>
      <c r="AE1049" s="640">
        <v>115000</v>
      </c>
      <c r="AF1049" s="640"/>
      <c r="AG1049" s="640"/>
      <c r="AH1049" s="640"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45904</v>
      </c>
      <c r="DC1049" s="438">
        <v>18000</v>
      </c>
    </row>
    <row r="1050" spans="5:107" x14ac:dyDescent="0.25">
      <c r="E1050" s="268">
        <v>45880</v>
      </c>
      <c r="F1050" s="269">
        <v>6000</v>
      </c>
      <c r="G1050" s="270" t="s">
        <v>3355</v>
      </c>
      <c r="H1050" s="269" t="s">
        <v>2680</v>
      </c>
      <c r="T1050" s="742">
        <v>45453</v>
      </c>
      <c r="U1050" s="628" t="s">
        <v>1728</v>
      </c>
      <c r="V1050" s="628" t="s">
        <v>4016</v>
      </c>
      <c r="W1050" s="629" t="s">
        <v>592</v>
      </c>
      <c r="X1050" s="629" t="s">
        <v>435</v>
      </c>
      <c r="Y1050" s="744">
        <v>540000</v>
      </c>
      <c r="Z1050" s="640"/>
      <c r="AA1050" s="640">
        <v>71000</v>
      </c>
      <c r="AB1050" s="640"/>
      <c r="AC1050" s="640"/>
      <c r="AD1050" s="640"/>
      <c r="AE1050" s="640">
        <v>71000</v>
      </c>
      <c r="AF1050" s="640"/>
      <c r="AG1050" s="640"/>
      <c r="AH1050" s="640"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45904</v>
      </c>
      <c r="DC1050" s="438">
        <v>5000</v>
      </c>
    </row>
    <row r="1051" spans="5:107" x14ac:dyDescent="0.25">
      <c r="E1051" s="268">
        <v>45880</v>
      </c>
      <c r="F1051" s="269">
        <v>4000</v>
      </c>
      <c r="G1051" s="270" t="s">
        <v>3353</v>
      </c>
      <c r="H1051" s="269" t="s">
        <v>636</v>
      </c>
      <c r="T1051" s="742">
        <v>45452</v>
      </c>
      <c r="U1051" s="629" t="s">
        <v>7052</v>
      </c>
      <c r="V1051" s="628" t="s">
        <v>4041</v>
      </c>
      <c r="W1051" s="629" t="s">
        <v>592</v>
      </c>
      <c r="X1051" s="629" t="s">
        <v>221</v>
      </c>
      <c r="Y1051" s="744">
        <v>517000</v>
      </c>
      <c r="Z1051" s="640"/>
      <c r="AA1051" s="640">
        <v>195000</v>
      </c>
      <c r="AB1051" s="640"/>
      <c r="AC1051" s="640"/>
      <c r="AD1051" s="640"/>
      <c r="AE1051" s="640">
        <v>195000</v>
      </c>
      <c r="AF1051" s="640"/>
      <c r="AG1051" s="640"/>
      <c r="AH1051" s="640"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45903</v>
      </c>
      <c r="DC1051" s="438">
        <v>18000</v>
      </c>
    </row>
    <row r="1052" spans="5:107" x14ac:dyDescent="0.25">
      <c r="E1052" s="268">
        <v>45880</v>
      </c>
      <c r="F1052" s="269">
        <v>20000</v>
      </c>
      <c r="G1052" s="270" t="s">
        <v>3355</v>
      </c>
      <c r="H1052" s="269" t="s">
        <v>6314</v>
      </c>
      <c r="T1052" s="742">
        <v>45451</v>
      </c>
      <c r="U1052" s="629" t="s">
        <v>7052</v>
      </c>
      <c r="V1052" s="628" t="s">
        <v>4047</v>
      </c>
      <c r="W1052" s="629" t="s">
        <v>611</v>
      </c>
      <c r="X1052" s="629" t="s">
        <v>436</v>
      </c>
      <c r="Y1052" s="744">
        <v>511000</v>
      </c>
      <c r="Z1052" s="640"/>
      <c r="AA1052" s="640">
        <v>72000</v>
      </c>
      <c r="AB1052" s="640"/>
      <c r="AC1052" s="640"/>
      <c r="AD1052" s="640"/>
      <c r="AE1052" s="640">
        <v>72000</v>
      </c>
      <c r="AF1052" s="640"/>
      <c r="AG1052" s="640"/>
      <c r="AH1052" s="640"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45903</v>
      </c>
      <c r="DC1052" s="438">
        <v>16000</v>
      </c>
    </row>
    <row r="1053" spans="5:107" x14ac:dyDescent="0.25">
      <c r="E1053" s="268">
        <v>45880</v>
      </c>
      <c r="F1053" s="269">
        <v>3000</v>
      </c>
      <c r="G1053" s="270"/>
      <c r="H1053" s="269" t="s">
        <v>6317</v>
      </c>
      <c r="T1053" s="742">
        <v>45450</v>
      </c>
      <c r="U1053" s="628" t="s">
        <v>2400</v>
      </c>
      <c r="V1053" s="628" t="s">
        <v>3083</v>
      </c>
      <c r="W1053" s="629" t="s">
        <v>592</v>
      </c>
      <c r="X1053" s="629" t="s">
        <v>435</v>
      </c>
      <c r="Y1053" s="744" t="s">
        <v>4050</v>
      </c>
      <c r="Z1053" s="640"/>
      <c r="AA1053" s="640">
        <v>133000</v>
      </c>
      <c r="AB1053" s="640"/>
      <c r="AC1053" s="640"/>
      <c r="AD1053" s="640"/>
      <c r="AE1053" s="640">
        <v>133000</v>
      </c>
      <c r="AF1053" s="640"/>
      <c r="AG1053" s="640"/>
      <c r="AH1053" s="640"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45903</v>
      </c>
      <c r="DC1053" s="438">
        <v>86000</v>
      </c>
    </row>
    <row r="1054" spans="5:107" x14ac:dyDescent="0.25">
      <c r="E1054" s="268">
        <v>45880</v>
      </c>
      <c r="F1054" s="269">
        <v>15000</v>
      </c>
      <c r="G1054" s="270" t="s">
        <v>3353</v>
      </c>
      <c r="H1054" s="269" t="s">
        <v>6310</v>
      </c>
      <c r="T1054" s="742">
        <v>45446</v>
      </c>
      <c r="U1054" s="628" t="s">
        <v>587</v>
      </c>
      <c r="V1054" s="628" t="s">
        <v>4015</v>
      </c>
      <c r="W1054" s="629" t="s">
        <v>592</v>
      </c>
      <c r="X1054" s="629" t="s">
        <v>4069</v>
      </c>
      <c r="Y1054" s="744">
        <v>354000</v>
      </c>
      <c r="Z1054" s="640"/>
      <c r="AA1054" s="640">
        <v>30000</v>
      </c>
      <c r="AB1054" s="640"/>
      <c r="AC1054" s="640"/>
      <c r="AD1054" s="640"/>
      <c r="AE1054" s="640">
        <v>30000</v>
      </c>
      <c r="AF1054" s="640"/>
      <c r="AG1054" s="640"/>
      <c r="AH1054" s="640"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45902</v>
      </c>
      <c r="DC1054" s="438">
        <v>23000</v>
      </c>
    </row>
    <row r="1055" spans="5:107" x14ac:dyDescent="0.25">
      <c r="E1055" s="268">
        <v>45879</v>
      </c>
      <c r="F1055" s="269">
        <v>15000</v>
      </c>
      <c r="G1055" s="270" t="s">
        <v>3352</v>
      </c>
      <c r="H1055" s="269" t="s">
        <v>6309</v>
      </c>
      <c r="T1055" s="742">
        <v>45445</v>
      </c>
      <c r="U1055" s="628" t="s">
        <v>587</v>
      </c>
      <c r="V1055" s="628" t="s">
        <v>4040</v>
      </c>
      <c r="W1055" s="629" t="s">
        <v>592</v>
      </c>
      <c r="X1055" s="629" t="s">
        <v>435</v>
      </c>
      <c r="Y1055" s="744" t="s">
        <v>4039</v>
      </c>
      <c r="Z1055" s="640"/>
      <c r="AA1055" s="640">
        <v>59000</v>
      </c>
      <c r="AB1055" s="640"/>
      <c r="AC1055" s="640"/>
      <c r="AD1055" s="640"/>
      <c r="AE1055" s="640">
        <v>59000</v>
      </c>
      <c r="AF1055" s="640"/>
      <c r="AG1055" s="640"/>
      <c r="AH1055" s="640"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45902</v>
      </c>
      <c r="DC1055" s="438">
        <v>374000</v>
      </c>
    </row>
    <row r="1056" spans="5:107" x14ac:dyDescent="0.25">
      <c r="E1056" s="268">
        <v>45879</v>
      </c>
      <c r="F1056" s="469">
        <v>8000</v>
      </c>
      <c r="G1056" s="529" t="s">
        <v>1396</v>
      </c>
      <c r="H1056" s="469" t="s">
        <v>4527</v>
      </c>
      <c r="T1056" s="742">
        <v>45444</v>
      </c>
      <c r="U1056" s="628" t="s">
        <v>587</v>
      </c>
      <c r="V1056" s="628" t="s">
        <v>4027</v>
      </c>
      <c r="W1056" s="629" t="s">
        <v>593</v>
      </c>
      <c r="X1056" s="629" t="s">
        <v>221</v>
      </c>
      <c r="Y1056" s="744">
        <v>280000</v>
      </c>
      <c r="Z1056" s="640"/>
      <c r="AA1056" s="640">
        <v>65000</v>
      </c>
      <c r="AB1056" s="640"/>
      <c r="AC1056" s="640"/>
      <c r="AD1056" s="640"/>
      <c r="AE1056" s="640">
        <v>65000</v>
      </c>
      <c r="AF1056" s="640"/>
      <c r="AG1056" s="640"/>
      <c r="AH1056" s="640"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45902</v>
      </c>
      <c r="DC1056" s="438">
        <v>5000</v>
      </c>
    </row>
    <row r="1057" spans="5:107" x14ac:dyDescent="0.25">
      <c r="E1057" s="268">
        <v>45878</v>
      </c>
      <c r="F1057" s="269">
        <v>5000</v>
      </c>
      <c r="G1057" s="272" t="s">
        <v>1312</v>
      </c>
      <c r="H1057" s="269" t="s">
        <v>1486</v>
      </c>
      <c r="T1057" s="742">
        <v>45442</v>
      </c>
      <c r="U1057" s="628" t="s">
        <v>3865</v>
      </c>
      <c r="V1057" s="628"/>
      <c r="W1057" s="629" t="s">
        <v>1477</v>
      </c>
      <c r="X1057" s="629" t="s">
        <v>435</v>
      </c>
      <c r="Y1057" s="744">
        <v>100000</v>
      </c>
      <c r="Z1057" s="640"/>
      <c r="AA1057" s="640">
        <v>100000</v>
      </c>
      <c r="AB1057" s="640"/>
      <c r="AC1057" s="640"/>
      <c r="AD1057" s="640"/>
      <c r="AE1057" s="640">
        <v>100000</v>
      </c>
      <c r="AF1057" s="640"/>
      <c r="AG1057" s="640"/>
      <c r="AH1057" s="640"/>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45902</v>
      </c>
      <c r="DC1057" s="438">
        <v>5000</v>
      </c>
    </row>
    <row r="1058" spans="5:107" x14ac:dyDescent="0.25">
      <c r="E1058" s="268">
        <v>45878</v>
      </c>
      <c r="F1058" s="269">
        <v>21000</v>
      </c>
      <c r="G1058" s="270" t="s">
        <v>3353</v>
      </c>
      <c r="H1058" s="269" t="s">
        <v>6281</v>
      </c>
      <c r="T1058" s="742">
        <v>45441</v>
      </c>
      <c r="U1058" s="628" t="s">
        <v>2400</v>
      </c>
      <c r="V1058" s="628" t="s">
        <v>3945</v>
      </c>
      <c r="W1058" s="629" t="s">
        <v>592</v>
      </c>
      <c r="X1058" s="629" t="s">
        <v>221</v>
      </c>
      <c r="Y1058" s="744">
        <v>332000</v>
      </c>
      <c r="Z1058" s="640"/>
      <c r="AA1058" s="640">
        <v>86000</v>
      </c>
      <c r="AB1058" s="640"/>
      <c r="AC1058" s="640"/>
      <c r="AD1058" s="640"/>
      <c r="AE1058" s="640">
        <v>86000</v>
      </c>
      <c r="AF1058" s="640"/>
      <c r="AG1058" s="640"/>
      <c r="AH1058" s="640"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45902</v>
      </c>
      <c r="DC1058" s="438">
        <v>18000</v>
      </c>
    </row>
    <row r="1059" spans="5:107" x14ac:dyDescent="0.25">
      <c r="E1059" s="268">
        <v>45878</v>
      </c>
      <c r="F1059" s="269">
        <v>170000</v>
      </c>
      <c r="G1059" s="270" t="s">
        <v>3352</v>
      </c>
      <c r="H1059" s="269" t="s">
        <v>6308</v>
      </c>
      <c r="T1059" s="742">
        <v>45440</v>
      </c>
      <c r="U1059" s="628" t="s">
        <v>3818</v>
      </c>
      <c r="V1059" s="628" t="s">
        <v>3835</v>
      </c>
      <c r="W1059" s="629" t="s">
        <v>3826</v>
      </c>
      <c r="X1059" s="629" t="s">
        <v>436</v>
      </c>
      <c r="Y1059" s="744">
        <v>287000</v>
      </c>
      <c r="Z1059" s="640"/>
      <c r="AA1059" s="640">
        <v>72000</v>
      </c>
      <c r="AB1059" s="640"/>
      <c r="AC1059" s="640"/>
      <c r="AD1059" s="640"/>
      <c r="AE1059" s="640">
        <v>72000</v>
      </c>
      <c r="AF1059" s="640"/>
      <c r="AG1059" s="640"/>
      <c r="AH1059" s="640"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45902</v>
      </c>
      <c r="DC1059" s="438">
        <v>5000</v>
      </c>
    </row>
    <row r="1060" spans="5:107" x14ac:dyDescent="0.25">
      <c r="E1060" s="268">
        <v>45878</v>
      </c>
      <c r="F1060" s="269">
        <v>128000</v>
      </c>
      <c r="G1060" s="270" t="s">
        <v>1312</v>
      </c>
      <c r="H1060" s="269" t="s">
        <v>3375</v>
      </c>
      <c r="T1060" s="742">
        <v>45439</v>
      </c>
      <c r="U1060" s="628" t="s">
        <v>3995</v>
      </c>
      <c r="V1060" s="628" t="s">
        <v>4002</v>
      </c>
      <c r="W1060" s="629" t="s">
        <v>4003</v>
      </c>
      <c r="X1060" s="629" t="s">
        <v>608</v>
      </c>
      <c r="Y1060" s="744">
        <v>90000</v>
      </c>
      <c r="Z1060" s="640"/>
      <c r="AA1060" s="640">
        <v>30000</v>
      </c>
      <c r="AB1060" s="640"/>
      <c r="AC1060" s="640"/>
      <c r="AD1060" s="640"/>
      <c r="AE1060" s="640">
        <v>30000</v>
      </c>
      <c r="AF1060" s="640"/>
      <c r="AG1060" s="640"/>
      <c r="AH1060" s="640"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45902</v>
      </c>
      <c r="DC1060" s="438">
        <v>18000</v>
      </c>
    </row>
    <row r="1061" spans="5:107" x14ac:dyDescent="0.25">
      <c r="E1061" s="268">
        <v>45878</v>
      </c>
      <c r="F1061" s="269">
        <v>22000</v>
      </c>
      <c r="G1061" s="270" t="s">
        <v>3353</v>
      </c>
      <c r="H1061" s="269" t="s">
        <v>3444</v>
      </c>
      <c r="T1061" s="742">
        <v>45438</v>
      </c>
      <c r="U1061" s="628" t="s">
        <v>4001</v>
      </c>
      <c r="V1061" s="628" t="s">
        <v>4000</v>
      </c>
      <c r="W1061" s="629" t="s">
        <v>593</v>
      </c>
      <c r="X1061" s="629" t="s">
        <v>433</v>
      </c>
      <c r="Y1061" s="744">
        <v>242000</v>
      </c>
      <c r="Z1061" s="640"/>
      <c r="AA1061" s="640">
        <v>62000</v>
      </c>
      <c r="AB1061" s="640"/>
      <c r="AC1061" s="640"/>
      <c r="AD1061" s="640"/>
      <c r="AE1061" s="640">
        <v>62000</v>
      </c>
      <c r="AF1061" s="640"/>
      <c r="AG1061" s="640"/>
      <c r="AH1061" s="640"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45902</v>
      </c>
      <c r="DC1061" s="438">
        <v>347000</v>
      </c>
    </row>
    <row r="1062" spans="5:107" x14ac:dyDescent="0.25">
      <c r="E1062" s="268">
        <v>45877</v>
      </c>
      <c r="F1062" s="269">
        <v>5000</v>
      </c>
      <c r="G1062" s="270"/>
      <c r="H1062" s="269" t="s">
        <v>3728</v>
      </c>
      <c r="T1062" s="742">
        <v>45437</v>
      </c>
      <c r="U1062" s="628" t="s">
        <v>2005</v>
      </c>
      <c r="V1062" s="628" t="s">
        <v>3861</v>
      </c>
      <c r="W1062" s="629" t="s">
        <v>611</v>
      </c>
      <c r="X1062" s="629" t="s">
        <v>436</v>
      </c>
      <c r="Y1062" s="744">
        <v>1010000</v>
      </c>
      <c r="Z1062" s="640"/>
      <c r="AA1062" s="640">
        <v>51000</v>
      </c>
      <c r="AB1062" s="640"/>
      <c r="AC1062" s="640"/>
      <c r="AD1062" s="640"/>
      <c r="AE1062" s="640">
        <v>51000</v>
      </c>
      <c r="AF1062" s="640"/>
      <c r="AG1062" s="640"/>
      <c r="AH1062" s="640"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45902</v>
      </c>
      <c r="DC1062" s="438">
        <v>17000</v>
      </c>
    </row>
    <row r="1063" spans="5:107" x14ac:dyDescent="0.25">
      <c r="E1063" s="268">
        <v>45877</v>
      </c>
      <c r="F1063" s="269">
        <v>5000</v>
      </c>
      <c r="G1063" s="270" t="s">
        <v>1312</v>
      </c>
      <c r="H1063" s="269" t="s">
        <v>1211</v>
      </c>
      <c r="T1063" s="742">
        <v>45436</v>
      </c>
      <c r="U1063" s="628" t="s">
        <v>2005</v>
      </c>
      <c r="V1063" s="628" t="s">
        <v>3972</v>
      </c>
      <c r="W1063" s="629" t="s">
        <v>592</v>
      </c>
      <c r="X1063" s="629" t="s">
        <v>435</v>
      </c>
      <c r="Y1063" s="744">
        <v>571000</v>
      </c>
      <c r="Z1063" s="640"/>
      <c r="AA1063" s="640">
        <v>93000</v>
      </c>
      <c r="AB1063" s="640"/>
      <c r="AC1063" s="640"/>
      <c r="AD1063" s="640"/>
      <c r="AE1063" s="640">
        <v>93000</v>
      </c>
      <c r="AF1063" s="640"/>
      <c r="AG1063" s="640"/>
      <c r="AH1063" s="640"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45902</v>
      </c>
      <c r="DC1063" s="438">
        <v>5000</v>
      </c>
    </row>
    <row r="1064" spans="5:107" x14ac:dyDescent="0.25">
      <c r="E1064" s="268">
        <v>45877</v>
      </c>
      <c r="F1064" s="269">
        <v>15000</v>
      </c>
      <c r="G1064" s="270" t="s">
        <v>3352</v>
      </c>
      <c r="H1064" s="269" t="s">
        <v>6305</v>
      </c>
      <c r="T1064" s="742">
        <v>45435</v>
      </c>
      <c r="U1064" s="628" t="s">
        <v>3801</v>
      </c>
      <c r="V1064" s="628" t="s">
        <v>3944</v>
      </c>
      <c r="W1064" s="629" t="s">
        <v>592</v>
      </c>
      <c r="X1064" s="629" t="s">
        <v>435</v>
      </c>
      <c r="Y1064" s="744">
        <v>384000</v>
      </c>
      <c r="Z1064" s="640"/>
      <c r="AA1064" s="640">
        <v>70000</v>
      </c>
      <c r="AB1064" s="640"/>
      <c r="AC1064" s="640"/>
      <c r="AD1064" s="640"/>
      <c r="AE1064" s="640">
        <v>70000</v>
      </c>
      <c r="AF1064" s="640"/>
      <c r="AG1064" s="640"/>
      <c r="AH1064" s="640"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45902</v>
      </c>
      <c r="DC1064" s="438">
        <v>185000</v>
      </c>
    </row>
    <row r="1065" spans="5:107" x14ac:dyDescent="0.25">
      <c r="E1065" s="268">
        <v>45877</v>
      </c>
      <c r="F1065" s="269">
        <v>5000</v>
      </c>
      <c r="G1065" s="270" t="s">
        <v>1312</v>
      </c>
      <c r="H1065" s="269" t="s">
        <v>914</v>
      </c>
      <c r="T1065" s="742">
        <v>45434</v>
      </c>
      <c r="U1065" s="628" t="s">
        <v>627</v>
      </c>
      <c r="V1065" s="628" t="s">
        <v>3949</v>
      </c>
      <c r="W1065" s="629" t="s">
        <v>592</v>
      </c>
      <c r="X1065" s="629" t="s">
        <v>435</v>
      </c>
      <c r="Y1065" s="744">
        <v>136000</v>
      </c>
      <c r="Z1065" s="640"/>
      <c r="AA1065" s="640">
        <v>95000</v>
      </c>
      <c r="AB1065" s="640"/>
      <c r="AC1065" s="640"/>
      <c r="AD1065" s="640"/>
      <c r="AE1065" s="640">
        <v>95000</v>
      </c>
      <c r="AF1065" s="640"/>
      <c r="AG1065" s="640"/>
      <c r="AH1065" s="640"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45901</v>
      </c>
      <c r="DC1065" s="438">
        <v>12000</v>
      </c>
    </row>
    <row r="1066" spans="5:107" x14ac:dyDescent="0.25">
      <c r="E1066" s="268">
        <v>45877</v>
      </c>
      <c r="F1066" s="269">
        <v>30000</v>
      </c>
      <c r="G1066" s="270" t="s">
        <v>3354</v>
      </c>
      <c r="H1066" s="269" t="s">
        <v>6306</v>
      </c>
      <c r="T1066" s="742">
        <v>45433</v>
      </c>
      <c r="U1066" s="628" t="s">
        <v>627</v>
      </c>
      <c r="V1066" s="628" t="s">
        <v>3916</v>
      </c>
      <c r="W1066" s="629" t="s">
        <v>592</v>
      </c>
      <c r="X1066" s="629" t="s">
        <v>435</v>
      </c>
      <c r="Y1066" s="744">
        <v>853000</v>
      </c>
      <c r="Z1066" s="640"/>
      <c r="AA1066" s="640">
        <v>0</v>
      </c>
      <c r="AB1066" s="640"/>
      <c r="AC1066" s="640"/>
      <c r="AD1066" s="640"/>
      <c r="AE1066" s="640">
        <v>0</v>
      </c>
      <c r="AF1066" s="640"/>
      <c r="AG1066" s="640"/>
      <c r="AH1066" s="640"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45900</v>
      </c>
      <c r="DC1066" s="438">
        <v>586000</v>
      </c>
    </row>
    <row r="1067" spans="5:107" x14ac:dyDescent="0.25">
      <c r="E1067" s="268">
        <v>45877</v>
      </c>
      <c r="F1067" s="269">
        <v>17000</v>
      </c>
      <c r="G1067" s="270" t="s">
        <v>3352</v>
      </c>
      <c r="H1067" s="269" t="s">
        <v>3277</v>
      </c>
      <c r="T1067" s="742">
        <v>45432</v>
      </c>
      <c r="U1067" s="628" t="s">
        <v>627</v>
      </c>
      <c r="V1067" s="628" t="s">
        <v>3948</v>
      </c>
      <c r="W1067" s="629" t="s">
        <v>592</v>
      </c>
      <c r="X1067" s="629" t="s">
        <v>435</v>
      </c>
      <c r="Y1067" s="744">
        <v>582000</v>
      </c>
      <c r="Z1067" s="640"/>
      <c r="AA1067" s="640">
        <v>50000</v>
      </c>
      <c r="AB1067" s="640"/>
      <c r="AC1067" s="640"/>
      <c r="AD1067" s="640"/>
      <c r="AE1067" s="640">
        <v>50000</v>
      </c>
      <c r="AF1067" s="640"/>
      <c r="AG1067" s="640"/>
      <c r="AH1067" s="640"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45898</v>
      </c>
      <c r="DC1067" s="438">
        <v>5000</v>
      </c>
    </row>
    <row r="1068" spans="5:107" x14ac:dyDescent="0.25">
      <c r="E1068" s="268">
        <v>45877</v>
      </c>
      <c r="F1068" s="269">
        <v>15000</v>
      </c>
      <c r="G1068" s="270" t="s">
        <v>3352</v>
      </c>
      <c r="H1068" s="269" t="s">
        <v>6307</v>
      </c>
      <c r="T1068" s="742">
        <v>45431</v>
      </c>
      <c r="U1068" s="628" t="s">
        <v>6566</v>
      </c>
      <c r="V1068" s="628" t="s">
        <v>3834</v>
      </c>
      <c r="W1068" s="629" t="s">
        <v>3830</v>
      </c>
      <c r="X1068" s="629" t="s">
        <v>435</v>
      </c>
      <c r="Y1068" s="744">
        <v>420000</v>
      </c>
      <c r="Z1068" s="640"/>
      <c r="AA1068" s="640">
        <v>104000</v>
      </c>
      <c r="AB1068" s="640"/>
      <c r="AC1068" s="640"/>
      <c r="AD1068" s="640"/>
      <c r="AE1068" s="640">
        <v>104000</v>
      </c>
      <c r="AF1068" s="640"/>
      <c r="AG1068" s="640"/>
      <c r="AH1068" s="640"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45898</v>
      </c>
      <c r="DC1068" s="438">
        <v>516000</v>
      </c>
    </row>
    <row r="1069" spans="5:107" x14ac:dyDescent="0.25">
      <c r="E1069" s="268">
        <v>45877</v>
      </c>
      <c r="F1069" s="269">
        <v>10000</v>
      </c>
      <c r="G1069" s="270" t="s">
        <v>3351</v>
      </c>
      <c r="H1069" s="269" t="s">
        <v>1306</v>
      </c>
      <c r="T1069" s="742">
        <v>45430</v>
      </c>
      <c r="U1069" s="628" t="s">
        <v>1470</v>
      </c>
      <c r="V1069" s="628"/>
      <c r="W1069" s="629"/>
      <c r="X1069" s="629"/>
      <c r="Y1069" s="744"/>
      <c r="Z1069" s="640"/>
      <c r="AA1069" s="640">
        <v>31000</v>
      </c>
      <c r="AB1069" s="640"/>
      <c r="AC1069" s="640"/>
      <c r="AD1069" s="640"/>
      <c r="AE1069" s="640">
        <v>31000</v>
      </c>
      <c r="AF1069" s="640"/>
      <c r="AG1069" s="640"/>
      <c r="AH1069" s="640"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45898</v>
      </c>
      <c r="DC1069" s="438">
        <v>590000</v>
      </c>
    </row>
    <row r="1070" spans="5:107" x14ac:dyDescent="0.25">
      <c r="E1070" s="268">
        <v>45877</v>
      </c>
      <c r="F1070" s="269">
        <v>68000</v>
      </c>
      <c r="G1070" s="270" t="s">
        <v>3352</v>
      </c>
      <c r="H1070" s="269" t="s">
        <v>6304</v>
      </c>
      <c r="T1070" s="742">
        <v>45429</v>
      </c>
      <c r="U1070" s="628" t="s">
        <v>2738</v>
      </c>
      <c r="V1070" s="628"/>
      <c r="W1070" s="629"/>
      <c r="X1070" s="629"/>
      <c r="Y1070" s="744"/>
      <c r="Z1070" s="640"/>
      <c r="AA1070" s="640">
        <v>5000</v>
      </c>
      <c r="AB1070" s="640"/>
      <c r="AC1070" s="640"/>
      <c r="AD1070" s="640"/>
      <c r="AE1070" s="640">
        <v>5000</v>
      </c>
      <c r="AF1070" s="640"/>
      <c r="AG1070" s="640"/>
      <c r="AH1070" s="640"/>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45897</v>
      </c>
      <c r="DC1070" s="438">
        <v>23000</v>
      </c>
    </row>
    <row r="1071" spans="5:107" x14ac:dyDescent="0.25">
      <c r="E1071" s="268">
        <v>45876</v>
      </c>
      <c r="F1071" s="269">
        <v>60000</v>
      </c>
      <c r="G1071" s="270"/>
      <c r="H1071" s="269" t="s">
        <v>6293</v>
      </c>
      <c r="T1071" s="742">
        <v>45428</v>
      </c>
      <c r="U1071" s="628" t="s">
        <v>3905</v>
      </c>
      <c r="V1071" s="628" t="s">
        <v>3915</v>
      </c>
      <c r="W1071" s="629" t="s">
        <v>3906</v>
      </c>
      <c r="X1071" s="629" t="s">
        <v>590</v>
      </c>
      <c r="Y1071" s="744">
        <v>63000</v>
      </c>
      <c r="Z1071" s="640"/>
      <c r="AA1071" s="640">
        <v>20000</v>
      </c>
      <c r="AB1071" s="640"/>
      <c r="AC1071" s="640"/>
      <c r="AD1071" s="640"/>
      <c r="AE1071" s="640">
        <v>20000</v>
      </c>
      <c r="AF1071" s="640"/>
      <c r="AG1071" s="640"/>
      <c r="AH1071" s="640"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45897</v>
      </c>
      <c r="DC1071" s="438">
        <v>212000</v>
      </c>
    </row>
    <row r="1072" spans="5:107" x14ac:dyDescent="0.25">
      <c r="E1072" s="268">
        <v>45875</v>
      </c>
      <c r="F1072" s="269">
        <v>10000</v>
      </c>
      <c r="G1072" s="270"/>
      <c r="H1072" s="269" t="s">
        <v>6269</v>
      </c>
      <c r="T1072" s="742">
        <v>45427</v>
      </c>
      <c r="U1072" s="628" t="s">
        <v>3909</v>
      </c>
      <c r="V1072" s="628" t="s">
        <v>3913</v>
      </c>
      <c r="W1072" s="629" t="s">
        <v>3912</v>
      </c>
      <c r="X1072" s="629" t="s">
        <v>486</v>
      </c>
      <c r="Y1072" s="744" t="s">
        <v>3911</v>
      </c>
      <c r="Z1072" s="640"/>
      <c r="AA1072" s="640">
        <v>40000</v>
      </c>
      <c r="AB1072" s="640"/>
      <c r="AC1072" s="640"/>
      <c r="AD1072" s="640"/>
      <c r="AE1072" s="640">
        <v>40000</v>
      </c>
      <c r="AF1072" s="640"/>
      <c r="AG1072" s="640"/>
      <c r="AH1072" s="640"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45897</v>
      </c>
      <c r="DC1072" s="438">
        <v>174000</v>
      </c>
    </row>
    <row r="1073" spans="5:107" x14ac:dyDescent="0.25">
      <c r="E1073" s="268">
        <v>45875</v>
      </c>
      <c r="F1073" s="269">
        <v>90000</v>
      </c>
      <c r="G1073" s="270" t="s">
        <v>3355</v>
      </c>
      <c r="H1073" s="269" t="s">
        <v>6270</v>
      </c>
      <c r="T1073" s="742">
        <v>45426</v>
      </c>
      <c r="U1073" s="628" t="s">
        <v>3889</v>
      </c>
      <c r="V1073" s="628" t="s">
        <v>3890</v>
      </c>
      <c r="W1073" s="629" t="s">
        <v>611</v>
      </c>
      <c r="X1073" s="629" t="s">
        <v>290</v>
      </c>
      <c r="Y1073" s="744">
        <v>515000</v>
      </c>
      <c r="Z1073" s="640"/>
      <c r="AA1073" s="640">
        <v>60000</v>
      </c>
      <c r="AB1073" s="640"/>
      <c r="AC1073" s="640"/>
      <c r="AD1073" s="640"/>
      <c r="AE1073" s="640">
        <v>60000</v>
      </c>
      <c r="AF1073" s="640"/>
      <c r="AG1073" s="640"/>
      <c r="AH1073" s="640"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45897</v>
      </c>
      <c r="DC1073" s="438">
        <v>5000</v>
      </c>
    </row>
    <row r="1074" spans="5:107" x14ac:dyDescent="0.25">
      <c r="E1074" s="268">
        <v>45875</v>
      </c>
      <c r="F1074" s="269">
        <v>2000</v>
      </c>
      <c r="G1074" s="270"/>
      <c r="H1074" s="269" t="s">
        <v>6332</v>
      </c>
      <c r="T1074" s="742">
        <v>45425</v>
      </c>
      <c r="U1074" s="628" t="s">
        <v>1554</v>
      </c>
      <c r="V1074" s="628" t="s">
        <v>3917</v>
      </c>
      <c r="W1074" s="629" t="s">
        <v>592</v>
      </c>
      <c r="X1074" s="629" t="s">
        <v>436</v>
      </c>
      <c r="Y1074" s="744">
        <v>323000</v>
      </c>
      <c r="Z1074" s="640"/>
      <c r="AA1074" s="640">
        <v>69000</v>
      </c>
      <c r="AB1074" s="640"/>
      <c r="AC1074" s="640"/>
      <c r="AD1074" s="640"/>
      <c r="AE1074" s="640">
        <v>69000</v>
      </c>
      <c r="AF1074" s="640"/>
      <c r="AG1074" s="640"/>
      <c r="AH1074" s="640"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45897</v>
      </c>
      <c r="DC1074" s="438">
        <v>13000</v>
      </c>
    </row>
    <row r="1075" spans="5:107" x14ac:dyDescent="0.25">
      <c r="E1075" s="268">
        <v>45875</v>
      </c>
      <c r="F1075" s="269">
        <v>10000</v>
      </c>
      <c r="G1075" s="270"/>
      <c r="H1075" s="269" t="s">
        <v>6268</v>
      </c>
      <c r="T1075" s="742">
        <v>45424</v>
      </c>
      <c r="U1075" s="628" t="s">
        <v>3161</v>
      </c>
      <c r="V1075" s="628" t="s">
        <v>3862</v>
      </c>
      <c r="W1075" s="629" t="s">
        <v>592</v>
      </c>
      <c r="X1075" s="629" t="s">
        <v>435</v>
      </c>
      <c r="Y1075" s="744">
        <v>490000</v>
      </c>
      <c r="Z1075" s="640"/>
      <c r="AA1075" s="640">
        <v>70000</v>
      </c>
      <c r="AB1075" s="640"/>
      <c r="AC1075" s="640"/>
      <c r="AD1075" s="640"/>
      <c r="AE1075" s="640">
        <v>70000</v>
      </c>
      <c r="AF1075" s="640"/>
      <c r="AG1075" s="640"/>
      <c r="AH1075" s="640"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45897</v>
      </c>
      <c r="DC1075" s="438">
        <v>401000</v>
      </c>
    </row>
    <row r="1076" spans="5:107" x14ac:dyDescent="0.25">
      <c r="E1076" s="268">
        <v>45875</v>
      </c>
      <c r="F1076" s="469">
        <v>38000</v>
      </c>
      <c r="G1076" s="529" t="s">
        <v>942</v>
      </c>
      <c r="H1076" s="469" t="s">
        <v>6333</v>
      </c>
      <c r="T1076" s="742">
        <v>45423</v>
      </c>
      <c r="U1076" s="628" t="s">
        <v>1646</v>
      </c>
      <c r="V1076" s="628" t="s">
        <v>2289</v>
      </c>
      <c r="W1076" s="629" t="s">
        <v>592</v>
      </c>
      <c r="X1076" s="629" t="s">
        <v>221</v>
      </c>
      <c r="Y1076" s="744">
        <v>381000</v>
      </c>
      <c r="Z1076" s="640"/>
      <c r="AA1076" s="640">
        <v>105000</v>
      </c>
      <c r="AB1076" s="640"/>
      <c r="AC1076" s="640"/>
      <c r="AD1076" s="640"/>
      <c r="AE1076" s="640">
        <v>105000</v>
      </c>
      <c r="AF1076" s="640"/>
      <c r="AG1076" s="640"/>
      <c r="AH1076" s="640"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45897</v>
      </c>
      <c r="DC1076" s="438">
        <v>18000</v>
      </c>
    </row>
    <row r="1077" spans="5:107" x14ac:dyDescent="0.25">
      <c r="E1077" s="268">
        <v>45875</v>
      </c>
      <c r="F1077" s="469">
        <v>8000</v>
      </c>
      <c r="G1077" s="471" t="s">
        <v>1312</v>
      </c>
      <c r="H1077" s="469" t="s">
        <v>5587</v>
      </c>
      <c r="T1077" s="742">
        <v>45418</v>
      </c>
      <c r="U1077" s="628" t="s">
        <v>587</v>
      </c>
      <c r="V1077" s="628" t="s">
        <v>3974</v>
      </c>
      <c r="W1077" s="629" t="s">
        <v>3642</v>
      </c>
      <c r="X1077" s="629" t="s">
        <v>544</v>
      </c>
      <c r="Y1077" s="744"/>
      <c r="Z1077" s="640"/>
      <c r="AA1077" s="640">
        <v>84500</v>
      </c>
      <c r="AB1077" s="640"/>
      <c r="AC1077" s="640"/>
      <c r="AD1077" s="640"/>
      <c r="AE1077" s="640">
        <v>84500</v>
      </c>
      <c r="AF1077" s="640"/>
      <c r="AG1077" s="640"/>
      <c r="AH1077" s="640"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45897</v>
      </c>
      <c r="DC1077" s="438">
        <v>5000</v>
      </c>
    </row>
    <row r="1078" spans="5:107" x14ac:dyDescent="0.25">
      <c r="E1078" s="268">
        <v>45874</v>
      </c>
      <c r="F1078" s="269">
        <v>30000</v>
      </c>
      <c r="G1078" s="272" t="s">
        <v>942</v>
      </c>
      <c r="H1078" s="269" t="s">
        <v>916</v>
      </c>
      <c r="T1078" s="742">
        <v>45417</v>
      </c>
      <c r="U1078" s="628" t="s">
        <v>587</v>
      </c>
      <c r="V1078" s="628" t="s">
        <v>3988</v>
      </c>
      <c r="W1078" s="629" t="s">
        <v>593</v>
      </c>
      <c r="X1078" s="629" t="s">
        <v>221</v>
      </c>
      <c r="Y1078" s="744">
        <v>613000</v>
      </c>
      <c r="Z1078" s="640"/>
      <c r="AA1078" s="640">
        <v>62000</v>
      </c>
      <c r="AB1078" s="640"/>
      <c r="AC1078" s="640"/>
      <c r="AD1078" s="640"/>
      <c r="AE1078" s="640">
        <v>62000</v>
      </c>
      <c r="AF1078" s="640"/>
      <c r="AG1078" s="640"/>
      <c r="AH1078" s="640"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45896</v>
      </c>
      <c r="DC1078" s="438">
        <v>5000</v>
      </c>
    </row>
    <row r="1079" spans="5:107" x14ac:dyDescent="0.25">
      <c r="E1079" s="268">
        <v>45872</v>
      </c>
      <c r="F1079" s="269">
        <v>5000</v>
      </c>
      <c r="G1079" s="270" t="s">
        <v>3355</v>
      </c>
      <c r="H1079" s="269" t="s">
        <v>6249</v>
      </c>
      <c r="T1079" s="742">
        <v>45416</v>
      </c>
      <c r="U1079" s="628" t="s">
        <v>587</v>
      </c>
      <c r="V1079" s="628" t="s">
        <v>3989</v>
      </c>
      <c r="W1079" s="629" t="s">
        <v>592</v>
      </c>
      <c r="X1079" s="629" t="s">
        <v>436</v>
      </c>
      <c r="Y1079" s="744">
        <v>1029000</v>
      </c>
      <c r="Z1079" s="640"/>
      <c r="AA1079" s="640">
        <v>40000</v>
      </c>
      <c r="AB1079" s="640"/>
      <c r="AC1079" s="640"/>
      <c r="AD1079" s="640"/>
      <c r="AE1079" s="640">
        <v>40000</v>
      </c>
      <c r="AF1079" s="640"/>
      <c r="AG1079" s="640"/>
      <c r="AH1079" s="640"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45896</v>
      </c>
      <c r="DC1079" s="438">
        <v>5000</v>
      </c>
    </row>
    <row r="1080" spans="5:107" x14ac:dyDescent="0.25">
      <c r="E1080" s="268">
        <v>45872</v>
      </c>
      <c r="F1080" s="269">
        <v>25000</v>
      </c>
      <c r="G1080" s="270" t="s">
        <v>3352</v>
      </c>
      <c r="H1080" s="269" t="s">
        <v>6250</v>
      </c>
      <c r="T1080" s="742">
        <v>45415</v>
      </c>
      <c r="U1080" s="628" t="s">
        <v>587</v>
      </c>
      <c r="V1080" s="628" t="s">
        <v>3908</v>
      </c>
      <c r="W1080" s="629" t="s">
        <v>592</v>
      </c>
      <c r="X1080" s="629" t="s">
        <v>435</v>
      </c>
      <c r="Y1080" s="744" t="s">
        <v>3882</v>
      </c>
      <c r="Z1080" s="640"/>
      <c r="AA1080" s="640">
        <v>40000</v>
      </c>
      <c r="AB1080" s="640"/>
      <c r="AC1080" s="640"/>
      <c r="AD1080" s="640"/>
      <c r="AE1080" s="640">
        <v>40000</v>
      </c>
      <c r="AF1080" s="640"/>
      <c r="AG1080" s="640"/>
      <c r="AH1080" s="640"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45896</v>
      </c>
      <c r="DC1080" s="438">
        <v>10000</v>
      </c>
    </row>
    <row r="1081" spans="5:107" x14ac:dyDescent="0.25">
      <c r="E1081" s="268">
        <v>45871</v>
      </c>
      <c r="F1081" s="269">
        <v>12000</v>
      </c>
      <c r="G1081" s="270" t="s">
        <v>3355</v>
      </c>
      <c r="H1081" s="269" t="s">
        <v>6246</v>
      </c>
      <c r="T1081" s="742">
        <v>45414</v>
      </c>
      <c r="U1081" s="628" t="s">
        <v>587</v>
      </c>
      <c r="V1081" s="628" t="s">
        <v>3746</v>
      </c>
      <c r="W1081" s="629" t="s">
        <v>592</v>
      </c>
      <c r="X1081" s="629" t="s">
        <v>436</v>
      </c>
      <c r="Y1081" s="744">
        <v>780000</v>
      </c>
      <c r="Z1081" s="640"/>
      <c r="AA1081" s="640">
        <v>43500</v>
      </c>
      <c r="AB1081" s="640"/>
      <c r="AC1081" s="640"/>
      <c r="AD1081" s="640"/>
      <c r="AE1081" s="640">
        <v>43500</v>
      </c>
      <c r="AF1081" s="640"/>
      <c r="AG1081" s="640"/>
      <c r="AH1081" s="640"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45896</v>
      </c>
      <c r="DC1081" s="438">
        <v>18000</v>
      </c>
    </row>
    <row r="1082" spans="5:107" x14ac:dyDescent="0.25">
      <c r="E1082" s="268">
        <v>45871</v>
      </c>
      <c r="F1082" s="269">
        <v>4000</v>
      </c>
      <c r="G1082" s="270" t="s">
        <v>1312</v>
      </c>
      <c r="H1082" s="269" t="s">
        <v>5626</v>
      </c>
      <c r="T1082" s="742">
        <v>45413</v>
      </c>
      <c r="U1082" s="628" t="s">
        <v>587</v>
      </c>
      <c r="V1082" s="628" t="s">
        <v>588</v>
      </c>
      <c r="W1082" s="629" t="s">
        <v>3729</v>
      </c>
      <c r="X1082" s="629" t="s">
        <v>608</v>
      </c>
      <c r="Y1082" s="744">
        <v>515000</v>
      </c>
      <c r="Z1082" s="640"/>
      <c r="AA1082" s="640">
        <v>40000</v>
      </c>
      <c r="AB1082" s="640"/>
      <c r="AC1082" s="640"/>
      <c r="AD1082" s="640"/>
      <c r="AE1082" s="640">
        <v>40000</v>
      </c>
      <c r="AF1082" s="640"/>
      <c r="AG1082" s="640"/>
      <c r="AH1082" s="640"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45896</v>
      </c>
      <c r="DC1082" s="438">
        <v>30000</v>
      </c>
    </row>
    <row r="1083" spans="5:107" x14ac:dyDescent="0.25">
      <c r="E1083" s="268">
        <v>45869</v>
      </c>
      <c r="F1083" s="269">
        <v>5000</v>
      </c>
      <c r="G1083" s="270"/>
      <c r="H1083" s="269" t="s">
        <v>3728</v>
      </c>
      <c r="T1083" s="742">
        <v>45411</v>
      </c>
      <c r="U1083" s="628" t="s">
        <v>1493</v>
      </c>
      <c r="V1083" s="628" t="s">
        <v>3816</v>
      </c>
      <c r="W1083" s="629" t="s">
        <v>592</v>
      </c>
      <c r="X1083" s="629" t="s">
        <v>435</v>
      </c>
      <c r="Y1083" s="744">
        <v>432000</v>
      </c>
      <c r="Z1083" s="640"/>
      <c r="AA1083" s="640">
        <v>69000</v>
      </c>
      <c r="AB1083" s="640"/>
      <c r="AC1083" s="640"/>
      <c r="AD1083" s="640"/>
      <c r="AE1083" s="640">
        <v>69000</v>
      </c>
      <c r="AF1083" s="640"/>
      <c r="AG1083" s="640"/>
      <c r="AH1083" s="640"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45895</v>
      </c>
      <c r="DC1083" s="438">
        <v>18000</v>
      </c>
    </row>
    <row r="1084" spans="5:107" x14ac:dyDescent="0.25">
      <c r="E1084" s="268">
        <v>45869</v>
      </c>
      <c r="F1084" s="269">
        <v>30000</v>
      </c>
      <c r="G1084" s="270" t="s">
        <v>942</v>
      </c>
      <c r="H1084" s="269" t="s">
        <v>916</v>
      </c>
      <c r="T1084" s="742">
        <v>45411</v>
      </c>
      <c r="U1084" s="745" t="s">
        <v>3161</v>
      </c>
      <c r="V1084" s="745" t="s">
        <v>3565</v>
      </c>
      <c r="W1084" s="746" t="s">
        <v>3833</v>
      </c>
      <c r="X1084" s="746" t="s">
        <v>221</v>
      </c>
      <c r="Y1084" s="747">
        <v>70000</v>
      </c>
      <c r="Z1084" s="748"/>
      <c r="AA1084" s="748">
        <v>68000</v>
      </c>
      <c r="AB1084" s="640"/>
      <c r="AC1084" s="640"/>
      <c r="AD1084" s="748"/>
      <c r="AE1084" s="748">
        <v>68000</v>
      </c>
      <c r="AF1084" s="640"/>
      <c r="AG1084" s="640"/>
      <c r="AH1084" s="640"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45895</v>
      </c>
      <c r="DC1084" s="438">
        <v>23000</v>
      </c>
    </row>
    <row r="1085" spans="5:107" x14ac:dyDescent="0.25">
      <c r="E1085" s="268">
        <v>45869</v>
      </c>
      <c r="F1085" s="269">
        <v>168000</v>
      </c>
      <c r="G1085" s="270" t="s">
        <v>1312</v>
      </c>
      <c r="H1085" s="269" t="s">
        <v>3375</v>
      </c>
      <c r="T1085" s="742">
        <v>45411</v>
      </c>
      <c r="U1085" s="628" t="s">
        <v>1476</v>
      </c>
      <c r="V1085" s="628" t="s">
        <v>3846</v>
      </c>
      <c r="W1085" s="629" t="s">
        <v>592</v>
      </c>
      <c r="X1085" s="629" t="s">
        <v>435</v>
      </c>
      <c r="Y1085" s="744">
        <v>528000</v>
      </c>
      <c r="Z1085" s="640"/>
      <c r="AA1085" s="640">
        <v>58000</v>
      </c>
      <c r="AB1085" s="640"/>
      <c r="AC1085" s="640"/>
      <c r="AD1085" s="640"/>
      <c r="AE1085" s="640">
        <v>58000</v>
      </c>
      <c r="AF1085" s="640"/>
      <c r="AG1085" s="640"/>
      <c r="AH1085" s="640"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45895</v>
      </c>
      <c r="DC1085" s="438">
        <v>18000</v>
      </c>
    </row>
    <row r="1086" spans="5:107" x14ac:dyDescent="0.25">
      <c r="E1086" s="268">
        <v>45869</v>
      </c>
      <c r="F1086" s="269">
        <v>10000</v>
      </c>
      <c r="G1086" s="270" t="s">
        <v>1396</v>
      </c>
      <c r="H1086" s="269" t="s">
        <v>945</v>
      </c>
      <c r="T1086" s="742">
        <v>45411</v>
      </c>
      <c r="U1086" s="628" t="s">
        <v>1554</v>
      </c>
      <c r="V1086" s="628" t="s">
        <v>3735</v>
      </c>
      <c r="W1086" s="629"/>
      <c r="X1086" s="629"/>
      <c r="Y1086" s="744"/>
      <c r="Z1086" s="640"/>
      <c r="AA1086" s="640">
        <v>0</v>
      </c>
      <c r="AB1086" s="640"/>
      <c r="AC1086" s="640"/>
      <c r="AD1086" s="640"/>
      <c r="AE1086" s="640">
        <v>0</v>
      </c>
      <c r="AF1086" s="640"/>
      <c r="AG1086" s="640"/>
      <c r="AH1086" s="640"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45895</v>
      </c>
      <c r="DC1086" s="438">
        <v>5000</v>
      </c>
    </row>
    <row r="1087" spans="5:107" x14ac:dyDescent="0.25">
      <c r="E1087" s="268">
        <v>45869</v>
      </c>
      <c r="F1087" s="269">
        <v>20000</v>
      </c>
      <c r="G1087" s="270" t="s">
        <v>3353</v>
      </c>
      <c r="H1087" s="269" t="s">
        <v>6226</v>
      </c>
      <c r="T1087" s="742">
        <v>45411</v>
      </c>
      <c r="U1087" s="628" t="s">
        <v>3268</v>
      </c>
      <c r="V1087" s="628" t="s">
        <v>3843</v>
      </c>
      <c r="W1087" s="629" t="s">
        <v>592</v>
      </c>
      <c r="X1087" s="629" t="s">
        <v>435</v>
      </c>
      <c r="Y1087" s="744">
        <v>495000</v>
      </c>
      <c r="Z1087" s="640"/>
      <c r="AA1087" s="640">
        <v>13000</v>
      </c>
      <c r="AB1087" s="640"/>
      <c r="AC1087" s="640"/>
      <c r="AD1087" s="640"/>
      <c r="AE1087" s="640">
        <v>13000</v>
      </c>
      <c r="AF1087" s="640"/>
      <c r="AG1087" s="640"/>
      <c r="AH1087" s="640"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45895</v>
      </c>
      <c r="DC1087" s="438">
        <v>23000</v>
      </c>
    </row>
    <row r="1088" spans="5:107" x14ac:dyDescent="0.25">
      <c r="E1088" s="268">
        <v>45868</v>
      </c>
      <c r="F1088" s="269">
        <v>70000</v>
      </c>
      <c r="G1088" s="270" t="s">
        <v>3355</v>
      </c>
      <c r="H1088" s="269" t="s">
        <v>6209</v>
      </c>
      <c r="T1088" s="742">
        <v>45411</v>
      </c>
      <c r="U1088" s="628" t="s">
        <v>1728</v>
      </c>
      <c r="V1088" s="628" t="s">
        <v>3863</v>
      </c>
      <c r="W1088" s="629" t="s">
        <v>592</v>
      </c>
      <c r="X1088" s="629" t="s">
        <v>435</v>
      </c>
      <c r="Y1088" s="744">
        <v>461000</v>
      </c>
      <c r="Z1088" s="640"/>
      <c r="AA1088" s="640">
        <v>70000</v>
      </c>
      <c r="AB1088" s="640"/>
      <c r="AC1088" s="640"/>
      <c r="AD1088" s="640"/>
      <c r="AE1088" s="640">
        <v>70000</v>
      </c>
      <c r="AF1088" s="640"/>
      <c r="AG1088" s="640"/>
      <c r="AH1088" s="640"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45895</v>
      </c>
      <c r="DC1088" s="438">
        <v>120000</v>
      </c>
    </row>
    <row r="1089" spans="5:107" x14ac:dyDescent="0.25">
      <c r="E1089" s="268">
        <v>45868</v>
      </c>
      <c r="F1089" s="269">
        <v>44000</v>
      </c>
      <c r="G1089" s="270"/>
      <c r="H1089" s="269" t="s">
        <v>6255</v>
      </c>
      <c r="T1089" s="742">
        <v>45411</v>
      </c>
      <c r="U1089" s="628" t="s">
        <v>1554</v>
      </c>
      <c r="V1089" s="628" t="s">
        <v>3844</v>
      </c>
      <c r="W1089" s="629" t="s">
        <v>611</v>
      </c>
      <c r="X1089" s="629" t="s">
        <v>608</v>
      </c>
      <c r="Y1089" s="744">
        <v>574000</v>
      </c>
      <c r="Z1089" s="640"/>
      <c r="AA1089" s="640">
        <v>70000</v>
      </c>
      <c r="AB1089" s="640"/>
      <c r="AC1089" s="640"/>
      <c r="AD1089" s="640"/>
      <c r="AE1089" s="640">
        <v>70000</v>
      </c>
      <c r="AF1089" s="640"/>
      <c r="AG1089" s="640"/>
      <c r="AH1089" s="640"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45895</v>
      </c>
      <c r="DC1089" s="438">
        <v>5000</v>
      </c>
    </row>
    <row r="1090" spans="5:107" x14ac:dyDescent="0.25">
      <c r="E1090" s="268">
        <v>45868</v>
      </c>
      <c r="F1090" s="269">
        <v>10000</v>
      </c>
      <c r="G1090" s="270"/>
      <c r="H1090" s="269" t="s">
        <v>6256</v>
      </c>
      <c r="T1090" s="742">
        <v>45410</v>
      </c>
      <c r="U1090" s="628" t="s">
        <v>1470</v>
      </c>
      <c r="V1090" s="628" t="s">
        <v>3837</v>
      </c>
      <c r="W1090" s="628" t="s">
        <v>3829</v>
      </c>
      <c r="X1090" s="629" t="s">
        <v>602</v>
      </c>
      <c r="Y1090" s="744">
        <v>100000</v>
      </c>
      <c r="Z1090" s="640"/>
      <c r="AA1090" s="640">
        <v>5000</v>
      </c>
      <c r="AB1090" s="640"/>
      <c r="AC1090" s="640"/>
      <c r="AD1090" s="640"/>
      <c r="AE1090" s="640">
        <v>5000</v>
      </c>
      <c r="AF1090" s="640"/>
      <c r="AG1090" s="640"/>
      <c r="AH1090" s="640"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45892</v>
      </c>
      <c r="DC1090" s="438">
        <v>18000</v>
      </c>
    </row>
    <row r="1091" spans="5:107" x14ac:dyDescent="0.25">
      <c r="E1091" s="268">
        <v>45865</v>
      </c>
      <c r="F1091" s="269">
        <v>50000</v>
      </c>
      <c r="G1091" s="270" t="s">
        <v>1396</v>
      </c>
      <c r="H1091" s="269" t="s">
        <v>6205</v>
      </c>
      <c r="T1091" s="742">
        <v>45409</v>
      </c>
      <c r="U1091" s="628" t="s">
        <v>2388</v>
      </c>
      <c r="V1091" s="628" t="s">
        <v>3836</v>
      </c>
      <c r="W1091" s="629" t="s">
        <v>611</v>
      </c>
      <c r="X1091" s="629" t="s">
        <v>433</v>
      </c>
      <c r="Y1091" s="744">
        <v>481000</v>
      </c>
      <c r="Z1091" s="640"/>
      <c r="AA1091" s="640">
        <v>70000</v>
      </c>
      <c r="AB1091" s="640"/>
      <c r="AC1091" s="640"/>
      <c r="AD1091" s="640"/>
      <c r="AE1091" s="640">
        <v>70000</v>
      </c>
      <c r="AF1091" s="640"/>
      <c r="AG1091" s="640"/>
      <c r="AH1091" s="640"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45891</v>
      </c>
      <c r="DC1091" s="438">
        <v>36000</v>
      </c>
    </row>
    <row r="1092" spans="5:107" x14ac:dyDescent="0.25">
      <c r="E1092" s="268">
        <v>45863</v>
      </c>
      <c r="F1092" s="269">
        <v>5000</v>
      </c>
      <c r="G1092" s="270"/>
      <c r="H1092" s="269" t="s">
        <v>3728</v>
      </c>
      <c r="T1092" s="742">
        <v>45408</v>
      </c>
      <c r="U1092" s="628" t="s">
        <v>3820</v>
      </c>
      <c r="V1092" s="628"/>
      <c r="W1092" s="629"/>
      <c r="X1092" s="629"/>
      <c r="Y1092" s="744"/>
      <c r="Z1092" s="640"/>
      <c r="AA1092" s="640">
        <v>60000</v>
      </c>
      <c r="AB1092" s="640"/>
      <c r="AC1092" s="640"/>
      <c r="AD1092" s="640"/>
      <c r="AE1092" s="640">
        <v>60000</v>
      </c>
      <c r="AF1092" s="640"/>
      <c r="AG1092" s="640"/>
      <c r="AH1092" s="640"/>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45891</v>
      </c>
      <c r="DC1092" s="438">
        <v>25000</v>
      </c>
    </row>
    <row r="1093" spans="5:107" x14ac:dyDescent="0.25">
      <c r="E1093" s="268">
        <v>45862</v>
      </c>
      <c r="F1093" s="269">
        <v>5000</v>
      </c>
      <c r="G1093" s="270" t="s">
        <v>1312</v>
      </c>
      <c r="H1093" s="269" t="s">
        <v>1486</v>
      </c>
      <c r="T1093" s="742">
        <v>45407</v>
      </c>
      <c r="U1093" s="628" t="s">
        <v>3819</v>
      </c>
      <c r="V1093" s="628"/>
      <c r="W1093" s="629"/>
      <c r="X1093" s="629"/>
      <c r="Y1093" s="744"/>
      <c r="Z1093" s="640"/>
      <c r="AA1093" s="640">
        <v>60000</v>
      </c>
      <c r="AB1093" s="640"/>
      <c r="AC1093" s="640"/>
      <c r="AD1093" s="640"/>
      <c r="AE1093" s="640">
        <v>60000</v>
      </c>
      <c r="AF1093" s="640"/>
      <c r="AG1093" s="640"/>
      <c r="AH1093" s="640"/>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45891</v>
      </c>
      <c r="DC1093" s="438">
        <v>5000</v>
      </c>
    </row>
    <row r="1094" spans="5:107" x14ac:dyDescent="0.25">
      <c r="E1094" s="268">
        <v>45862</v>
      </c>
      <c r="F1094" s="269">
        <v>5000</v>
      </c>
      <c r="G1094" s="270" t="s">
        <v>1312</v>
      </c>
      <c r="H1094" s="269" t="s">
        <v>1486</v>
      </c>
      <c r="T1094" s="742">
        <v>45406</v>
      </c>
      <c r="U1094" s="628" t="s">
        <v>3821</v>
      </c>
      <c r="V1094" s="628" t="s">
        <v>3822</v>
      </c>
      <c r="W1094" s="629" t="s">
        <v>592</v>
      </c>
      <c r="X1094" s="629" t="s">
        <v>435</v>
      </c>
      <c r="Y1094" s="744">
        <v>1005000</v>
      </c>
      <c r="Z1094" s="640"/>
      <c r="AA1094" s="640">
        <v>70000</v>
      </c>
      <c r="AB1094" s="640"/>
      <c r="AC1094" s="640"/>
      <c r="AD1094" s="640"/>
      <c r="AE1094" s="640">
        <v>70000</v>
      </c>
      <c r="AF1094" s="640"/>
      <c r="AG1094" s="640"/>
      <c r="AH1094" s="640"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45890</v>
      </c>
      <c r="DC1094" s="438">
        <v>6000</v>
      </c>
    </row>
    <row r="1095" spans="5:107" x14ac:dyDescent="0.25">
      <c r="E1095" s="268">
        <v>45862</v>
      </c>
      <c r="F1095" s="269">
        <v>30000</v>
      </c>
      <c r="G1095" s="270" t="s">
        <v>942</v>
      </c>
      <c r="H1095" s="269" t="s">
        <v>916</v>
      </c>
      <c r="T1095" s="742">
        <v>45405</v>
      </c>
      <c r="U1095" s="628" t="s">
        <v>3821</v>
      </c>
      <c r="V1095" s="628" t="s">
        <v>3823</v>
      </c>
      <c r="W1095" s="629" t="s">
        <v>592</v>
      </c>
      <c r="X1095" s="629" t="s">
        <v>3824</v>
      </c>
      <c r="Y1095" s="744">
        <v>0</v>
      </c>
      <c r="Z1095" s="640"/>
      <c r="AA1095" s="640">
        <v>71000</v>
      </c>
      <c r="AB1095" s="640"/>
      <c r="AC1095" s="640"/>
      <c r="AD1095" s="640"/>
      <c r="AE1095" s="640">
        <v>71000</v>
      </c>
      <c r="AF1095" s="640"/>
      <c r="AG1095" s="640"/>
      <c r="AH1095" s="640"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45890</v>
      </c>
      <c r="DC1095" s="438">
        <v>3000</v>
      </c>
    </row>
    <row r="1096" spans="5:107" x14ac:dyDescent="0.25">
      <c r="E1096" s="268">
        <v>45862</v>
      </c>
      <c r="F1096" s="269">
        <v>217000</v>
      </c>
      <c r="G1096" s="270" t="s">
        <v>1312</v>
      </c>
      <c r="H1096" s="269" t="s">
        <v>3375</v>
      </c>
      <c r="T1096" s="742">
        <v>45404</v>
      </c>
      <c r="U1096" s="628" t="s">
        <v>3819</v>
      </c>
      <c r="V1096" s="628" t="s">
        <v>3773</v>
      </c>
      <c r="W1096" s="629" t="s">
        <v>592</v>
      </c>
      <c r="X1096" s="629" t="s">
        <v>435</v>
      </c>
      <c r="Y1096" s="744" t="s">
        <v>3831</v>
      </c>
      <c r="Z1096" s="640"/>
      <c r="AA1096" s="640">
        <v>184000</v>
      </c>
      <c r="AB1096" s="640"/>
      <c r="AC1096" s="640"/>
      <c r="AD1096" s="640"/>
      <c r="AE1096" s="640">
        <v>184000</v>
      </c>
      <c r="AF1096" s="640"/>
      <c r="AG1096" s="640"/>
      <c r="AH1096" s="640"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45889</v>
      </c>
      <c r="DC1096" s="438">
        <v>5000</v>
      </c>
    </row>
    <row r="1097" spans="5:107" x14ac:dyDescent="0.25">
      <c r="E1097" s="268">
        <v>45862</v>
      </c>
      <c r="F1097" s="269">
        <v>10000</v>
      </c>
      <c r="G1097" s="270" t="s">
        <v>1396</v>
      </c>
      <c r="H1097" s="269" t="s">
        <v>945</v>
      </c>
      <c r="T1097" s="742">
        <v>45403</v>
      </c>
      <c r="U1097" s="628" t="s">
        <v>613</v>
      </c>
      <c r="V1097" s="628" t="s">
        <v>3827</v>
      </c>
      <c r="W1097" s="629"/>
      <c r="X1097" s="629"/>
      <c r="Y1097" s="744">
        <v>494000</v>
      </c>
      <c r="Z1097" s="640"/>
      <c r="AA1097" s="640">
        <v>68000</v>
      </c>
      <c r="AB1097" s="640"/>
      <c r="AC1097" s="640"/>
      <c r="AD1097" s="640"/>
      <c r="AE1097" s="640">
        <v>68000</v>
      </c>
      <c r="AF1097" s="640"/>
      <c r="AG1097" s="640"/>
      <c r="AH1097" s="640"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45889</v>
      </c>
      <c r="DC1097" s="438">
        <v>174000</v>
      </c>
    </row>
    <row r="1098" spans="5:107" x14ac:dyDescent="0.25">
      <c r="E1098" s="268">
        <v>45861</v>
      </c>
      <c r="F1098" s="469">
        <v>10000</v>
      </c>
      <c r="G1098" s="529" t="s">
        <v>3352</v>
      </c>
      <c r="H1098" s="469" t="s">
        <v>6099</v>
      </c>
      <c r="T1098" s="742">
        <v>45402</v>
      </c>
      <c r="U1098" s="628" t="s">
        <v>3161</v>
      </c>
      <c r="V1098" s="628" t="s">
        <v>3403</v>
      </c>
      <c r="W1098" s="629" t="s">
        <v>3826</v>
      </c>
      <c r="X1098" s="629" t="s">
        <v>436</v>
      </c>
      <c r="Y1098" s="744">
        <v>226000</v>
      </c>
      <c r="Z1098" s="640"/>
      <c r="AA1098" s="640">
        <v>67000</v>
      </c>
      <c r="AB1098" s="640"/>
      <c r="AC1098" s="640"/>
      <c r="AD1098" s="640"/>
      <c r="AE1098" s="640">
        <v>67000</v>
      </c>
      <c r="AF1098" s="640"/>
      <c r="AG1098" s="640"/>
      <c r="AH1098" s="640"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45889</v>
      </c>
      <c r="DC1098" s="438">
        <v>5000</v>
      </c>
    </row>
    <row r="1099" spans="5:107" x14ac:dyDescent="0.25">
      <c r="E1099" s="268">
        <v>45860</v>
      </c>
      <c r="F1099" s="269">
        <v>249000</v>
      </c>
      <c r="G1099" s="270" t="s">
        <v>3353</v>
      </c>
      <c r="H1099" s="269" t="s">
        <v>6188</v>
      </c>
      <c r="T1099" s="742">
        <v>45401</v>
      </c>
      <c r="U1099" s="628" t="s">
        <v>3801</v>
      </c>
      <c r="V1099" s="628" t="s">
        <v>3799</v>
      </c>
      <c r="W1099" s="629" t="s">
        <v>592</v>
      </c>
      <c r="X1099" s="629" t="s">
        <v>221</v>
      </c>
      <c r="Y1099" s="744">
        <v>583000</v>
      </c>
      <c r="Z1099" s="640"/>
      <c r="AA1099" s="640">
        <v>144000</v>
      </c>
      <c r="AB1099" s="640"/>
      <c r="AC1099" s="640"/>
      <c r="AD1099" s="640"/>
      <c r="AE1099" s="640">
        <v>144000</v>
      </c>
      <c r="AF1099" s="640"/>
      <c r="AG1099" s="640"/>
      <c r="AH1099" s="640"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45889</v>
      </c>
      <c r="DC1099" s="438">
        <v>179000</v>
      </c>
    </row>
    <row r="1100" spans="5:107" x14ac:dyDescent="0.25">
      <c r="E1100" s="268">
        <v>45860</v>
      </c>
      <c r="F1100" s="269">
        <v>2000</v>
      </c>
      <c r="G1100" s="272"/>
      <c r="H1100" s="269" t="s">
        <v>921</v>
      </c>
      <c r="T1100" s="742">
        <v>45400</v>
      </c>
      <c r="U1100" s="628" t="s">
        <v>2925</v>
      </c>
      <c r="V1100" s="628" t="s">
        <v>2645</v>
      </c>
      <c r="W1100" s="629" t="s">
        <v>592</v>
      </c>
      <c r="X1100" s="629" t="s">
        <v>221</v>
      </c>
      <c r="Y1100" s="744">
        <v>300000</v>
      </c>
      <c r="Z1100" s="640"/>
      <c r="AA1100" s="640">
        <v>130000</v>
      </c>
      <c r="AB1100" s="640"/>
      <c r="AC1100" s="640"/>
      <c r="AD1100" s="640"/>
      <c r="AE1100" s="640">
        <v>130000</v>
      </c>
      <c r="AF1100" s="640"/>
      <c r="AG1100" s="640"/>
      <c r="AH1100" s="640"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45889</v>
      </c>
      <c r="DC1100" s="438">
        <v>3000</v>
      </c>
    </row>
    <row r="1101" spans="5:107" x14ac:dyDescent="0.25">
      <c r="E1101" s="268">
        <v>45860</v>
      </c>
      <c r="F1101" s="269">
        <v>95000</v>
      </c>
      <c r="G1101" s="270"/>
      <c r="H1101" s="269"/>
      <c r="T1101" s="742">
        <v>45399</v>
      </c>
      <c r="U1101" s="628" t="s">
        <v>1554</v>
      </c>
      <c r="V1101" s="628" t="s">
        <v>3735</v>
      </c>
      <c r="W1101" s="629" t="s">
        <v>592</v>
      </c>
      <c r="X1101" s="629" t="s">
        <v>436</v>
      </c>
      <c r="Y1101" s="744">
        <v>347000</v>
      </c>
      <c r="Z1101" s="640"/>
      <c r="AA1101" s="640">
        <v>70000</v>
      </c>
      <c r="AB1101" s="640"/>
      <c r="AC1101" s="640"/>
      <c r="AD1101" s="640"/>
      <c r="AE1101" s="640">
        <v>70000</v>
      </c>
      <c r="AF1101" s="640"/>
      <c r="AG1101" s="640"/>
      <c r="AH1101" s="640"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45889</v>
      </c>
      <c r="DC1101" s="438">
        <v>3000</v>
      </c>
    </row>
    <row r="1102" spans="5:107" x14ac:dyDescent="0.25">
      <c r="E1102" s="268">
        <v>45858</v>
      </c>
      <c r="F1102" s="269">
        <v>150000</v>
      </c>
      <c r="G1102" s="270" t="s">
        <v>3352</v>
      </c>
      <c r="H1102" s="269" t="s">
        <v>6140</v>
      </c>
      <c r="T1102" s="742">
        <v>45398</v>
      </c>
      <c r="U1102" s="628" t="s">
        <v>3161</v>
      </c>
      <c r="V1102" s="628"/>
      <c r="W1102" s="629" t="s">
        <v>3521</v>
      </c>
      <c r="X1102" s="629" t="s">
        <v>221</v>
      </c>
      <c r="Y1102" s="744" t="s">
        <v>3807</v>
      </c>
      <c r="Z1102" s="640"/>
      <c r="AA1102" s="640">
        <v>37000</v>
      </c>
      <c r="AB1102" s="640"/>
      <c r="AC1102" s="640"/>
      <c r="AD1102" s="640"/>
      <c r="AE1102" s="640">
        <v>37000</v>
      </c>
      <c r="AF1102" s="640"/>
      <c r="AG1102" s="640"/>
      <c r="AH1102" s="640"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45889</v>
      </c>
      <c r="DC1102" s="438">
        <v>20000</v>
      </c>
    </row>
    <row r="1103" spans="5:107" x14ac:dyDescent="0.25">
      <c r="E1103" s="268">
        <v>45857</v>
      </c>
      <c r="F1103" s="269">
        <v>5000</v>
      </c>
      <c r="G1103" s="270" t="s">
        <v>1312</v>
      </c>
      <c r="H1103" s="269" t="s">
        <v>2901</v>
      </c>
      <c r="T1103" s="742">
        <v>45397</v>
      </c>
      <c r="U1103" s="628" t="s">
        <v>3786</v>
      </c>
      <c r="V1103" s="628" t="s">
        <v>3796</v>
      </c>
      <c r="W1103" s="629" t="s">
        <v>3794</v>
      </c>
      <c r="X1103" s="629" t="s">
        <v>245</v>
      </c>
      <c r="Y1103" s="744" t="s">
        <v>3806</v>
      </c>
      <c r="Z1103" s="640"/>
      <c r="AA1103" s="640">
        <v>30000</v>
      </c>
      <c r="AB1103" s="640"/>
      <c r="AC1103" s="640"/>
      <c r="AD1103" s="640"/>
      <c r="AE1103" s="640">
        <v>30000</v>
      </c>
      <c r="AF1103" s="640"/>
      <c r="AG1103" s="640"/>
      <c r="AH1103" s="640"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45889</v>
      </c>
      <c r="DC1103" s="438">
        <v>10000</v>
      </c>
    </row>
    <row r="1104" spans="5:107" x14ac:dyDescent="0.25">
      <c r="E1104" s="268">
        <v>45856</v>
      </c>
      <c r="F1104" s="269">
        <v>9000</v>
      </c>
      <c r="G1104" s="270" t="s">
        <v>1312</v>
      </c>
      <c r="H1104" s="269" t="s">
        <v>6135</v>
      </c>
      <c r="T1104" s="742">
        <v>45396</v>
      </c>
      <c r="U1104" s="628" t="s">
        <v>3786</v>
      </c>
      <c r="V1104" s="628" t="s">
        <v>3787</v>
      </c>
      <c r="W1104" s="629" t="s">
        <v>592</v>
      </c>
      <c r="X1104" s="629" t="s">
        <v>602</v>
      </c>
      <c r="Y1104" s="744">
        <v>762000</v>
      </c>
      <c r="Z1104" s="640"/>
      <c r="AA1104" s="640">
        <v>91000</v>
      </c>
      <c r="AB1104" s="640"/>
      <c r="AC1104" s="640"/>
      <c r="AD1104" s="640"/>
      <c r="AE1104" s="640">
        <v>91000</v>
      </c>
      <c r="AF1104" s="640"/>
      <c r="AG1104" s="640"/>
      <c r="AH1104" s="640"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45889</v>
      </c>
      <c r="DC1104" s="438">
        <v>5000</v>
      </c>
    </row>
    <row r="1105" spans="5:107" x14ac:dyDescent="0.25">
      <c r="E1105" s="268">
        <v>45856</v>
      </c>
      <c r="F1105" s="269">
        <v>152000</v>
      </c>
      <c r="G1105" s="270" t="s">
        <v>1312</v>
      </c>
      <c r="H1105" s="269" t="s">
        <v>4523</v>
      </c>
      <c r="T1105" s="742">
        <v>45395</v>
      </c>
      <c r="U1105" s="628" t="s">
        <v>618</v>
      </c>
      <c r="V1105" s="628" t="s">
        <v>3167</v>
      </c>
      <c r="W1105" s="629" t="s">
        <v>592</v>
      </c>
      <c r="X1105" s="629" t="s">
        <v>435</v>
      </c>
      <c r="Y1105" s="744" t="s">
        <v>3793</v>
      </c>
      <c r="Z1105" s="640"/>
      <c r="AA1105" s="640">
        <v>70000</v>
      </c>
      <c r="AB1105" s="640"/>
      <c r="AC1105" s="640"/>
      <c r="AD1105" s="640"/>
      <c r="AE1105" s="640">
        <v>70000</v>
      </c>
      <c r="AF1105" s="640"/>
      <c r="AG1105" s="640"/>
      <c r="AH1105" s="640"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45889</v>
      </c>
      <c r="DC1105" s="438">
        <v>40000</v>
      </c>
    </row>
    <row r="1106" spans="5:107" x14ac:dyDescent="0.25">
      <c r="E1106" s="268">
        <v>45855</v>
      </c>
      <c r="F1106" s="269">
        <v>5000</v>
      </c>
      <c r="G1106" s="270" t="s">
        <v>1312</v>
      </c>
      <c r="H1106" s="269" t="s">
        <v>1486</v>
      </c>
      <c r="T1106" s="742">
        <v>45394</v>
      </c>
      <c r="U1106" s="628" t="s">
        <v>2132</v>
      </c>
      <c r="V1106" s="628" t="s">
        <v>3732</v>
      </c>
      <c r="W1106" s="629" t="s">
        <v>3711</v>
      </c>
      <c r="X1106" s="629" t="s">
        <v>221</v>
      </c>
      <c r="Y1106" s="744">
        <v>395000</v>
      </c>
      <c r="Z1106" s="640"/>
      <c r="AA1106" s="640">
        <v>130000</v>
      </c>
      <c r="AB1106" s="640"/>
      <c r="AC1106" s="640"/>
      <c r="AD1106" s="640"/>
      <c r="AE1106" s="640">
        <v>130000</v>
      </c>
      <c r="AF1106" s="640"/>
      <c r="AG1106" s="640"/>
      <c r="AH1106" s="640"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45888</v>
      </c>
      <c r="DC1106" s="438">
        <v>18000</v>
      </c>
    </row>
    <row r="1107" spans="5:107" x14ac:dyDescent="0.25">
      <c r="E1107" s="268">
        <v>45855</v>
      </c>
      <c r="F1107" s="269">
        <v>144000</v>
      </c>
      <c r="G1107" s="270" t="s">
        <v>1312</v>
      </c>
      <c r="H1107" s="269" t="s">
        <v>3375</v>
      </c>
      <c r="T1107" s="742">
        <v>45393</v>
      </c>
      <c r="U1107" s="628" t="s">
        <v>3334</v>
      </c>
      <c r="V1107" s="628" t="s">
        <v>3603</v>
      </c>
      <c r="W1107" s="629" t="s">
        <v>3642</v>
      </c>
      <c r="X1107" s="629" t="s">
        <v>544</v>
      </c>
      <c r="Y1107" s="744">
        <v>772000</v>
      </c>
      <c r="Z1107" s="640"/>
      <c r="AA1107" s="640">
        <v>96000</v>
      </c>
      <c r="AB1107" s="640"/>
      <c r="AC1107" s="640"/>
      <c r="AD1107" s="640"/>
      <c r="AE1107" s="640">
        <v>96000</v>
      </c>
      <c r="AF1107" s="640"/>
      <c r="AG1107" s="640"/>
      <c r="AH1107" s="640"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45888</v>
      </c>
      <c r="DC1107" s="438">
        <v>13000</v>
      </c>
    </row>
    <row r="1108" spans="5:107" x14ac:dyDescent="0.25">
      <c r="E1108" s="268">
        <v>45854</v>
      </c>
      <c r="F1108" s="269">
        <v>10000</v>
      </c>
      <c r="G1108" s="270"/>
      <c r="H1108" s="269" t="s">
        <v>6099</v>
      </c>
      <c r="T1108" s="742">
        <v>45392</v>
      </c>
      <c r="U1108" s="628" t="s">
        <v>3739</v>
      </c>
      <c r="V1108" s="628" t="s">
        <v>3740</v>
      </c>
      <c r="W1108" s="629" t="s">
        <v>592</v>
      </c>
      <c r="X1108" s="629" t="s">
        <v>435</v>
      </c>
      <c r="Y1108" s="744">
        <v>567000</v>
      </c>
      <c r="Z1108" s="640"/>
      <c r="AA1108" s="640">
        <v>80000</v>
      </c>
      <c r="AB1108" s="640"/>
      <c r="AC1108" s="640"/>
      <c r="AD1108" s="640"/>
      <c r="AE1108" s="640">
        <v>80000</v>
      </c>
      <c r="AF1108" s="640"/>
      <c r="AG1108" s="640"/>
      <c r="AH1108" s="640"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45888</v>
      </c>
      <c r="DC1108" s="438">
        <v>5000</v>
      </c>
    </row>
    <row r="1109" spans="5:107" x14ac:dyDescent="0.25">
      <c r="E1109" s="268">
        <v>45854</v>
      </c>
      <c r="F1109" s="269">
        <v>81000</v>
      </c>
      <c r="G1109" s="270" t="s">
        <v>1312</v>
      </c>
      <c r="H1109" s="269" t="s">
        <v>6097</v>
      </c>
      <c r="T1109" s="742">
        <v>45391</v>
      </c>
      <c r="U1109" s="628" t="s">
        <v>627</v>
      </c>
      <c r="V1109" s="628" t="s">
        <v>3741</v>
      </c>
      <c r="W1109" s="629" t="s">
        <v>592</v>
      </c>
      <c r="X1109" s="629" t="s">
        <v>435</v>
      </c>
      <c r="Y1109" s="744">
        <v>365000</v>
      </c>
      <c r="Z1109" s="640"/>
      <c r="AA1109" s="640">
        <v>70000</v>
      </c>
      <c r="AB1109" s="640"/>
      <c r="AC1109" s="640"/>
      <c r="AD1109" s="640"/>
      <c r="AE1109" s="640">
        <v>70000</v>
      </c>
      <c r="AF1109" s="640"/>
      <c r="AG1109" s="640"/>
      <c r="AH1109" s="640"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45888</v>
      </c>
      <c r="DC1109" s="438">
        <v>10000</v>
      </c>
    </row>
    <row r="1110" spans="5:107" x14ac:dyDescent="0.25">
      <c r="E1110" s="268">
        <v>45853</v>
      </c>
      <c r="F1110" s="269">
        <v>5000</v>
      </c>
      <c r="G1110" s="270"/>
      <c r="H1110" s="269" t="s">
        <v>3728</v>
      </c>
      <c r="T1110" s="742">
        <v>45390</v>
      </c>
      <c r="U1110" s="628" t="s">
        <v>3161</v>
      </c>
      <c r="V1110" s="628" t="s">
        <v>3700</v>
      </c>
      <c r="W1110" s="629" t="s">
        <v>3701</v>
      </c>
      <c r="X1110" s="629" t="s">
        <v>245</v>
      </c>
      <c r="Y1110" s="744">
        <v>411000</v>
      </c>
      <c r="Z1110" s="640"/>
      <c r="AA1110" s="640">
        <v>70000</v>
      </c>
      <c r="AB1110" s="640"/>
      <c r="AC1110" s="640"/>
      <c r="AD1110" s="640"/>
      <c r="AE1110" s="640">
        <v>70000</v>
      </c>
      <c r="AF1110" s="640"/>
      <c r="AG1110" s="640"/>
      <c r="AH1110" s="640"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45888</v>
      </c>
      <c r="DC1110" s="438">
        <v>18000</v>
      </c>
    </row>
    <row r="1111" spans="5:107" x14ac:dyDescent="0.25">
      <c r="E1111" s="268">
        <v>45853</v>
      </c>
      <c r="F1111" s="269">
        <v>13000</v>
      </c>
      <c r="G1111" s="270"/>
      <c r="H1111" s="269" t="s">
        <v>6086</v>
      </c>
      <c r="T1111" s="742">
        <v>45389</v>
      </c>
      <c r="U1111" s="628" t="s">
        <v>1495</v>
      </c>
      <c r="V1111" s="628" t="s">
        <v>3667</v>
      </c>
      <c r="W1111" s="629" t="s">
        <v>1473</v>
      </c>
      <c r="X1111" s="629" t="s">
        <v>435</v>
      </c>
      <c r="Y1111" s="744">
        <v>590000</v>
      </c>
      <c r="Z1111" s="640"/>
      <c r="AA1111" s="640">
        <v>72000</v>
      </c>
      <c r="AB1111" s="640"/>
      <c r="AC1111" s="640"/>
      <c r="AD1111" s="640"/>
      <c r="AE1111" s="640">
        <v>72000</v>
      </c>
      <c r="AF1111" s="640"/>
      <c r="AG1111" s="640"/>
      <c r="AH1111" s="640"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45888</v>
      </c>
      <c r="DC1111" s="438">
        <v>18000</v>
      </c>
    </row>
    <row r="1112" spans="5:107" x14ac:dyDescent="0.25">
      <c r="E1112" s="268">
        <v>45853</v>
      </c>
      <c r="F1112" s="269">
        <v>5000</v>
      </c>
      <c r="G1112" s="270"/>
      <c r="H1112" s="269" t="s">
        <v>6087</v>
      </c>
      <c r="T1112" s="742">
        <v>45384</v>
      </c>
      <c r="U1112" s="628" t="s">
        <v>587</v>
      </c>
      <c r="V1112" s="628" t="s">
        <v>3802</v>
      </c>
      <c r="W1112" s="629" t="s">
        <v>592</v>
      </c>
      <c r="X1112" s="629" t="s">
        <v>608</v>
      </c>
      <c r="Y1112" s="744">
        <v>435000</v>
      </c>
      <c r="Z1112" s="640"/>
      <c r="AA1112" s="640">
        <v>40000</v>
      </c>
      <c r="AB1112" s="640"/>
      <c r="AC1112" s="640"/>
      <c r="AD1112" s="640"/>
      <c r="AE1112" s="640">
        <v>40000</v>
      </c>
      <c r="AF1112" s="640"/>
      <c r="AG1112" s="640"/>
      <c r="AH1112" s="640"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45888</v>
      </c>
      <c r="DC1112" s="438">
        <v>18000</v>
      </c>
    </row>
    <row r="1113" spans="5:107" x14ac:dyDescent="0.25">
      <c r="E1113" s="268">
        <v>45853</v>
      </c>
      <c r="F1113" s="269">
        <v>37000</v>
      </c>
      <c r="G1113" s="270" t="s">
        <v>1312</v>
      </c>
      <c r="H1113" s="269" t="s">
        <v>6073</v>
      </c>
      <c r="T1113" s="742">
        <v>45383</v>
      </c>
      <c r="U1113" s="628" t="s">
        <v>587</v>
      </c>
      <c r="V1113" s="628" t="s">
        <v>3803</v>
      </c>
      <c r="W1113" s="629" t="s">
        <v>592</v>
      </c>
      <c r="X1113" s="629" t="s">
        <v>436</v>
      </c>
      <c r="Y1113" s="744">
        <v>400000</v>
      </c>
      <c r="Z1113" s="640"/>
      <c r="AA1113" s="640">
        <v>40000</v>
      </c>
      <c r="AB1113" s="640"/>
      <c r="AC1113" s="640"/>
      <c r="AD1113" s="640"/>
      <c r="AE1113" s="640">
        <v>40000</v>
      </c>
      <c r="AF1113" s="640"/>
      <c r="AG1113" s="640"/>
      <c r="AH1113" s="640"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45888</v>
      </c>
      <c r="DC1113" s="438">
        <v>18000</v>
      </c>
    </row>
    <row r="1114" spans="5:107" x14ac:dyDescent="0.25">
      <c r="E1114" s="268">
        <v>45853</v>
      </c>
      <c r="F1114" s="269">
        <v>2000</v>
      </c>
      <c r="G1114" s="270"/>
      <c r="H1114" s="269" t="s">
        <v>6088</v>
      </c>
      <c r="T1114" s="742">
        <v>45382</v>
      </c>
      <c r="U1114" s="628" t="s">
        <v>2388</v>
      </c>
      <c r="V1114" s="628" t="s">
        <v>3571</v>
      </c>
      <c r="W1114" s="629" t="s">
        <v>592</v>
      </c>
      <c r="X1114" s="629" t="s">
        <v>435</v>
      </c>
      <c r="Y1114" s="744">
        <v>413000</v>
      </c>
      <c r="Z1114" s="640"/>
      <c r="AA1114" s="640">
        <v>69000</v>
      </c>
      <c r="AB1114" s="640"/>
      <c r="AC1114" s="640"/>
      <c r="AD1114" s="640"/>
      <c r="AE1114" s="640">
        <v>69000</v>
      </c>
      <c r="AF1114" s="640"/>
      <c r="AG1114" s="640"/>
      <c r="AH1114" s="640"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45888</v>
      </c>
      <c r="DC1114" s="438">
        <v>5000</v>
      </c>
    </row>
    <row r="1115" spans="5:107" x14ac:dyDescent="0.25">
      <c r="E1115" s="268">
        <v>45852</v>
      </c>
      <c r="F1115" s="269">
        <v>245000</v>
      </c>
      <c r="G1115" s="270" t="s">
        <v>942</v>
      </c>
      <c r="H1115" s="269" t="s">
        <v>6085</v>
      </c>
      <c r="T1115" s="742">
        <v>45382</v>
      </c>
      <c r="U1115" s="628" t="s">
        <v>1470</v>
      </c>
      <c r="V1115" s="628" t="s">
        <v>3681</v>
      </c>
      <c r="W1115" s="629" t="s">
        <v>3610</v>
      </c>
      <c r="X1115" s="629" t="s">
        <v>221</v>
      </c>
      <c r="Y1115" s="744">
        <v>100000</v>
      </c>
      <c r="Z1115" s="640"/>
      <c r="AA1115" s="640">
        <v>0</v>
      </c>
      <c r="AB1115" s="640"/>
      <c r="AC1115" s="640"/>
      <c r="AD1115" s="640"/>
      <c r="AE1115" s="640">
        <v>0</v>
      </c>
      <c r="AF1115" s="640"/>
      <c r="AG1115" s="640"/>
      <c r="AH1115" s="640"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45885</v>
      </c>
      <c r="DC1115" s="438">
        <v>200000</v>
      </c>
    </row>
    <row r="1116" spans="5:107" x14ac:dyDescent="0.25">
      <c r="E1116" s="268">
        <v>45852</v>
      </c>
      <c r="F1116" s="269">
        <v>333000</v>
      </c>
      <c r="G1116" s="270" t="s">
        <v>942</v>
      </c>
      <c r="H1116" s="269" t="s">
        <v>3511</v>
      </c>
      <c r="T1116" s="742">
        <v>45382</v>
      </c>
      <c r="U1116" s="628" t="s">
        <v>618</v>
      </c>
      <c r="V1116" s="628" t="s">
        <v>3564</v>
      </c>
      <c r="W1116" s="629" t="s">
        <v>592</v>
      </c>
      <c r="X1116" s="629" t="s">
        <v>435</v>
      </c>
      <c r="Y1116" s="744">
        <v>512000</v>
      </c>
      <c r="Z1116" s="640"/>
      <c r="AA1116" s="640">
        <v>0</v>
      </c>
      <c r="AB1116" s="640"/>
      <c r="AC1116" s="640"/>
      <c r="AD1116" s="640"/>
      <c r="AE1116" s="640">
        <v>0</v>
      </c>
      <c r="AF1116" s="640"/>
      <c r="AG1116" s="640"/>
      <c r="AH1116" s="640"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45884</v>
      </c>
      <c r="DC1116" s="438">
        <v>17000</v>
      </c>
    </row>
    <row r="1117" spans="5:107" x14ac:dyDescent="0.25">
      <c r="E1117" s="268">
        <v>45852</v>
      </c>
      <c r="F1117" s="269">
        <v>19000</v>
      </c>
      <c r="G1117" s="270" t="s">
        <v>3353</v>
      </c>
      <c r="H1117" s="269" t="s">
        <v>934</v>
      </c>
      <c r="T1117" s="742">
        <v>45381</v>
      </c>
      <c r="U1117" s="628" t="s">
        <v>6566</v>
      </c>
      <c r="V1117" s="628" t="s">
        <v>3661</v>
      </c>
      <c r="W1117" s="629" t="s">
        <v>592</v>
      </c>
      <c r="X1117" s="629" t="s">
        <v>435</v>
      </c>
      <c r="Y1117" s="744" t="s">
        <v>3663</v>
      </c>
      <c r="Z1117" s="640"/>
      <c r="AA1117" s="640">
        <v>76000</v>
      </c>
      <c r="AB1117" s="640"/>
      <c r="AC1117" s="640"/>
      <c r="AD1117" s="640"/>
      <c r="AE1117" s="640">
        <v>76000</v>
      </c>
      <c r="AF1117" s="640"/>
      <c r="AG1117" s="640"/>
      <c r="AH1117" s="640"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45884</v>
      </c>
      <c r="DC1117" s="438">
        <v>3000</v>
      </c>
    </row>
    <row r="1118" spans="5:107" x14ac:dyDescent="0.25">
      <c r="E1118" s="268">
        <v>45852</v>
      </c>
      <c r="F1118" s="269">
        <v>25000</v>
      </c>
      <c r="G1118" s="270" t="s">
        <v>942</v>
      </c>
      <c r="H1118" s="269" t="s">
        <v>978</v>
      </c>
      <c r="T1118" s="742">
        <v>45380</v>
      </c>
      <c r="U1118" s="628" t="s">
        <v>3659</v>
      </c>
      <c r="V1118" s="628" t="s">
        <v>3658</v>
      </c>
      <c r="W1118" s="629" t="s">
        <v>2448</v>
      </c>
      <c r="X1118" s="629" t="s">
        <v>436</v>
      </c>
      <c r="Y1118" s="744">
        <v>125000</v>
      </c>
      <c r="Z1118" s="640"/>
      <c r="AA1118" s="640">
        <v>37000</v>
      </c>
      <c r="AB1118" s="640"/>
      <c r="AC1118" s="640"/>
      <c r="AD1118" s="640"/>
      <c r="AE1118" s="640">
        <v>37000</v>
      </c>
      <c r="AF1118" s="640"/>
      <c r="AG1118" s="640"/>
      <c r="AH1118" s="640"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45883</v>
      </c>
      <c r="DC1118" s="438">
        <v>3000</v>
      </c>
    </row>
    <row r="1119" spans="5:107" x14ac:dyDescent="0.25">
      <c r="E1119" s="268">
        <v>45851</v>
      </c>
      <c r="F1119" s="269">
        <v>75000</v>
      </c>
      <c r="G1119" s="270" t="s">
        <v>3352</v>
      </c>
      <c r="H1119" s="269" t="s">
        <v>6067</v>
      </c>
      <c r="T1119" s="742">
        <v>45379</v>
      </c>
      <c r="U1119" s="628" t="s">
        <v>1470</v>
      </c>
      <c r="V1119" s="628" t="s">
        <v>3671</v>
      </c>
      <c r="W1119" s="629" t="s">
        <v>3610</v>
      </c>
      <c r="X1119" s="629" t="s">
        <v>221</v>
      </c>
      <c r="Y1119" s="744">
        <v>239000</v>
      </c>
      <c r="Z1119" s="640"/>
      <c r="AA1119" s="640">
        <v>70000</v>
      </c>
      <c r="AB1119" s="640"/>
      <c r="AC1119" s="640"/>
      <c r="AD1119" s="640"/>
      <c r="AE1119" s="640">
        <v>70000</v>
      </c>
      <c r="AF1119" s="640"/>
      <c r="AG1119" s="640"/>
      <c r="AH1119" s="640"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45883</v>
      </c>
      <c r="DC1119" s="438">
        <v>3000</v>
      </c>
    </row>
    <row r="1120" spans="5:107" x14ac:dyDescent="0.25">
      <c r="E1120" s="268">
        <v>45851</v>
      </c>
      <c r="F1120" s="269">
        <v>100000</v>
      </c>
      <c r="G1120" s="270" t="s">
        <v>1396</v>
      </c>
      <c r="H1120" s="269" t="s">
        <v>6091</v>
      </c>
      <c r="T1120" s="742">
        <v>45378</v>
      </c>
      <c r="U1120" s="628" t="s">
        <v>1470</v>
      </c>
      <c r="V1120" s="628" t="s">
        <v>3639</v>
      </c>
      <c r="W1120" s="629" t="s">
        <v>3610</v>
      </c>
      <c r="X1120" s="629" t="s">
        <v>436</v>
      </c>
      <c r="Y1120" s="744" t="s">
        <v>3625</v>
      </c>
      <c r="Z1120" s="640"/>
      <c r="AA1120" s="640">
        <v>88000</v>
      </c>
      <c r="AB1120" s="640"/>
      <c r="AC1120" s="640"/>
      <c r="AD1120" s="640"/>
      <c r="AE1120" s="640">
        <v>88000</v>
      </c>
      <c r="AF1120" s="640"/>
      <c r="AG1120" s="640"/>
      <c r="AH1120" s="640"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45883</v>
      </c>
      <c r="DC1120" s="438">
        <v>25000</v>
      </c>
    </row>
    <row r="1121" spans="5:107" x14ac:dyDescent="0.25">
      <c r="E1121" s="268">
        <v>45851</v>
      </c>
      <c r="F1121" s="269">
        <v>30000</v>
      </c>
      <c r="G1121" s="270" t="s">
        <v>942</v>
      </c>
      <c r="H1121" s="269" t="s">
        <v>916</v>
      </c>
      <c r="T1121" s="742">
        <v>45377</v>
      </c>
      <c r="U1121" s="628" t="s">
        <v>1672</v>
      </c>
      <c r="V1121" s="628" t="s">
        <v>3669</v>
      </c>
      <c r="W1121" s="629" t="s">
        <v>3642</v>
      </c>
      <c r="X1121" s="629" t="s">
        <v>221</v>
      </c>
      <c r="Y1121" s="744">
        <v>452000</v>
      </c>
      <c r="Z1121" s="640"/>
      <c r="AA1121" s="640">
        <v>107000</v>
      </c>
      <c r="AB1121" s="640"/>
      <c r="AC1121" s="640"/>
      <c r="AD1121" s="640"/>
      <c r="AE1121" s="640">
        <v>107000</v>
      </c>
      <c r="AF1121" s="640"/>
      <c r="AG1121" s="640"/>
      <c r="AH1121" s="640"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45883</v>
      </c>
      <c r="DC1121" s="438">
        <v>18000</v>
      </c>
    </row>
    <row r="1122" spans="5:107" x14ac:dyDescent="0.25">
      <c r="E1122" s="268">
        <v>45851</v>
      </c>
      <c r="F1122" s="269">
        <v>45000</v>
      </c>
      <c r="G1122" s="270" t="s">
        <v>3352</v>
      </c>
      <c r="H1122" s="269" t="s">
        <v>6092</v>
      </c>
      <c r="T1122" s="742">
        <v>45376</v>
      </c>
      <c r="U1122" s="628" t="s">
        <v>3684</v>
      </c>
      <c r="V1122" s="628" t="s">
        <v>3670</v>
      </c>
      <c r="W1122" s="629" t="s">
        <v>2448</v>
      </c>
      <c r="X1122" s="629" t="s">
        <v>221</v>
      </c>
      <c r="Y1122" s="744">
        <v>100000</v>
      </c>
      <c r="Z1122" s="640"/>
      <c r="AA1122" s="640">
        <v>37000</v>
      </c>
      <c r="AB1122" s="640"/>
      <c r="AC1122" s="640"/>
      <c r="AD1122" s="640"/>
      <c r="AE1122" s="640">
        <v>37000</v>
      </c>
      <c r="AF1122" s="640"/>
      <c r="AG1122" s="640"/>
      <c r="AH1122" s="640"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45883</v>
      </c>
      <c r="DC1122" s="438">
        <v>18000</v>
      </c>
    </row>
    <row r="1123" spans="5:107" x14ac:dyDescent="0.25">
      <c r="E1123" s="268">
        <v>45851</v>
      </c>
      <c r="F1123" s="269">
        <v>20000</v>
      </c>
      <c r="G1123" s="270" t="s">
        <v>1396</v>
      </c>
      <c r="H1123" s="269" t="s">
        <v>6093</v>
      </c>
      <c r="T1123" s="742">
        <v>45375</v>
      </c>
      <c r="U1123" s="628" t="s">
        <v>2132</v>
      </c>
      <c r="V1123" s="628" t="s">
        <v>3613</v>
      </c>
      <c r="W1123" s="629" t="s">
        <v>592</v>
      </c>
      <c r="X1123" s="629" t="s">
        <v>602</v>
      </c>
      <c r="Y1123" s="744">
        <v>614000</v>
      </c>
      <c r="Z1123" s="640"/>
      <c r="AA1123" s="640">
        <v>91000</v>
      </c>
      <c r="AB1123" s="640"/>
      <c r="AC1123" s="640"/>
      <c r="AD1123" s="640"/>
      <c r="AE1123" s="640">
        <v>91000</v>
      </c>
      <c r="AF1123" s="640"/>
      <c r="AG1123" s="640"/>
      <c r="AH1123" s="640"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45883</v>
      </c>
      <c r="DC1123" s="438">
        <v>18000</v>
      </c>
    </row>
    <row r="1124" spans="5:107" x14ac:dyDescent="0.25">
      <c r="E1124" s="268">
        <v>45849</v>
      </c>
      <c r="F1124" s="269">
        <v>30000</v>
      </c>
      <c r="G1124" s="270" t="s">
        <v>3355</v>
      </c>
      <c r="H1124" s="269" t="s">
        <v>2456</v>
      </c>
      <c r="T1124" s="742">
        <v>45374</v>
      </c>
      <c r="U1124" s="628" t="s">
        <v>6566</v>
      </c>
      <c r="V1124" s="628" t="s">
        <v>3609</v>
      </c>
      <c r="W1124" s="629" t="s">
        <v>3610</v>
      </c>
      <c r="X1124" s="629" t="s">
        <v>435</v>
      </c>
      <c r="Y1124" s="744">
        <v>416000</v>
      </c>
      <c r="Z1124" s="640"/>
      <c r="AA1124" s="640">
        <v>71000</v>
      </c>
      <c r="AB1124" s="640"/>
      <c r="AC1124" s="640"/>
      <c r="AD1124" s="640"/>
      <c r="AE1124" s="640">
        <v>71000</v>
      </c>
      <c r="AF1124" s="640"/>
      <c r="AG1124" s="640"/>
      <c r="AH1124" s="640"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45882</v>
      </c>
      <c r="DC1124" s="438">
        <v>10000</v>
      </c>
    </row>
    <row r="1125" spans="5:107" x14ac:dyDescent="0.25">
      <c r="E1125" s="268">
        <v>45849</v>
      </c>
      <c r="F1125" s="269">
        <v>20000</v>
      </c>
      <c r="G1125" s="270" t="s">
        <v>3355</v>
      </c>
      <c r="H1125" s="269" t="s">
        <v>6096</v>
      </c>
      <c r="T1125" s="742">
        <v>45373</v>
      </c>
      <c r="U1125" s="745" t="s">
        <v>6230</v>
      </c>
      <c r="V1125" s="745" t="s">
        <v>3576</v>
      </c>
      <c r="W1125" s="746" t="s">
        <v>592</v>
      </c>
      <c r="X1125" s="746" t="s">
        <v>435</v>
      </c>
      <c r="Y1125" s="747">
        <v>476000</v>
      </c>
      <c r="Z1125" s="748"/>
      <c r="AA1125" s="748">
        <v>69000</v>
      </c>
      <c r="AB1125" s="748"/>
      <c r="AC1125" s="748"/>
      <c r="AD1125" s="748"/>
      <c r="AE1125" s="748">
        <v>69000</v>
      </c>
      <c r="AF1125" s="640"/>
      <c r="AG1125" s="640"/>
      <c r="AH1125" s="640"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45882</v>
      </c>
      <c r="DC1125" s="438">
        <v>10000</v>
      </c>
    </row>
    <row r="1126" spans="5:107" x14ac:dyDescent="0.25">
      <c r="E1126" s="268">
        <v>45848</v>
      </c>
      <c r="F1126" s="269">
        <v>3000</v>
      </c>
      <c r="G1126" s="270" t="s">
        <v>5485</v>
      </c>
      <c r="H1126" s="269" t="s">
        <v>629</v>
      </c>
      <c r="T1126" s="742">
        <v>45372</v>
      </c>
      <c r="U1126" s="628" t="s">
        <v>1672</v>
      </c>
      <c r="V1126" s="628" t="s">
        <v>3582</v>
      </c>
      <c r="W1126" s="629" t="s">
        <v>3100</v>
      </c>
      <c r="X1126" s="629" t="s">
        <v>221</v>
      </c>
      <c r="Y1126" s="744">
        <v>417000</v>
      </c>
      <c r="Z1126" s="640"/>
      <c r="AA1126" s="640">
        <v>70000</v>
      </c>
      <c r="AB1126" s="640"/>
      <c r="AC1126" s="640"/>
      <c r="AD1126" s="640"/>
      <c r="AE1126" s="640">
        <v>70000</v>
      </c>
      <c r="AF1126" s="640"/>
      <c r="AG1126" s="640"/>
      <c r="AH1126" s="640"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45882</v>
      </c>
      <c r="DC1126" s="438">
        <v>3000</v>
      </c>
    </row>
    <row r="1127" spans="5:107" x14ac:dyDescent="0.25">
      <c r="E1127" s="268">
        <v>45848</v>
      </c>
      <c r="F1127" s="269">
        <v>210000</v>
      </c>
      <c r="G1127" s="270" t="s">
        <v>1312</v>
      </c>
      <c r="H1127" s="269" t="s">
        <v>3375</v>
      </c>
      <c r="T1127" s="742">
        <v>45371</v>
      </c>
      <c r="U1127" s="629" t="s">
        <v>7052</v>
      </c>
      <c r="V1127" s="628" t="s">
        <v>3611</v>
      </c>
      <c r="W1127" s="629" t="s">
        <v>592</v>
      </c>
      <c r="X1127" s="629" t="s">
        <v>435</v>
      </c>
      <c r="Y1127" s="744">
        <v>664000</v>
      </c>
      <c r="Z1127" s="640"/>
      <c r="AA1127" s="640">
        <v>69000</v>
      </c>
      <c r="AB1127" s="640"/>
      <c r="AC1127" s="640"/>
      <c r="AD1127" s="640"/>
      <c r="AE1127" s="640">
        <v>69000</v>
      </c>
      <c r="AF1127" s="640"/>
      <c r="AG1127" s="640"/>
      <c r="AH1127" s="640"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45882</v>
      </c>
      <c r="DC1127" s="438">
        <v>30000</v>
      </c>
    </row>
    <row r="1128" spans="5:107" x14ac:dyDescent="0.25">
      <c r="E1128" s="268">
        <v>45848</v>
      </c>
      <c r="F1128" s="269">
        <v>20000</v>
      </c>
      <c r="G1128" s="270"/>
      <c r="H1128" s="269" t="s">
        <v>6089</v>
      </c>
      <c r="T1128" s="742">
        <v>45370</v>
      </c>
      <c r="U1128" s="628" t="s">
        <v>3546</v>
      </c>
      <c r="V1128" s="628" t="s">
        <v>3524</v>
      </c>
      <c r="W1128" s="629" t="s">
        <v>592</v>
      </c>
      <c r="X1128" s="629" t="s">
        <v>602</v>
      </c>
      <c r="Y1128" s="744">
        <v>840000</v>
      </c>
      <c r="Z1128" s="640"/>
      <c r="AA1128" s="640">
        <v>100000</v>
      </c>
      <c r="AB1128" s="640"/>
      <c r="AC1128" s="640"/>
      <c r="AD1128" s="640"/>
      <c r="AE1128" s="640">
        <v>100000</v>
      </c>
      <c r="AF1128" s="640"/>
      <c r="AG1128" s="640"/>
      <c r="AH1128" s="640"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45882</v>
      </c>
      <c r="DC1128" s="438">
        <v>5000</v>
      </c>
    </row>
    <row r="1129" spans="5:107" x14ac:dyDescent="0.25">
      <c r="E1129" s="268">
        <v>45848</v>
      </c>
      <c r="F1129" s="269">
        <v>5000</v>
      </c>
      <c r="G1129" s="270" t="s">
        <v>1312</v>
      </c>
      <c r="H1129" s="269">
        <v>5000</v>
      </c>
      <c r="T1129" s="742">
        <v>45369</v>
      </c>
      <c r="U1129" s="628" t="s">
        <v>1898</v>
      </c>
      <c r="V1129" s="628"/>
      <c r="W1129" s="629" t="s">
        <v>3560</v>
      </c>
      <c r="X1129" s="629"/>
      <c r="Y1129" s="744">
        <v>30000</v>
      </c>
      <c r="Z1129" s="640"/>
      <c r="AA1129" s="640">
        <v>30000</v>
      </c>
      <c r="AB1129" s="640"/>
      <c r="AC1129" s="640"/>
      <c r="AD1129" s="640"/>
      <c r="AE1129" s="640">
        <v>30000</v>
      </c>
      <c r="AF1129" s="640"/>
      <c r="AG1129" s="640"/>
      <c r="AH1129" s="640"/>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45881</v>
      </c>
      <c r="DC1129" s="438">
        <v>3000</v>
      </c>
    </row>
    <row r="1130" spans="5:107" x14ac:dyDescent="0.25">
      <c r="E1130" s="268">
        <v>45847</v>
      </c>
      <c r="F1130" s="269">
        <v>15000</v>
      </c>
      <c r="G1130" s="270"/>
      <c r="H1130" s="269" t="s">
        <v>1991</v>
      </c>
      <c r="T1130" s="742">
        <v>45368</v>
      </c>
      <c r="U1130" s="628" t="s">
        <v>3632</v>
      </c>
      <c r="V1130" s="628" t="s">
        <v>3637</v>
      </c>
      <c r="W1130" s="629" t="s">
        <v>592</v>
      </c>
      <c r="X1130" s="629" t="s">
        <v>435</v>
      </c>
      <c r="Y1130" s="744">
        <v>510000</v>
      </c>
      <c r="Z1130" s="640"/>
      <c r="AA1130" s="640">
        <v>115000</v>
      </c>
      <c r="AB1130" s="640"/>
      <c r="AC1130" s="640"/>
      <c r="AD1130" s="640"/>
      <c r="AE1130" s="640">
        <v>115000</v>
      </c>
      <c r="AF1130" s="640"/>
      <c r="AG1130" s="640"/>
      <c r="AH1130" s="640"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45881</v>
      </c>
      <c r="DC1130" s="438">
        <v>30000</v>
      </c>
    </row>
    <row r="1131" spans="5:107" x14ac:dyDescent="0.25">
      <c r="E1131" s="268">
        <v>45847</v>
      </c>
      <c r="F1131" s="269">
        <v>50000</v>
      </c>
      <c r="G1131" s="270"/>
      <c r="H1131" s="269" t="s">
        <v>6063</v>
      </c>
      <c r="T1131" s="742">
        <v>45367</v>
      </c>
      <c r="U1131" s="628" t="s">
        <v>3161</v>
      </c>
      <c r="V1131" s="628" t="s">
        <v>3636</v>
      </c>
      <c r="W1131" s="629" t="s">
        <v>592</v>
      </c>
      <c r="X1131" s="629" t="s">
        <v>436</v>
      </c>
      <c r="Y1131" s="744">
        <v>310000</v>
      </c>
      <c r="Z1131" s="640"/>
      <c r="AA1131" s="640">
        <v>60000</v>
      </c>
      <c r="AB1131" s="640"/>
      <c r="AC1131" s="640"/>
      <c r="AD1131" s="640"/>
      <c r="AE1131" s="640">
        <v>60000</v>
      </c>
      <c r="AF1131" s="640"/>
      <c r="AG1131" s="640"/>
      <c r="AH1131" s="640"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45880</v>
      </c>
      <c r="DC1131" s="438">
        <v>8000</v>
      </c>
    </row>
    <row r="1132" spans="5:107" x14ac:dyDescent="0.25">
      <c r="E1132" s="268">
        <v>45847</v>
      </c>
      <c r="F1132" s="269">
        <v>70000</v>
      </c>
      <c r="G1132" s="270" t="s">
        <v>942</v>
      </c>
      <c r="H1132" s="269" t="s">
        <v>6064</v>
      </c>
      <c r="T1132" s="742">
        <v>45366</v>
      </c>
      <c r="U1132" s="628" t="s">
        <v>3624</v>
      </c>
      <c r="V1132" s="628" t="s">
        <v>3629</v>
      </c>
      <c r="W1132" s="629" t="s">
        <v>3630</v>
      </c>
      <c r="X1132" s="629" t="s">
        <v>590</v>
      </c>
      <c r="Y1132" s="744" t="s">
        <v>3664</v>
      </c>
      <c r="Z1132" s="640"/>
      <c r="AA1132" s="640">
        <v>35000</v>
      </c>
      <c r="AB1132" s="640"/>
      <c r="AC1132" s="640"/>
      <c r="AD1132" s="640"/>
      <c r="AE1132" s="640">
        <v>35000</v>
      </c>
      <c r="AF1132" s="640"/>
      <c r="AG1132" s="640"/>
      <c r="AH1132" s="640"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A1132" s="147"/>
      <c r="CB1132" s="260"/>
      <c r="CD1132" s="440"/>
      <c r="CE1132" s="260"/>
      <c r="CM1132" s="439"/>
      <c r="DB1132" s="440">
        <v>45880</v>
      </c>
      <c r="DC1132" s="438">
        <v>6000</v>
      </c>
    </row>
    <row r="1133" spans="5:107" x14ac:dyDescent="0.25">
      <c r="E1133" s="268">
        <v>45847</v>
      </c>
      <c r="F1133" s="269">
        <v>17000</v>
      </c>
      <c r="G1133" s="270"/>
      <c r="H1133" s="269" t="s">
        <v>6065</v>
      </c>
      <c r="T1133" s="742">
        <v>45365</v>
      </c>
      <c r="U1133" s="628" t="s">
        <v>609</v>
      </c>
      <c r="V1133" s="628" t="s">
        <v>3554</v>
      </c>
      <c r="W1133" s="629" t="s">
        <v>593</v>
      </c>
      <c r="X1133" s="629" t="s">
        <v>608</v>
      </c>
      <c r="Y1133" s="744">
        <v>446000</v>
      </c>
      <c r="Z1133" s="640"/>
      <c r="AA1133" s="640">
        <v>93000</v>
      </c>
      <c r="AB1133" s="640"/>
      <c r="AC1133" s="640"/>
      <c r="AD1133" s="640"/>
      <c r="AE1133" s="640">
        <v>93000</v>
      </c>
      <c r="AF1133" s="640"/>
      <c r="AG1133" s="640"/>
      <c r="AH1133" s="640"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A1133" s="147"/>
      <c r="CB1133" s="260"/>
      <c r="CD1133" s="440"/>
      <c r="CE1133" s="260"/>
      <c r="CM1133" s="439"/>
      <c r="DB1133" s="440">
        <v>45880</v>
      </c>
      <c r="DC1133" s="438">
        <v>80000</v>
      </c>
    </row>
    <row r="1134" spans="5:107" x14ac:dyDescent="0.25">
      <c r="E1134" s="268">
        <v>45846</v>
      </c>
      <c r="F1134" s="269">
        <v>5000</v>
      </c>
      <c r="G1134" s="270"/>
      <c r="H1134" s="269" t="s">
        <v>3728</v>
      </c>
      <c r="T1134" s="742">
        <v>45364</v>
      </c>
      <c r="U1134" s="628" t="s">
        <v>609</v>
      </c>
      <c r="V1134" s="628" t="s">
        <v>3481</v>
      </c>
      <c r="W1134" s="629" t="s">
        <v>593</v>
      </c>
      <c r="X1134" s="629" t="s">
        <v>608</v>
      </c>
      <c r="Y1134" s="744">
        <v>298000</v>
      </c>
      <c r="Z1134" s="640"/>
      <c r="AA1134" s="640">
        <v>77000</v>
      </c>
      <c r="AB1134" s="640"/>
      <c r="AC1134" s="640"/>
      <c r="AD1134" s="640"/>
      <c r="AE1134" s="640">
        <v>77000</v>
      </c>
      <c r="AF1134" s="640"/>
      <c r="AG1134" s="640"/>
      <c r="AH1134" s="640"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A1134" s="147"/>
      <c r="CB1134" s="260"/>
      <c r="CD1134" s="440"/>
      <c r="CE1134" s="260"/>
      <c r="CM1134" s="439"/>
      <c r="DB1134" s="440">
        <v>45880</v>
      </c>
      <c r="DC1134" s="438">
        <v>244000</v>
      </c>
    </row>
    <row r="1135" spans="5:107" x14ac:dyDescent="0.25">
      <c r="E1135" s="268">
        <v>45846</v>
      </c>
      <c r="F1135" s="269">
        <v>17000</v>
      </c>
      <c r="G1135" s="270"/>
      <c r="H1135" s="269"/>
      <c r="T1135" s="742">
        <v>45363</v>
      </c>
      <c r="U1135" s="628" t="s">
        <v>3578</v>
      </c>
      <c r="V1135" s="628" t="s">
        <v>3586</v>
      </c>
      <c r="W1135" s="629" t="s">
        <v>592</v>
      </c>
      <c r="X1135" s="629" t="s">
        <v>436</v>
      </c>
      <c r="Y1135" s="744">
        <v>273000</v>
      </c>
      <c r="Z1135" s="640"/>
      <c r="AA1135" s="640">
        <v>81000</v>
      </c>
      <c r="AB1135" s="640"/>
      <c r="AC1135" s="640"/>
      <c r="AD1135" s="640"/>
      <c r="AE1135" s="640">
        <v>81000</v>
      </c>
      <c r="AF1135" s="640"/>
      <c r="AG1135" s="640"/>
      <c r="AH1135" s="640"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A1135" s="147"/>
      <c r="CB1135" s="260"/>
      <c r="CD1135" s="440"/>
      <c r="CE1135" s="260"/>
      <c r="CM1135" s="439"/>
      <c r="DB1135" s="440">
        <v>45880</v>
      </c>
      <c r="DC1135" s="438">
        <v>357000</v>
      </c>
    </row>
    <row r="1136" spans="5:107" x14ac:dyDescent="0.25">
      <c r="E1136" s="268">
        <v>45845</v>
      </c>
      <c r="F1136" s="269">
        <v>5000</v>
      </c>
      <c r="G1136" s="270" t="s">
        <v>1312</v>
      </c>
      <c r="H1136" s="269" t="s">
        <v>914</v>
      </c>
      <c r="T1136" s="742">
        <v>45362</v>
      </c>
      <c r="U1136" s="628" t="s">
        <v>3161</v>
      </c>
      <c r="V1136" s="628" t="s">
        <v>3565</v>
      </c>
      <c r="W1136" s="629" t="s">
        <v>3521</v>
      </c>
      <c r="X1136" s="629" t="s">
        <v>221</v>
      </c>
      <c r="Y1136" s="744">
        <v>100000</v>
      </c>
      <c r="Z1136" s="640"/>
      <c r="AA1136" s="640">
        <v>37000</v>
      </c>
      <c r="AB1136" s="640"/>
      <c r="AC1136" s="640"/>
      <c r="AD1136" s="640"/>
      <c r="AE1136" s="640">
        <v>37000</v>
      </c>
      <c r="AF1136" s="640"/>
      <c r="AG1136" s="640"/>
      <c r="AH1136" s="640"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A1136" s="147"/>
      <c r="CB1136" s="260"/>
      <c r="CD1136" s="440"/>
      <c r="CE1136" s="260"/>
      <c r="CM1136" s="439"/>
      <c r="DB1136" s="440">
        <v>45880</v>
      </c>
      <c r="DC1136" s="438">
        <v>19000</v>
      </c>
    </row>
    <row r="1137" spans="5:107" x14ac:dyDescent="0.25">
      <c r="E1137" s="268">
        <v>45845</v>
      </c>
      <c r="F1137" s="269">
        <v>30000</v>
      </c>
      <c r="G1137" s="270" t="s">
        <v>942</v>
      </c>
      <c r="H1137" s="269" t="s">
        <v>21</v>
      </c>
      <c r="T1137" s="742">
        <v>45357</v>
      </c>
      <c r="U1137" s="628" t="s">
        <v>587</v>
      </c>
      <c r="V1137" s="628" t="s">
        <v>3574</v>
      </c>
      <c r="W1137" s="629" t="s">
        <v>592</v>
      </c>
      <c r="X1137" s="629" t="s">
        <v>436</v>
      </c>
      <c r="Y1137" s="744">
        <v>300000</v>
      </c>
      <c r="Z1137" s="640"/>
      <c r="AA1137" s="640">
        <v>40000</v>
      </c>
      <c r="AB1137" s="640"/>
      <c r="AC1137" s="640"/>
      <c r="AD1137" s="640"/>
      <c r="AE1137" s="640">
        <v>40000</v>
      </c>
      <c r="AF1137" s="640"/>
      <c r="AG1137" s="640"/>
      <c r="AH1137" s="640"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D1137" s="440"/>
      <c r="CE1137" s="260"/>
      <c r="CM1137" s="439"/>
      <c r="DB1137" s="440">
        <v>45879</v>
      </c>
      <c r="DC1137" s="438">
        <v>15000</v>
      </c>
    </row>
    <row r="1138" spans="5:107" x14ac:dyDescent="0.25">
      <c r="E1138" s="268">
        <v>45845</v>
      </c>
      <c r="F1138" s="269">
        <v>2000</v>
      </c>
      <c r="G1138" s="270" t="s">
        <v>5485</v>
      </c>
      <c r="H1138" s="269" t="s">
        <v>629</v>
      </c>
      <c r="T1138" s="742">
        <v>45356</v>
      </c>
      <c r="U1138" s="628" t="s">
        <v>587</v>
      </c>
      <c r="V1138" s="628" t="s">
        <v>3641</v>
      </c>
      <c r="W1138" s="629" t="s">
        <v>592</v>
      </c>
      <c r="X1138" s="629" t="s">
        <v>436</v>
      </c>
      <c r="Y1138" s="744">
        <v>623000</v>
      </c>
      <c r="Z1138" s="640"/>
      <c r="AA1138" s="640">
        <v>40000</v>
      </c>
      <c r="AB1138" s="640"/>
      <c r="AC1138" s="640"/>
      <c r="AD1138" s="640"/>
      <c r="AE1138" s="640">
        <v>40000</v>
      </c>
      <c r="AF1138" s="640"/>
      <c r="AG1138" s="640"/>
      <c r="AH1138" s="640"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D1138" s="440"/>
      <c r="CE1138" s="260"/>
      <c r="CM1138" s="439"/>
      <c r="DB1138" s="440">
        <v>45878</v>
      </c>
      <c r="DC1138" s="438">
        <v>170000</v>
      </c>
    </row>
    <row r="1139" spans="5:107" x14ac:dyDescent="0.25">
      <c r="E1139" s="268">
        <v>45844</v>
      </c>
      <c r="F1139" s="269">
        <v>18000</v>
      </c>
      <c r="G1139" s="270" t="s">
        <v>1312</v>
      </c>
      <c r="H1139" s="269" t="s">
        <v>2818</v>
      </c>
      <c r="T1139" s="742">
        <v>45355</v>
      </c>
      <c r="U1139" s="628" t="s">
        <v>587</v>
      </c>
      <c r="V1139" s="628" t="s">
        <v>3666</v>
      </c>
      <c r="W1139" s="629" t="s">
        <v>592</v>
      </c>
      <c r="X1139" s="629" t="s">
        <v>435</v>
      </c>
      <c r="Y1139" s="744">
        <v>350000</v>
      </c>
      <c r="Z1139" s="640"/>
      <c r="AA1139" s="640">
        <v>40000</v>
      </c>
      <c r="AB1139" s="640"/>
      <c r="AC1139" s="640"/>
      <c r="AD1139" s="640"/>
      <c r="AE1139" s="640">
        <v>40000</v>
      </c>
      <c r="AF1139" s="640"/>
      <c r="AG1139" s="640"/>
      <c r="AH1139" s="640"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D1139" s="440"/>
      <c r="CE1139" s="260"/>
      <c r="CM1139" s="439"/>
      <c r="DB1139" s="440">
        <v>45878</v>
      </c>
      <c r="DC1139" s="438">
        <v>5000</v>
      </c>
    </row>
    <row r="1140" spans="5:107" x14ac:dyDescent="0.25">
      <c r="E1140" s="268">
        <v>45844</v>
      </c>
      <c r="F1140" s="269">
        <v>4000</v>
      </c>
      <c r="G1140" s="270" t="s">
        <v>3355</v>
      </c>
      <c r="H1140" s="269" t="s">
        <v>6042</v>
      </c>
      <c r="T1140" s="742">
        <v>45354</v>
      </c>
      <c r="U1140" s="628" t="s">
        <v>587</v>
      </c>
      <c r="V1140" s="628" t="s">
        <v>3523</v>
      </c>
      <c r="W1140" s="629" t="s">
        <v>1473</v>
      </c>
      <c r="X1140" s="629" t="s">
        <v>608</v>
      </c>
      <c r="Y1140" s="744">
        <v>510000</v>
      </c>
      <c r="Z1140" s="640"/>
      <c r="AA1140" s="640">
        <v>37000</v>
      </c>
      <c r="AB1140" s="640"/>
      <c r="AC1140" s="640"/>
      <c r="AD1140" s="640"/>
      <c r="AE1140" s="640">
        <v>37000</v>
      </c>
      <c r="AF1140" s="640"/>
      <c r="AG1140" s="640"/>
      <c r="AH1140" s="640"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D1140" s="440"/>
      <c r="CE1140" s="260"/>
      <c r="CM1140" s="439"/>
      <c r="DB1140" s="440">
        <v>45878</v>
      </c>
      <c r="DC1140" s="438">
        <v>43000</v>
      </c>
    </row>
    <row r="1141" spans="5:107" x14ac:dyDescent="0.25">
      <c r="E1141" s="268">
        <v>45844</v>
      </c>
      <c r="F1141" s="269">
        <v>54000</v>
      </c>
      <c r="G1141" s="270" t="s">
        <v>1312</v>
      </c>
      <c r="H1141" s="269" t="s">
        <v>6041</v>
      </c>
      <c r="T1141" s="742">
        <v>45353</v>
      </c>
      <c r="U1141" s="628" t="s">
        <v>587</v>
      </c>
      <c r="V1141" s="628" t="s">
        <v>3580</v>
      </c>
      <c r="W1141" s="629" t="s">
        <v>592</v>
      </c>
      <c r="X1141" s="629" t="s">
        <v>221</v>
      </c>
      <c r="Y1141" s="744">
        <v>468000</v>
      </c>
      <c r="Z1141" s="640"/>
      <c r="AA1141" s="640">
        <v>57000</v>
      </c>
      <c r="AB1141" s="640"/>
      <c r="AC1141" s="640"/>
      <c r="AD1141" s="640"/>
      <c r="AE1141" s="640">
        <v>57000</v>
      </c>
      <c r="AF1141" s="640"/>
      <c r="AG1141" s="640"/>
      <c r="AH1141" s="640"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D1141" s="440"/>
      <c r="CE1141" s="260"/>
      <c r="CM1141" s="439"/>
      <c r="DB1141" s="440">
        <v>45877</v>
      </c>
      <c r="DC1141" s="438">
        <v>72000</v>
      </c>
    </row>
    <row r="1142" spans="5:107" x14ac:dyDescent="0.25">
      <c r="E1142" s="268">
        <v>45844</v>
      </c>
      <c r="F1142" s="269">
        <v>5000</v>
      </c>
      <c r="G1142" s="270" t="s">
        <v>1312</v>
      </c>
      <c r="H1142" s="269" t="s">
        <v>6040</v>
      </c>
      <c r="T1142" s="742">
        <v>45352</v>
      </c>
      <c r="U1142" s="628" t="s">
        <v>587</v>
      </c>
      <c r="V1142" s="628" t="s">
        <v>3634</v>
      </c>
      <c r="W1142" s="629" t="s">
        <v>592</v>
      </c>
      <c r="X1142" s="629" t="s">
        <v>221</v>
      </c>
      <c r="Y1142" s="744">
        <v>490000</v>
      </c>
      <c r="Z1142" s="640"/>
      <c r="AA1142" s="640">
        <v>75000</v>
      </c>
      <c r="AB1142" s="640"/>
      <c r="AC1142" s="640"/>
      <c r="AD1142" s="640"/>
      <c r="AE1142" s="640">
        <v>75000</v>
      </c>
      <c r="AF1142" s="640"/>
      <c r="AG1142" s="640"/>
      <c r="AH1142" s="640"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D1142" s="440"/>
      <c r="CE1142" s="260"/>
      <c r="CM1142" s="439"/>
      <c r="DB1142" s="440">
        <v>45877</v>
      </c>
      <c r="DC1142" s="438">
        <v>54000</v>
      </c>
    </row>
    <row r="1143" spans="5:107" x14ac:dyDescent="0.25">
      <c r="E1143" s="268">
        <v>45843</v>
      </c>
      <c r="F1143" s="269">
        <v>2000</v>
      </c>
      <c r="G1143" s="270"/>
      <c r="H1143" s="269" t="s">
        <v>6038</v>
      </c>
      <c r="T1143" s="742">
        <v>45351</v>
      </c>
      <c r="U1143" s="628" t="s">
        <v>597</v>
      </c>
      <c r="V1143" s="628" t="s">
        <v>3553</v>
      </c>
      <c r="W1143" s="629" t="s">
        <v>592</v>
      </c>
      <c r="X1143" s="629" t="s">
        <v>608</v>
      </c>
      <c r="Y1143" s="744">
        <v>378000</v>
      </c>
      <c r="Z1143" s="640"/>
      <c r="AA1143" s="640">
        <v>75000</v>
      </c>
      <c r="AB1143" s="640"/>
      <c r="AC1143" s="640"/>
      <c r="AD1143" s="640"/>
      <c r="AE1143" s="640">
        <v>75000</v>
      </c>
      <c r="AF1143" s="640"/>
      <c r="AG1143" s="640"/>
      <c r="AH1143" s="640"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D1143" s="440"/>
      <c r="CE1143" s="260"/>
      <c r="CM1143" s="439"/>
      <c r="DB1143" s="440">
        <v>45877</v>
      </c>
      <c r="DC1143" s="438">
        <v>18000</v>
      </c>
    </row>
    <row r="1144" spans="5:107" x14ac:dyDescent="0.25">
      <c r="E1144" s="268">
        <v>45843</v>
      </c>
      <c r="F1144" s="269">
        <v>140000</v>
      </c>
      <c r="G1144" s="270" t="s">
        <v>3352</v>
      </c>
      <c r="H1144" s="269" t="s">
        <v>6039</v>
      </c>
      <c r="T1144" s="742">
        <v>45351</v>
      </c>
      <c r="U1144" s="628" t="s">
        <v>1479</v>
      </c>
      <c r="V1144" s="628" t="s">
        <v>3514</v>
      </c>
      <c r="W1144" s="629" t="s">
        <v>592</v>
      </c>
      <c r="X1144" s="629" t="s">
        <v>436</v>
      </c>
      <c r="Y1144" s="744">
        <v>290000</v>
      </c>
      <c r="Z1144" s="640"/>
      <c r="AA1144" s="640">
        <v>68000</v>
      </c>
      <c r="AB1144" s="640"/>
      <c r="AC1144" s="640"/>
      <c r="AD1144" s="640"/>
      <c r="AE1144" s="640">
        <v>68000</v>
      </c>
      <c r="AF1144" s="640"/>
      <c r="AG1144" s="640"/>
      <c r="AH1144" s="640"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v>45875</v>
      </c>
      <c r="DC1144" s="438">
        <v>2000</v>
      </c>
    </row>
    <row r="1145" spans="5:107" x14ac:dyDescent="0.25">
      <c r="E1145" s="268">
        <v>45841</v>
      </c>
      <c r="F1145" s="269">
        <v>5000</v>
      </c>
      <c r="G1145" s="270" t="s">
        <v>1312</v>
      </c>
      <c r="H1145" s="269" t="s">
        <v>919</v>
      </c>
      <c r="T1145" s="742">
        <v>45351</v>
      </c>
      <c r="U1145" s="628" t="s">
        <v>2974</v>
      </c>
      <c r="V1145" s="628" t="s">
        <v>2975</v>
      </c>
      <c r="W1145" s="629" t="s">
        <v>592</v>
      </c>
      <c r="X1145" s="629" t="s">
        <v>602</v>
      </c>
      <c r="Y1145" s="744">
        <v>573000</v>
      </c>
      <c r="Z1145" s="640"/>
      <c r="AA1145" s="640">
        <v>100000</v>
      </c>
      <c r="AB1145" s="640"/>
      <c r="AC1145" s="640"/>
      <c r="AD1145" s="640"/>
      <c r="AE1145" s="640">
        <v>100000</v>
      </c>
      <c r="AF1145" s="640"/>
      <c r="AG1145" s="640"/>
      <c r="AH1145" s="640"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v>45875</v>
      </c>
      <c r="DC1145" s="438">
        <v>20000</v>
      </c>
    </row>
    <row r="1146" spans="5:107" x14ac:dyDescent="0.25">
      <c r="E1146" s="268">
        <v>45841</v>
      </c>
      <c r="F1146" s="269">
        <v>2000</v>
      </c>
      <c r="G1146" s="270" t="s">
        <v>5485</v>
      </c>
      <c r="H1146" s="269" t="s">
        <v>5562</v>
      </c>
      <c r="T1146" s="742">
        <v>45351</v>
      </c>
      <c r="U1146" s="628" t="s">
        <v>2523</v>
      </c>
      <c r="V1146" s="628" t="s">
        <v>2907</v>
      </c>
      <c r="W1146" s="629" t="s">
        <v>592</v>
      </c>
      <c r="X1146" s="629" t="s">
        <v>221</v>
      </c>
      <c r="Y1146" s="744">
        <v>450000</v>
      </c>
      <c r="Z1146" s="640"/>
      <c r="AA1146" s="640">
        <v>95000</v>
      </c>
      <c r="AB1146" s="640"/>
      <c r="AC1146" s="640"/>
      <c r="AD1146" s="640"/>
      <c r="AE1146" s="640">
        <v>95000</v>
      </c>
      <c r="AF1146" s="640"/>
      <c r="AG1146" s="640"/>
      <c r="AH1146" s="640"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v>45874</v>
      </c>
      <c r="DC1146" s="438">
        <v>285000</v>
      </c>
    </row>
    <row r="1147" spans="5:107" x14ac:dyDescent="0.25">
      <c r="E1147" s="268">
        <v>45841</v>
      </c>
      <c r="F1147" s="269">
        <v>140000</v>
      </c>
      <c r="G1147" s="270" t="s">
        <v>1312</v>
      </c>
      <c r="H1147" s="269" t="s">
        <v>3375</v>
      </c>
      <c r="T1147" s="742">
        <v>45351</v>
      </c>
      <c r="U1147" s="628" t="s">
        <v>6566</v>
      </c>
      <c r="V1147" s="628" t="s">
        <v>3575</v>
      </c>
      <c r="W1147" s="629" t="s">
        <v>592</v>
      </c>
      <c r="X1147" s="629" t="s">
        <v>435</v>
      </c>
      <c r="Y1147" s="744">
        <v>283000</v>
      </c>
      <c r="Z1147" s="640"/>
      <c r="AA1147" s="640">
        <v>73000</v>
      </c>
      <c r="AB1147" s="640"/>
      <c r="AC1147" s="640"/>
      <c r="AD1147" s="640"/>
      <c r="AE1147" s="640">
        <v>73000</v>
      </c>
      <c r="AF1147" s="640"/>
      <c r="AG1147" s="640"/>
      <c r="AH1147" s="640"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v>45874</v>
      </c>
      <c r="DC1147" s="438">
        <v>181000</v>
      </c>
    </row>
    <row r="1148" spans="5:107" x14ac:dyDescent="0.25">
      <c r="E1148" s="268">
        <v>45841</v>
      </c>
      <c r="F1148" s="269">
        <v>6000</v>
      </c>
      <c r="G1148" s="270"/>
      <c r="H1148" s="269" t="s">
        <v>5719</v>
      </c>
      <c r="T1148" s="742">
        <v>45351</v>
      </c>
      <c r="U1148" s="628" t="s">
        <v>627</v>
      </c>
      <c r="V1148" s="628" t="s">
        <v>3588</v>
      </c>
      <c r="W1148" s="629" t="s">
        <v>592</v>
      </c>
      <c r="X1148" s="629" t="s">
        <v>436</v>
      </c>
      <c r="Y1148" s="744">
        <v>584000</v>
      </c>
      <c r="Z1148" s="640"/>
      <c r="AA1148" s="640">
        <v>67000</v>
      </c>
      <c r="AB1148" s="640"/>
      <c r="AC1148" s="640"/>
      <c r="AD1148" s="640"/>
      <c r="AE1148" s="640">
        <v>67000</v>
      </c>
      <c r="AF1148" s="640"/>
      <c r="AG1148" s="640"/>
      <c r="AH1148" s="640"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c r="DB1148" s="440">
        <v>45874</v>
      </c>
      <c r="DC1148" s="438">
        <v>300000</v>
      </c>
    </row>
    <row r="1149" spans="5:107" x14ac:dyDescent="0.25">
      <c r="E1149" s="268">
        <v>45840</v>
      </c>
      <c r="F1149" s="269">
        <v>20000</v>
      </c>
      <c r="G1149" s="270" t="s">
        <v>3355</v>
      </c>
      <c r="H1149" s="269" t="s">
        <v>6024</v>
      </c>
      <c r="T1149" s="742">
        <v>45351</v>
      </c>
      <c r="U1149" s="628" t="s">
        <v>627</v>
      </c>
      <c r="V1149" s="628" t="s">
        <v>3420</v>
      </c>
      <c r="W1149" s="629"/>
      <c r="X1149" s="629"/>
      <c r="Y1149" s="744"/>
      <c r="Z1149" s="640"/>
      <c r="AA1149" s="640">
        <v>15000</v>
      </c>
      <c r="AB1149" s="640"/>
      <c r="AC1149" s="640"/>
      <c r="AD1149" s="640"/>
      <c r="AE1149" s="640">
        <v>15000</v>
      </c>
      <c r="AF1149" s="640"/>
      <c r="AG1149" s="640"/>
      <c r="AH1149" s="640"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c r="DB1149" s="440">
        <v>45874</v>
      </c>
      <c r="DC1149" s="438">
        <v>2000</v>
      </c>
    </row>
    <row r="1150" spans="5:107" x14ac:dyDescent="0.25">
      <c r="E1150" s="268">
        <v>45840</v>
      </c>
      <c r="F1150" s="269">
        <v>6000</v>
      </c>
      <c r="G1150" s="270"/>
      <c r="H1150" s="269" t="s">
        <v>5719</v>
      </c>
      <c r="T1150" s="742">
        <v>45350</v>
      </c>
      <c r="U1150" s="628" t="s">
        <v>3161</v>
      </c>
      <c r="V1150" s="628" t="s">
        <v>3565</v>
      </c>
      <c r="W1150" s="629" t="s">
        <v>3566</v>
      </c>
      <c r="X1150" s="629" t="s">
        <v>221</v>
      </c>
      <c r="Y1150" s="744">
        <v>20000</v>
      </c>
      <c r="Z1150" s="640"/>
      <c r="AA1150" s="640">
        <v>20000</v>
      </c>
      <c r="AB1150" s="640"/>
      <c r="AC1150" s="640"/>
      <c r="AD1150" s="640"/>
      <c r="AE1150" s="640">
        <v>20000</v>
      </c>
      <c r="AF1150" s="640"/>
      <c r="AG1150" s="640"/>
      <c r="AH1150" s="640"/>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c r="DB1150" s="440">
        <v>45874</v>
      </c>
      <c r="DC1150" s="438">
        <v>40000</v>
      </c>
    </row>
    <row r="1151" spans="5:107" x14ac:dyDescent="0.25">
      <c r="E1151" s="268">
        <v>45840</v>
      </c>
      <c r="F1151" s="269">
        <v>32000</v>
      </c>
      <c r="G1151" s="270"/>
      <c r="H1151" s="269"/>
      <c r="T1151" s="742">
        <v>45349</v>
      </c>
      <c r="U1151" s="628" t="s">
        <v>604</v>
      </c>
      <c r="V1151" s="628" t="s">
        <v>3562</v>
      </c>
      <c r="W1151" s="629" t="s">
        <v>2498</v>
      </c>
      <c r="X1151" s="629" t="s">
        <v>436</v>
      </c>
      <c r="Y1151" s="744">
        <v>1060000</v>
      </c>
      <c r="Z1151" s="640"/>
      <c r="AA1151" s="640">
        <v>65000</v>
      </c>
      <c r="AB1151" s="640"/>
      <c r="AC1151" s="640"/>
      <c r="AD1151" s="640"/>
      <c r="AE1151" s="640">
        <v>65000</v>
      </c>
      <c r="AF1151" s="640"/>
      <c r="AG1151" s="640"/>
      <c r="AH1151" s="640"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c r="DB1151" s="511"/>
      <c r="DC1151" s="510"/>
    </row>
    <row r="1152" spans="5:107" x14ac:dyDescent="0.25">
      <c r="E1152" s="268">
        <v>45839</v>
      </c>
      <c r="F1152" s="269">
        <v>97000</v>
      </c>
      <c r="G1152" s="270" t="s">
        <v>1396</v>
      </c>
      <c r="H1152" s="269" t="s">
        <v>4595</v>
      </c>
      <c r="T1152" s="742">
        <v>45348</v>
      </c>
      <c r="U1152" s="628" t="s">
        <v>2102</v>
      </c>
      <c r="V1152" s="628" t="s">
        <v>3559</v>
      </c>
      <c r="W1152" s="629" t="s">
        <v>611</v>
      </c>
      <c r="X1152" s="629" t="s">
        <v>435</v>
      </c>
      <c r="Y1152" s="744">
        <v>710000</v>
      </c>
      <c r="Z1152" s="640"/>
      <c r="AA1152" s="640">
        <v>55000</v>
      </c>
      <c r="AB1152" s="640"/>
      <c r="AC1152" s="640"/>
      <c r="AD1152" s="640"/>
      <c r="AE1152" s="640">
        <v>55000</v>
      </c>
      <c r="AF1152" s="640"/>
      <c r="AG1152" s="640"/>
      <c r="AH1152" s="640"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c r="DB1152" s="440"/>
      <c r="DC1152" s="438"/>
    </row>
    <row r="1153" spans="5:107" x14ac:dyDescent="0.25">
      <c r="E1153" s="268">
        <v>45839</v>
      </c>
      <c r="F1153" s="269">
        <v>38000</v>
      </c>
      <c r="G1153" s="270" t="s">
        <v>1312</v>
      </c>
      <c r="H1153" s="269" t="s">
        <v>6015</v>
      </c>
      <c r="T1153" s="742">
        <v>45347</v>
      </c>
      <c r="U1153" s="628" t="s">
        <v>1898</v>
      </c>
      <c r="V1153" s="628" t="s">
        <v>3482</v>
      </c>
      <c r="W1153" s="629" t="s">
        <v>593</v>
      </c>
      <c r="X1153" s="629" t="s">
        <v>435</v>
      </c>
      <c r="Y1153" s="744">
        <v>255000</v>
      </c>
      <c r="Z1153" s="640"/>
      <c r="AA1153" s="640">
        <v>44000</v>
      </c>
      <c r="AB1153" s="640"/>
      <c r="AC1153" s="640"/>
      <c r="AD1153" s="640"/>
      <c r="AE1153" s="640">
        <v>44000</v>
      </c>
      <c r="AF1153" s="640"/>
      <c r="AG1153" s="640"/>
      <c r="AH1153" s="640"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c r="DB1153" s="440"/>
      <c r="DC1153" s="438"/>
    </row>
    <row r="1154" spans="5:107" x14ac:dyDescent="0.25">
      <c r="E1154" s="268">
        <v>45839</v>
      </c>
      <c r="F1154" s="269">
        <v>30000</v>
      </c>
      <c r="G1154" s="270" t="s">
        <v>942</v>
      </c>
      <c r="H1154" s="269" t="s">
        <v>916</v>
      </c>
      <c r="T1154" s="742">
        <v>45346</v>
      </c>
      <c r="U1154" s="628" t="s">
        <v>1672</v>
      </c>
      <c r="V1154" s="628" t="s">
        <v>3502</v>
      </c>
      <c r="W1154" s="629" t="s">
        <v>592</v>
      </c>
      <c r="X1154" s="629" t="s">
        <v>435</v>
      </c>
      <c r="Y1154" s="744"/>
      <c r="Z1154" s="640"/>
      <c r="AA1154" s="640">
        <v>124000</v>
      </c>
      <c r="AB1154" s="640"/>
      <c r="AC1154" s="640"/>
      <c r="AD1154" s="640"/>
      <c r="AE1154" s="640">
        <v>124000</v>
      </c>
      <c r="AF1154" s="640"/>
      <c r="AG1154" s="640"/>
      <c r="AH1154" s="640"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c r="DB1154" s="440"/>
      <c r="DC1154" s="438"/>
    </row>
    <row r="1155" spans="5:107" x14ac:dyDescent="0.25">
      <c r="E1155" s="268">
        <v>45839</v>
      </c>
      <c r="F1155" s="269">
        <v>55000</v>
      </c>
      <c r="G1155" s="270" t="s">
        <v>1312</v>
      </c>
      <c r="H1155" s="269" t="s">
        <v>3375</v>
      </c>
      <c r="T1155" s="742">
        <v>45345</v>
      </c>
      <c r="U1155" s="628" t="s">
        <v>3498</v>
      </c>
      <c r="V1155" s="628" t="s">
        <v>3499</v>
      </c>
      <c r="W1155" s="629" t="s">
        <v>592</v>
      </c>
      <c r="X1155" s="629" t="s">
        <v>608</v>
      </c>
      <c r="Y1155" s="744">
        <v>522000</v>
      </c>
      <c r="Z1155" s="640"/>
      <c r="AA1155" s="640">
        <v>95000</v>
      </c>
      <c r="AB1155" s="640"/>
      <c r="AC1155" s="640"/>
      <c r="AD1155" s="640"/>
      <c r="AE1155" s="640">
        <v>95000</v>
      </c>
      <c r="AF1155" s="640"/>
      <c r="AG1155" s="640"/>
      <c r="AH1155" s="640"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c r="DB1155" s="440"/>
      <c r="DC1155" s="438"/>
    </row>
    <row r="1156" spans="5:107" x14ac:dyDescent="0.25">
      <c r="E1156" s="268">
        <v>45838</v>
      </c>
      <c r="F1156" s="269">
        <v>32000</v>
      </c>
      <c r="G1156" s="270"/>
      <c r="H1156" s="269" t="s">
        <v>6009</v>
      </c>
      <c r="T1156" s="742">
        <v>45344</v>
      </c>
      <c r="U1156" s="628" t="s">
        <v>1728</v>
      </c>
      <c r="V1156" s="628" t="s">
        <v>3522</v>
      </c>
      <c r="W1156" s="629" t="s">
        <v>3521</v>
      </c>
      <c r="X1156" s="629" t="s">
        <v>435</v>
      </c>
      <c r="Y1156" s="744">
        <v>100000</v>
      </c>
      <c r="Z1156" s="640"/>
      <c r="AA1156" s="640">
        <v>31000</v>
      </c>
      <c r="AB1156" s="640"/>
      <c r="AC1156" s="640"/>
      <c r="AD1156" s="640"/>
      <c r="AE1156" s="640">
        <v>31000</v>
      </c>
      <c r="AF1156" s="640"/>
      <c r="AG1156" s="640"/>
      <c r="AH1156" s="640"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c r="DB1156" s="440"/>
      <c r="DC1156" s="438"/>
    </row>
    <row r="1157" spans="5:107" x14ac:dyDescent="0.25">
      <c r="E1157" s="268">
        <v>45837</v>
      </c>
      <c r="F1157" s="269">
        <v>50000</v>
      </c>
      <c r="G1157" s="270" t="s">
        <v>3352</v>
      </c>
      <c r="H1157" s="269" t="s">
        <v>6008</v>
      </c>
      <c r="T1157" s="742">
        <v>45343</v>
      </c>
      <c r="U1157" s="628" t="s">
        <v>6566</v>
      </c>
      <c r="V1157" s="628" t="s">
        <v>3537</v>
      </c>
      <c r="W1157" s="629" t="s">
        <v>592</v>
      </c>
      <c r="X1157" s="629" t="s">
        <v>435</v>
      </c>
      <c r="Y1157" s="744">
        <v>393000</v>
      </c>
      <c r="Z1157" s="640"/>
      <c r="AA1157" s="640">
        <v>73000</v>
      </c>
      <c r="AB1157" s="640"/>
      <c r="AC1157" s="640"/>
      <c r="AD1157" s="640"/>
      <c r="AE1157" s="640">
        <v>73000</v>
      </c>
      <c r="AF1157" s="640"/>
      <c r="AG1157" s="640"/>
      <c r="AH1157" s="640"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c r="DB1157" s="440"/>
      <c r="DC1157" s="438"/>
    </row>
    <row r="1158" spans="5:107" x14ac:dyDescent="0.25">
      <c r="E1158" s="268">
        <v>45835</v>
      </c>
      <c r="F1158" s="269">
        <v>105000</v>
      </c>
      <c r="G1158" s="270" t="s">
        <v>3352</v>
      </c>
      <c r="H1158" s="269" t="s">
        <v>6007</v>
      </c>
      <c r="T1158" s="742">
        <v>45342</v>
      </c>
      <c r="U1158" s="628" t="s">
        <v>3334</v>
      </c>
      <c r="V1158" s="628" t="s">
        <v>3284</v>
      </c>
      <c r="W1158" s="629" t="s">
        <v>592</v>
      </c>
      <c r="X1158" s="629" t="s">
        <v>3335</v>
      </c>
      <c r="Y1158" s="744"/>
      <c r="Z1158" s="640"/>
      <c r="AA1158" s="640">
        <v>74000</v>
      </c>
      <c r="AB1158" s="640"/>
      <c r="AC1158" s="640"/>
      <c r="AD1158" s="640"/>
      <c r="AE1158" s="640">
        <v>74000</v>
      </c>
      <c r="AF1158" s="640"/>
      <c r="AG1158" s="640"/>
      <c r="AH1158" s="640"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c r="DB1158" s="440"/>
      <c r="DC1158" s="438"/>
    </row>
    <row r="1159" spans="5:107" x14ac:dyDescent="0.25">
      <c r="E1159" s="268">
        <v>45835</v>
      </c>
      <c r="F1159" s="269">
        <v>5000</v>
      </c>
      <c r="G1159" s="270"/>
      <c r="H1159" s="269" t="s">
        <v>914</v>
      </c>
      <c r="T1159" s="742">
        <v>45341</v>
      </c>
      <c r="U1159" s="628" t="s">
        <v>3509</v>
      </c>
      <c r="V1159" s="628" t="s">
        <v>3510</v>
      </c>
      <c r="W1159" s="629" t="s">
        <v>3511</v>
      </c>
      <c r="X1159" s="629" t="s">
        <v>433</v>
      </c>
      <c r="Y1159" s="744">
        <v>378000</v>
      </c>
      <c r="Z1159" s="640"/>
      <c r="AA1159" s="640">
        <v>34000</v>
      </c>
      <c r="AB1159" s="640"/>
      <c r="AC1159" s="640"/>
      <c r="AD1159" s="640"/>
      <c r="AE1159" s="640">
        <v>34000</v>
      </c>
      <c r="AF1159" s="640"/>
      <c r="AG1159" s="640"/>
      <c r="AH1159" s="640"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c r="DB1159" s="440"/>
      <c r="DC1159" s="438"/>
    </row>
    <row r="1160" spans="5:107" x14ac:dyDescent="0.25">
      <c r="E1160" s="268">
        <v>45834</v>
      </c>
      <c r="F1160" s="449">
        <v>15000</v>
      </c>
      <c r="G1160" s="489"/>
      <c r="H1160" s="452" t="s">
        <v>6001</v>
      </c>
      <c r="T1160" s="742">
        <v>45340</v>
      </c>
      <c r="U1160" s="628" t="s">
        <v>3485</v>
      </c>
      <c r="V1160" s="628" t="s">
        <v>3486</v>
      </c>
      <c r="W1160" s="629" t="s">
        <v>1902</v>
      </c>
      <c r="X1160" s="629" t="s">
        <v>221</v>
      </c>
      <c r="Y1160" s="744">
        <v>100000</v>
      </c>
      <c r="Z1160" s="640"/>
      <c r="AA1160" s="640">
        <v>37000</v>
      </c>
      <c r="AB1160" s="640"/>
      <c r="AC1160" s="640"/>
      <c r="AD1160" s="640"/>
      <c r="AE1160" s="640">
        <v>37000</v>
      </c>
      <c r="AF1160" s="640"/>
      <c r="AG1160" s="640"/>
      <c r="AH1160" s="640"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c r="DB1160" s="440"/>
      <c r="DC1160" s="438"/>
    </row>
    <row r="1161" spans="5:107" x14ac:dyDescent="0.25">
      <c r="E1161" s="268">
        <v>45834</v>
      </c>
      <c r="F1161" s="269">
        <v>5000</v>
      </c>
      <c r="G1161" s="270" t="s">
        <v>1312</v>
      </c>
      <c r="H1161" s="269" t="s">
        <v>1486</v>
      </c>
      <c r="T1161" s="742">
        <v>45339</v>
      </c>
      <c r="U1161" s="628" t="s">
        <v>1495</v>
      </c>
      <c r="V1161" s="628" t="s">
        <v>3472</v>
      </c>
      <c r="W1161" s="629" t="s">
        <v>593</v>
      </c>
      <c r="X1161" s="629" t="s">
        <v>436</v>
      </c>
      <c r="Y1161" s="744" t="s">
        <v>3484</v>
      </c>
      <c r="Z1161" s="640"/>
      <c r="AA1161" s="640">
        <v>58000</v>
      </c>
      <c r="AB1161" s="640"/>
      <c r="AC1161" s="640"/>
      <c r="AD1161" s="640"/>
      <c r="AE1161" s="640">
        <v>58000</v>
      </c>
      <c r="AF1161" s="640"/>
      <c r="AG1161" s="640"/>
      <c r="AH1161" s="640"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c r="DB1161" s="440"/>
      <c r="DC1161" s="438"/>
    </row>
    <row r="1162" spans="5:107" x14ac:dyDescent="0.25">
      <c r="E1162" s="268">
        <v>45834</v>
      </c>
      <c r="F1162" s="449">
        <v>70000</v>
      </c>
      <c r="G1162" s="452"/>
      <c r="H1162" s="452" t="s">
        <v>1105</v>
      </c>
      <c r="T1162" s="742">
        <v>45338</v>
      </c>
      <c r="U1162" s="628" t="s">
        <v>1950</v>
      </c>
      <c r="V1162" s="628" t="s">
        <v>3378</v>
      </c>
      <c r="W1162" s="629" t="s">
        <v>593</v>
      </c>
      <c r="X1162" s="629" t="s">
        <v>435</v>
      </c>
      <c r="Y1162" s="744">
        <v>466000</v>
      </c>
      <c r="Z1162" s="640"/>
      <c r="AA1162" s="640">
        <v>69000</v>
      </c>
      <c r="AB1162" s="640"/>
      <c r="AC1162" s="640"/>
      <c r="AD1162" s="640"/>
      <c r="AE1162" s="640">
        <v>69000</v>
      </c>
      <c r="AF1162" s="640"/>
      <c r="AG1162" s="640"/>
      <c r="AH1162" s="640"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c r="DB1162" s="440"/>
      <c r="DC1162" s="438"/>
    </row>
    <row r="1163" spans="5:107" x14ac:dyDescent="0.25">
      <c r="E1163" s="268">
        <v>45834</v>
      </c>
      <c r="F1163" s="269">
        <v>153000</v>
      </c>
      <c r="G1163" s="272" t="s">
        <v>1312</v>
      </c>
      <c r="H1163" s="269" t="s">
        <v>920</v>
      </c>
      <c r="T1163" s="742">
        <v>45337</v>
      </c>
      <c r="U1163" s="628" t="s">
        <v>1476</v>
      </c>
      <c r="V1163" s="628" t="s">
        <v>3471</v>
      </c>
      <c r="W1163" s="629" t="s">
        <v>593</v>
      </c>
      <c r="X1163" s="629" t="s">
        <v>435</v>
      </c>
      <c r="Y1163" s="744">
        <v>716000</v>
      </c>
      <c r="Z1163" s="640"/>
      <c r="AA1163" s="640">
        <v>70000</v>
      </c>
      <c r="AB1163" s="640"/>
      <c r="AC1163" s="640"/>
      <c r="AD1163" s="640"/>
      <c r="AE1163" s="640">
        <v>70000</v>
      </c>
      <c r="AF1163" s="640"/>
      <c r="AG1163" s="640"/>
      <c r="AH1163" s="640"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c r="DB1163" s="440"/>
      <c r="DC1163" s="438"/>
    </row>
    <row r="1164" spans="5:107" x14ac:dyDescent="0.25">
      <c r="E1164" s="268">
        <v>45834</v>
      </c>
      <c r="F1164" s="449">
        <v>12000</v>
      </c>
      <c r="G1164" s="452"/>
      <c r="H1164" s="452" t="s">
        <v>6003</v>
      </c>
      <c r="T1164" s="742">
        <v>45336</v>
      </c>
      <c r="U1164" s="628" t="s">
        <v>6566</v>
      </c>
      <c r="V1164" s="628" t="s">
        <v>3382</v>
      </c>
      <c r="W1164" s="629" t="s">
        <v>592</v>
      </c>
      <c r="X1164" s="629" t="s">
        <v>435</v>
      </c>
      <c r="Y1164" s="744">
        <v>320000</v>
      </c>
      <c r="Z1164" s="640"/>
      <c r="AA1164" s="640">
        <v>68000</v>
      </c>
      <c r="AB1164" s="640"/>
      <c r="AC1164" s="640"/>
      <c r="AD1164" s="640"/>
      <c r="AE1164" s="640">
        <v>68000</v>
      </c>
      <c r="AF1164" s="640"/>
      <c r="AG1164" s="640"/>
      <c r="AH1164" s="640"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c r="DB1164" s="440"/>
      <c r="DC1164" s="438"/>
    </row>
    <row r="1165" spans="5:107" x14ac:dyDescent="0.25">
      <c r="E1165" s="268">
        <v>45834</v>
      </c>
      <c r="F1165" s="449">
        <v>8000</v>
      </c>
      <c r="G1165" s="452"/>
      <c r="H1165" s="452" t="s">
        <v>6004</v>
      </c>
      <c r="T1165" s="742">
        <v>45335</v>
      </c>
      <c r="U1165" s="628" t="s">
        <v>1470</v>
      </c>
      <c r="V1165" s="628" t="s">
        <v>3443</v>
      </c>
      <c r="W1165" s="629" t="s">
        <v>592</v>
      </c>
      <c r="X1165" s="629" t="s">
        <v>436</v>
      </c>
      <c r="Y1165" s="744">
        <v>805000</v>
      </c>
      <c r="Z1165" s="640"/>
      <c r="AA1165" s="640">
        <v>70000</v>
      </c>
      <c r="AB1165" s="640"/>
      <c r="AC1165" s="640"/>
      <c r="AD1165" s="640"/>
      <c r="AE1165" s="640">
        <v>70000</v>
      </c>
      <c r="AF1165" s="640"/>
      <c r="AG1165" s="640"/>
      <c r="AH1165" s="640"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c r="DB1165" s="440"/>
      <c r="DC1165" s="438"/>
    </row>
    <row r="1166" spans="5:107" x14ac:dyDescent="0.25">
      <c r="E1166" s="268">
        <v>45834</v>
      </c>
      <c r="F1166" s="449">
        <v>10000</v>
      </c>
      <c r="G1166" s="452"/>
      <c r="H1166" s="449" t="s">
        <v>6002</v>
      </c>
      <c r="T1166" s="742">
        <v>45334</v>
      </c>
      <c r="U1166" s="628" t="s">
        <v>609</v>
      </c>
      <c r="V1166" s="628" t="s">
        <v>3439</v>
      </c>
      <c r="W1166" s="629" t="s">
        <v>592</v>
      </c>
      <c r="X1166" s="629" t="s">
        <v>436</v>
      </c>
      <c r="Y1166" s="744">
        <v>295000</v>
      </c>
      <c r="Z1166" s="640"/>
      <c r="AA1166" s="640">
        <v>67000</v>
      </c>
      <c r="AB1166" s="640"/>
      <c r="AC1166" s="640"/>
      <c r="AD1166" s="640"/>
      <c r="AE1166" s="640">
        <v>67000</v>
      </c>
      <c r="AF1166" s="640"/>
      <c r="AG1166" s="640"/>
      <c r="AH1166" s="640"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107" x14ac:dyDescent="0.25">
      <c r="E1167" s="268">
        <v>45833</v>
      </c>
      <c r="F1167" s="269">
        <v>30000</v>
      </c>
      <c r="G1167" s="270" t="s">
        <v>942</v>
      </c>
      <c r="H1167" s="269" t="s">
        <v>916</v>
      </c>
      <c r="T1167" s="742">
        <v>45333</v>
      </c>
      <c r="U1167" s="628" t="s">
        <v>3266</v>
      </c>
      <c r="V1167" s="628"/>
      <c r="W1167" s="629" t="s">
        <v>3440</v>
      </c>
      <c r="X1167" s="629" t="s">
        <v>435</v>
      </c>
      <c r="Y1167" s="744">
        <v>160000</v>
      </c>
      <c r="Z1167" s="640"/>
      <c r="AA1167" s="640">
        <v>20000</v>
      </c>
      <c r="AB1167" s="640"/>
      <c r="AC1167" s="640"/>
      <c r="AD1167" s="640"/>
      <c r="AE1167" s="640">
        <v>20000</v>
      </c>
      <c r="AF1167" s="640"/>
      <c r="AG1167" s="640"/>
      <c r="AH1167" s="640"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107" x14ac:dyDescent="0.25">
      <c r="E1168" s="268">
        <v>45833</v>
      </c>
      <c r="F1168" s="449">
        <v>40000</v>
      </c>
      <c r="G1168" s="452"/>
      <c r="H1168" s="452" t="s">
        <v>6000</v>
      </c>
      <c r="T1168" s="742">
        <v>45332</v>
      </c>
      <c r="U1168" s="628" t="s">
        <v>6230</v>
      </c>
      <c r="V1168" s="628" t="s">
        <v>1711</v>
      </c>
      <c r="W1168" s="629" t="s">
        <v>2440</v>
      </c>
      <c r="X1168" s="629" t="s">
        <v>2441</v>
      </c>
      <c r="Y1168" s="791" t="s">
        <v>3380</v>
      </c>
      <c r="Z1168" s="640"/>
      <c r="AA1168" s="640">
        <v>232000</v>
      </c>
      <c r="AB1168" s="640"/>
      <c r="AC1168" s="640"/>
      <c r="AD1168" s="640"/>
      <c r="AE1168" s="640">
        <v>232000</v>
      </c>
      <c r="AF1168" s="640"/>
      <c r="AG1168" s="640"/>
      <c r="AH1168" s="640"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268">
        <v>45832</v>
      </c>
      <c r="F1169" s="269">
        <v>30000</v>
      </c>
      <c r="G1169" s="270" t="s">
        <v>942</v>
      </c>
      <c r="H1169" s="269" t="s">
        <v>916</v>
      </c>
      <c r="T1169" s="742">
        <v>45331</v>
      </c>
      <c r="U1169" s="628" t="s">
        <v>1470</v>
      </c>
      <c r="V1169" s="628" t="s">
        <v>3432</v>
      </c>
      <c r="W1169" s="629" t="s">
        <v>592</v>
      </c>
      <c r="X1169" s="629" t="s">
        <v>3431</v>
      </c>
      <c r="Y1169" s="744">
        <v>0</v>
      </c>
      <c r="Z1169" s="640"/>
      <c r="AA1169" s="640">
        <v>90000</v>
      </c>
      <c r="AB1169" s="640"/>
      <c r="AC1169" s="640"/>
      <c r="AD1169" s="640"/>
      <c r="AE1169" s="640">
        <v>90000</v>
      </c>
      <c r="AF1169" s="640"/>
      <c r="AG1169" s="640"/>
      <c r="AH1169" s="640"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268">
        <v>45831</v>
      </c>
      <c r="F1170" s="269">
        <v>10000</v>
      </c>
      <c r="G1170" s="270" t="s">
        <v>3355</v>
      </c>
      <c r="H1170" s="269" t="s">
        <v>6006</v>
      </c>
      <c r="T1170" s="742">
        <v>45327</v>
      </c>
      <c r="U1170" s="628" t="s">
        <v>587</v>
      </c>
      <c r="V1170" s="628" t="s">
        <v>3379</v>
      </c>
      <c r="W1170" s="629" t="s">
        <v>595</v>
      </c>
      <c r="X1170" s="790" t="s">
        <v>433</v>
      </c>
      <c r="Y1170" s="744" t="s">
        <v>3593</v>
      </c>
      <c r="Z1170" s="791"/>
      <c r="AA1170" s="640">
        <v>50000</v>
      </c>
      <c r="AB1170" s="640"/>
      <c r="AC1170" s="640"/>
      <c r="AD1170" s="791"/>
      <c r="AE1170" s="640">
        <v>50000</v>
      </c>
      <c r="AF1170" s="640"/>
      <c r="AG1170" s="640"/>
      <c r="AH1170" s="640"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268">
        <v>45831</v>
      </c>
      <c r="F1171" s="269">
        <v>86000</v>
      </c>
      <c r="G1171" s="270" t="s">
        <v>1312</v>
      </c>
      <c r="H1171" s="269" t="s">
        <v>3375</v>
      </c>
      <c r="T1171" s="742">
        <v>45326</v>
      </c>
      <c r="U1171" s="628" t="s">
        <v>587</v>
      </c>
      <c r="V1171" s="628" t="s">
        <v>3392</v>
      </c>
      <c r="W1171" s="629" t="s">
        <v>592</v>
      </c>
      <c r="X1171" s="790" t="s">
        <v>486</v>
      </c>
      <c r="Y1171" s="744">
        <v>379000</v>
      </c>
      <c r="Z1171" s="640"/>
      <c r="AA1171" s="640">
        <v>51500</v>
      </c>
      <c r="AB1171" s="640"/>
      <c r="AC1171" s="640"/>
      <c r="AD1171" s="640"/>
      <c r="AE1171" s="640">
        <v>51500</v>
      </c>
      <c r="AF1171" s="640"/>
      <c r="AG1171" s="640"/>
      <c r="AH1171" s="640"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268">
        <v>45830</v>
      </c>
      <c r="F1172" s="269">
        <v>15000</v>
      </c>
      <c r="G1172" s="270"/>
      <c r="H1172" s="269" t="s">
        <v>1420</v>
      </c>
      <c r="T1172" s="742">
        <v>45325</v>
      </c>
      <c r="U1172" s="628" t="s">
        <v>587</v>
      </c>
      <c r="V1172" s="628" t="s">
        <v>3556</v>
      </c>
      <c r="W1172" s="629" t="s">
        <v>592</v>
      </c>
      <c r="X1172" s="790" t="s">
        <v>436</v>
      </c>
      <c r="Y1172" s="744">
        <v>355000</v>
      </c>
      <c r="Z1172" s="640"/>
      <c r="AA1172" s="640">
        <v>40000</v>
      </c>
      <c r="AB1172" s="640"/>
      <c r="AC1172" s="640"/>
      <c r="AD1172" s="640"/>
      <c r="AE1172" s="640">
        <v>40000</v>
      </c>
      <c r="AF1172" s="640"/>
      <c r="AG1172" s="640"/>
      <c r="AH1172" s="640"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268">
        <v>45829</v>
      </c>
      <c r="F1173" s="269">
        <v>5000</v>
      </c>
      <c r="G1173" s="270" t="s">
        <v>1312</v>
      </c>
      <c r="H1173" s="269" t="s">
        <v>914</v>
      </c>
      <c r="T1173" s="742">
        <v>45324</v>
      </c>
      <c r="U1173" s="628" t="s">
        <v>587</v>
      </c>
      <c r="V1173" s="628" t="s">
        <v>3470</v>
      </c>
      <c r="W1173" s="629" t="s">
        <v>593</v>
      </c>
      <c r="X1173" s="790" t="s">
        <v>435</v>
      </c>
      <c r="Y1173" s="744">
        <v>834000</v>
      </c>
      <c r="Z1173" s="640"/>
      <c r="AA1173" s="640">
        <v>40000</v>
      </c>
      <c r="AB1173" s="640"/>
      <c r="AC1173" s="640"/>
      <c r="AD1173" s="640"/>
      <c r="AE1173" s="640">
        <v>40000</v>
      </c>
      <c r="AF1173" s="640"/>
      <c r="AG1173" s="640"/>
      <c r="AH1173" s="640"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45828</v>
      </c>
      <c r="F1174" s="269">
        <v>58000</v>
      </c>
      <c r="G1174" s="272" t="s">
        <v>1312</v>
      </c>
      <c r="H1174" s="269" t="s">
        <v>3375</v>
      </c>
      <c r="T1174" s="742">
        <v>45323</v>
      </c>
      <c r="U1174" s="628" t="s">
        <v>587</v>
      </c>
      <c r="V1174" s="628"/>
      <c r="W1174" s="629"/>
      <c r="X1174" s="629"/>
      <c r="Y1174" s="744"/>
      <c r="Z1174" s="640"/>
      <c r="AA1174" s="640">
        <v>25000</v>
      </c>
      <c r="AB1174" s="640"/>
      <c r="AC1174" s="640"/>
      <c r="AD1174" s="640"/>
      <c r="AE1174" s="640">
        <v>25000</v>
      </c>
      <c r="AF1174" s="640"/>
      <c r="AG1174" s="640"/>
      <c r="AH1174" s="640"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45827</v>
      </c>
      <c r="F1175" s="269">
        <v>60000</v>
      </c>
      <c r="G1175" s="272" t="s">
        <v>1312</v>
      </c>
      <c r="H1175" s="269" t="s">
        <v>5934</v>
      </c>
      <c r="T1175" s="742">
        <v>45313</v>
      </c>
      <c r="U1175" s="628" t="s">
        <v>3161</v>
      </c>
      <c r="V1175" s="628" t="s">
        <v>3162</v>
      </c>
      <c r="W1175" s="629" t="s">
        <v>1477</v>
      </c>
      <c r="X1175" s="629" t="s">
        <v>221</v>
      </c>
      <c r="Y1175" s="744">
        <v>40000</v>
      </c>
      <c r="Z1175" s="640"/>
      <c r="AA1175" s="640">
        <v>40000</v>
      </c>
      <c r="AB1175" s="640"/>
      <c r="AC1175" s="640"/>
      <c r="AD1175" s="640"/>
      <c r="AE1175" s="640">
        <v>40000</v>
      </c>
      <c r="AF1175" s="640"/>
      <c r="AG1175" s="640"/>
      <c r="AH1175" s="640"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45827</v>
      </c>
      <c r="F1176" s="269">
        <v>6000</v>
      </c>
      <c r="G1176" s="272" t="s">
        <v>5485</v>
      </c>
      <c r="H1176" s="269" t="s">
        <v>629</v>
      </c>
      <c r="T1176" s="742">
        <v>45312</v>
      </c>
      <c r="U1176" s="745" t="s">
        <v>6566</v>
      </c>
      <c r="V1176" s="745" t="s">
        <v>3376</v>
      </c>
      <c r="W1176" s="746" t="s">
        <v>592</v>
      </c>
      <c r="X1176" s="746" t="s">
        <v>221</v>
      </c>
      <c r="Y1176" s="747">
        <v>290000</v>
      </c>
      <c r="Z1176" s="748"/>
      <c r="AA1176" s="748">
        <v>90000</v>
      </c>
      <c r="AB1176" s="748"/>
      <c r="AC1176" s="748"/>
      <c r="AD1176" s="748"/>
      <c r="AE1176" s="748">
        <v>90000</v>
      </c>
      <c r="AF1176" s="640"/>
      <c r="AG1176" s="640"/>
      <c r="AH1176" s="640"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45826</v>
      </c>
      <c r="F1177" s="269">
        <v>5000</v>
      </c>
      <c r="G1177" s="272"/>
      <c r="H1177" s="269" t="s">
        <v>3728</v>
      </c>
      <c r="T1177" s="742">
        <v>45311</v>
      </c>
      <c r="U1177" s="628" t="s">
        <v>627</v>
      </c>
      <c r="V1177" s="628" t="s">
        <v>3420</v>
      </c>
      <c r="W1177" s="629" t="s">
        <v>595</v>
      </c>
      <c r="X1177" s="629" t="s">
        <v>435</v>
      </c>
      <c r="Y1177" s="744">
        <v>400000</v>
      </c>
      <c r="Z1177" s="640"/>
      <c r="AA1177" s="640">
        <v>73000</v>
      </c>
      <c r="AB1177" s="640"/>
      <c r="AC1177" s="640"/>
      <c r="AD1177" s="640"/>
      <c r="AE1177" s="640">
        <v>73000</v>
      </c>
      <c r="AF1177" s="640"/>
      <c r="AG1177" s="640"/>
      <c r="AH1177" s="640"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45826</v>
      </c>
      <c r="F1178" s="269">
        <v>860000</v>
      </c>
      <c r="G1178" s="272"/>
      <c r="H1178" s="269" t="s">
        <v>5914</v>
      </c>
      <c r="T1178" s="742">
        <v>45310</v>
      </c>
      <c r="U1178" s="629" t="s">
        <v>7052</v>
      </c>
      <c r="V1178" s="628" t="s">
        <v>3377</v>
      </c>
      <c r="W1178" s="629" t="s">
        <v>611</v>
      </c>
      <c r="X1178" s="629" t="s">
        <v>433</v>
      </c>
      <c r="Y1178" s="744">
        <v>642000</v>
      </c>
      <c r="Z1178" s="640"/>
      <c r="AA1178" s="640">
        <v>38000</v>
      </c>
      <c r="AB1178" s="640"/>
      <c r="AC1178" s="640"/>
      <c r="AD1178" s="640"/>
      <c r="AE1178" s="640">
        <v>38000</v>
      </c>
      <c r="AF1178" s="640"/>
      <c r="AG1178" s="640"/>
      <c r="AH1178" s="640"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45826</v>
      </c>
      <c r="F1179" s="269">
        <v>30000</v>
      </c>
      <c r="G1179" s="272"/>
      <c r="H1179" s="269" t="s">
        <v>5904</v>
      </c>
      <c r="T1179" s="742">
        <v>45309</v>
      </c>
      <c r="U1179" s="629" t="s">
        <v>7052</v>
      </c>
      <c r="V1179" s="628" t="s">
        <v>3419</v>
      </c>
      <c r="W1179" s="629" t="s">
        <v>592</v>
      </c>
      <c r="X1179" s="629" t="s">
        <v>435</v>
      </c>
      <c r="Y1179" s="744">
        <v>520000</v>
      </c>
      <c r="Z1179" s="640"/>
      <c r="AA1179" s="640">
        <v>70000</v>
      </c>
      <c r="AB1179" s="640"/>
      <c r="AC1179" s="640"/>
      <c r="AD1179" s="640"/>
      <c r="AE1179" s="640">
        <v>70000</v>
      </c>
      <c r="AF1179" s="640"/>
      <c r="AG1179" s="640"/>
      <c r="AH1179" s="640"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45825</v>
      </c>
      <c r="F1180" s="269">
        <v>8000</v>
      </c>
      <c r="G1180" s="272"/>
      <c r="H1180" s="269" t="s">
        <v>5905</v>
      </c>
      <c r="T1180" s="742">
        <v>45308</v>
      </c>
      <c r="U1180" s="628" t="s">
        <v>3161</v>
      </c>
      <c r="V1180" s="628" t="s">
        <v>3403</v>
      </c>
      <c r="W1180" s="629" t="s">
        <v>592</v>
      </c>
      <c r="X1180" s="629" t="s">
        <v>436</v>
      </c>
      <c r="Y1180" s="744">
        <v>389000</v>
      </c>
      <c r="Z1180" s="640"/>
      <c r="AA1180" s="640">
        <v>75000</v>
      </c>
      <c r="AB1180" s="640"/>
      <c r="AC1180" s="640"/>
      <c r="AD1180" s="640"/>
      <c r="AE1180" s="640">
        <v>75000</v>
      </c>
      <c r="AF1180" s="640"/>
      <c r="AG1180" s="640"/>
      <c r="AH1180" s="640"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45823</v>
      </c>
      <c r="F1181" s="269">
        <v>4000</v>
      </c>
      <c r="G1181" s="272"/>
      <c r="H1181" s="269" t="s">
        <v>5906</v>
      </c>
      <c r="T1181" s="742">
        <v>45307</v>
      </c>
      <c r="U1181" s="628" t="s">
        <v>2388</v>
      </c>
      <c r="V1181" s="628" t="s">
        <v>3404</v>
      </c>
      <c r="W1181" s="629" t="s">
        <v>592</v>
      </c>
      <c r="X1181" s="629" t="s">
        <v>221</v>
      </c>
      <c r="Y1181" s="744">
        <v>302000</v>
      </c>
      <c r="Z1181" s="640"/>
      <c r="AA1181" s="640">
        <v>94000</v>
      </c>
      <c r="AB1181" s="640"/>
      <c r="AC1181" s="640"/>
      <c r="AD1181" s="640"/>
      <c r="AE1181" s="640">
        <v>94000</v>
      </c>
      <c r="AF1181" s="640"/>
      <c r="AG1181" s="640"/>
      <c r="AH1181" s="640"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45822</v>
      </c>
      <c r="F1182" s="269">
        <v>80000</v>
      </c>
      <c r="G1182" s="272"/>
      <c r="H1182" s="269" t="s">
        <v>5907</v>
      </c>
      <c r="T1182" s="742">
        <v>45306</v>
      </c>
      <c r="U1182" s="628" t="s">
        <v>2388</v>
      </c>
      <c r="V1182" s="628" t="s">
        <v>3005</v>
      </c>
      <c r="W1182" s="629" t="s">
        <v>592</v>
      </c>
      <c r="X1182" s="629" t="s">
        <v>436</v>
      </c>
      <c r="Y1182" s="744" t="s">
        <v>3422</v>
      </c>
      <c r="Z1182" s="640"/>
      <c r="AA1182" s="640">
        <v>68000</v>
      </c>
      <c r="AB1182" s="640"/>
      <c r="AC1182" s="640"/>
      <c r="AD1182" s="640"/>
      <c r="AE1182" s="640">
        <v>68000</v>
      </c>
      <c r="AF1182" s="640"/>
      <c r="AG1182" s="640"/>
      <c r="AH1182" s="640"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45822</v>
      </c>
      <c r="F1183" s="269">
        <v>40000</v>
      </c>
      <c r="G1183" s="272"/>
      <c r="H1183" s="269" t="s">
        <v>5907</v>
      </c>
      <c r="T1183" s="742">
        <v>45305</v>
      </c>
      <c r="U1183" s="628" t="s">
        <v>3266</v>
      </c>
      <c r="V1183" s="628"/>
      <c r="W1183" s="629"/>
      <c r="X1183" s="629"/>
      <c r="Y1183" s="744"/>
      <c r="Z1183" s="640"/>
      <c r="AA1183" s="640">
        <v>24000</v>
      </c>
      <c r="AB1183" s="640"/>
      <c r="AC1183" s="640"/>
      <c r="AD1183" s="640"/>
      <c r="AE1183" s="640">
        <v>24000</v>
      </c>
      <c r="AF1183" s="640"/>
      <c r="AG1183" s="640"/>
      <c r="AH1183" s="640"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45822</v>
      </c>
      <c r="F1184" s="269">
        <v>19000</v>
      </c>
      <c r="G1184" s="272"/>
      <c r="H1184" s="269" t="s">
        <v>934</v>
      </c>
      <c r="T1184" s="742">
        <v>45304</v>
      </c>
      <c r="U1184" s="628" t="s">
        <v>3268</v>
      </c>
      <c r="V1184" s="628">
        <v>1040732277</v>
      </c>
      <c r="W1184" s="629" t="s">
        <v>3269</v>
      </c>
      <c r="X1184" s="629" t="s">
        <v>435</v>
      </c>
      <c r="Y1184" s="744">
        <v>400000</v>
      </c>
      <c r="Z1184" s="640"/>
      <c r="AA1184" s="640">
        <v>133000</v>
      </c>
      <c r="AB1184" s="640"/>
      <c r="AC1184" s="640"/>
      <c r="AD1184" s="640"/>
      <c r="AE1184" s="640">
        <v>133000</v>
      </c>
      <c r="AF1184" s="640"/>
      <c r="AG1184" s="640"/>
      <c r="AH1184" s="640"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45822</v>
      </c>
      <c r="F1185" s="269">
        <v>34000</v>
      </c>
      <c r="G1185" s="272"/>
      <c r="H1185" s="269" t="s">
        <v>5933</v>
      </c>
      <c r="T1185" s="742">
        <v>45303</v>
      </c>
      <c r="U1185" s="628" t="s">
        <v>3367</v>
      </c>
      <c r="V1185" s="628" t="s">
        <v>3370</v>
      </c>
      <c r="W1185" s="629" t="s">
        <v>3368</v>
      </c>
      <c r="X1185" s="629" t="s">
        <v>436</v>
      </c>
      <c r="Y1185" s="744">
        <v>35000</v>
      </c>
      <c r="Z1185" s="640"/>
      <c r="AA1185" s="640">
        <v>35000</v>
      </c>
      <c r="AB1185" s="640"/>
      <c r="AC1185" s="640"/>
      <c r="AD1185" s="640"/>
      <c r="AE1185" s="640">
        <v>35000</v>
      </c>
      <c r="AF1185" s="640"/>
      <c r="AG1185" s="640"/>
      <c r="AH1185" s="640"/>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45822</v>
      </c>
      <c r="F1186" s="269">
        <v>22000</v>
      </c>
      <c r="G1186" s="272"/>
      <c r="H1186" s="269" t="s">
        <v>5879</v>
      </c>
      <c r="T1186" s="742">
        <v>45302</v>
      </c>
      <c r="U1186" s="628" t="s">
        <v>3266</v>
      </c>
      <c r="V1186" s="628" t="s">
        <v>3345</v>
      </c>
      <c r="W1186" s="629" t="s">
        <v>2448</v>
      </c>
      <c r="X1186" s="629" t="s">
        <v>221</v>
      </c>
      <c r="Y1186" s="744">
        <v>88000</v>
      </c>
      <c r="Z1186" s="640"/>
      <c r="AA1186" s="640">
        <v>25000</v>
      </c>
      <c r="AB1186" s="640"/>
      <c r="AC1186" s="640"/>
      <c r="AD1186" s="640"/>
      <c r="AE1186" s="640">
        <v>25000</v>
      </c>
      <c r="AF1186" s="640"/>
      <c r="AG1186" s="640"/>
      <c r="AH1186" s="640"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45821</v>
      </c>
      <c r="F1187" s="269">
        <v>245000</v>
      </c>
      <c r="G1187" s="272" t="s">
        <v>3354</v>
      </c>
      <c r="H1187" s="269" t="s">
        <v>5920</v>
      </c>
      <c r="T1187" s="742">
        <v>45301</v>
      </c>
      <c r="U1187" s="628" t="s">
        <v>3336</v>
      </c>
      <c r="V1187" s="628" t="s">
        <v>3337</v>
      </c>
      <c r="W1187" s="629" t="s">
        <v>3338</v>
      </c>
      <c r="X1187" s="629" t="s">
        <v>221</v>
      </c>
      <c r="Y1187" s="744">
        <v>2422000</v>
      </c>
      <c r="Z1187" s="640"/>
      <c r="AA1187" s="640">
        <v>243000</v>
      </c>
      <c r="AB1187" s="640"/>
      <c r="AC1187" s="640"/>
      <c r="AD1187" s="640"/>
      <c r="AE1187" s="640">
        <v>243000</v>
      </c>
      <c r="AF1187" s="640"/>
      <c r="AG1187" s="640"/>
      <c r="AH1187" s="640"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45821</v>
      </c>
      <c r="F1188" s="269">
        <v>30000</v>
      </c>
      <c r="G1188" s="272" t="s">
        <v>942</v>
      </c>
      <c r="H1188" s="269" t="s">
        <v>21</v>
      </c>
      <c r="T1188" s="742">
        <v>45300</v>
      </c>
      <c r="U1188" s="628" t="s">
        <v>613</v>
      </c>
      <c r="V1188" s="628" t="s">
        <v>3339</v>
      </c>
      <c r="W1188" s="629" t="s">
        <v>592</v>
      </c>
      <c r="X1188" s="629" t="s">
        <v>436</v>
      </c>
      <c r="Y1188" s="744">
        <v>621000</v>
      </c>
      <c r="Z1188" s="640"/>
      <c r="AA1188" s="640">
        <v>72000</v>
      </c>
      <c r="AB1188" s="640"/>
      <c r="AC1188" s="640"/>
      <c r="AD1188" s="640"/>
      <c r="AE1188" s="640">
        <v>72000</v>
      </c>
      <c r="AF1188" s="640"/>
      <c r="AG1188" s="640"/>
      <c r="AH1188" s="640"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45821</v>
      </c>
      <c r="F1189" s="269">
        <v>5000</v>
      </c>
      <c r="G1189" s="272" t="s">
        <v>5485</v>
      </c>
      <c r="H1189" s="269" t="s">
        <v>1518</v>
      </c>
      <c r="T1189" s="742">
        <v>45299</v>
      </c>
      <c r="U1189" s="628" t="s">
        <v>3319</v>
      </c>
      <c r="V1189" s="628" t="s">
        <v>3262</v>
      </c>
      <c r="W1189" s="629" t="s">
        <v>592</v>
      </c>
      <c r="X1189" s="629" t="s">
        <v>436</v>
      </c>
      <c r="Y1189" s="744">
        <v>560000</v>
      </c>
      <c r="Z1189" s="640"/>
      <c r="AA1189" s="640">
        <v>60000</v>
      </c>
      <c r="AB1189" s="640"/>
      <c r="AC1189" s="640"/>
      <c r="AD1189" s="640"/>
      <c r="AE1189" s="640">
        <v>60000</v>
      </c>
      <c r="AF1189" s="640"/>
      <c r="AG1189" s="640"/>
      <c r="AH1189" s="640"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45821</v>
      </c>
      <c r="F1190" s="269">
        <v>2000</v>
      </c>
      <c r="G1190" s="272"/>
      <c r="H1190" s="269" t="s">
        <v>5881</v>
      </c>
      <c r="T1190" s="742">
        <v>45298</v>
      </c>
      <c r="U1190" s="628" t="s">
        <v>587</v>
      </c>
      <c r="V1190" s="628"/>
      <c r="W1190" s="629" t="s">
        <v>3244</v>
      </c>
      <c r="X1190" s="629" t="s">
        <v>245</v>
      </c>
      <c r="Y1190" s="744">
        <v>175000</v>
      </c>
      <c r="Z1190" s="640"/>
      <c r="AA1190" s="640">
        <v>16000</v>
      </c>
      <c r="AB1190" s="640"/>
      <c r="AC1190" s="640"/>
      <c r="AD1190" s="640"/>
      <c r="AE1190" s="640">
        <v>16000</v>
      </c>
      <c r="AF1190" s="640"/>
      <c r="AG1190" s="640"/>
      <c r="AH1190" s="640"/>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45821</v>
      </c>
      <c r="F1191" s="269">
        <v>3000</v>
      </c>
      <c r="G1191" s="272" t="s">
        <v>5485</v>
      </c>
      <c r="H1191" s="269" t="s">
        <v>5880</v>
      </c>
      <c r="T1191" s="742">
        <v>45294</v>
      </c>
      <c r="U1191" s="628" t="s">
        <v>587</v>
      </c>
      <c r="V1191" s="628" t="s">
        <v>3417</v>
      </c>
      <c r="W1191" s="629" t="s">
        <v>592</v>
      </c>
      <c r="X1191" s="629" t="s">
        <v>435</v>
      </c>
      <c r="Y1191" s="744">
        <v>350000</v>
      </c>
      <c r="Z1191" s="640"/>
      <c r="AA1191" s="640">
        <v>22000</v>
      </c>
      <c r="AB1191" s="640"/>
      <c r="AC1191" s="640"/>
      <c r="AD1191" s="640"/>
      <c r="AE1191" s="640">
        <v>22000</v>
      </c>
      <c r="AF1191" s="640"/>
      <c r="AG1191" s="640"/>
      <c r="AH1191" s="640"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45820</v>
      </c>
      <c r="F1192" s="269">
        <v>5000</v>
      </c>
      <c r="G1192" s="272" t="s">
        <v>1312</v>
      </c>
      <c r="H1192" s="269" t="s">
        <v>1486</v>
      </c>
      <c r="T1192" s="742">
        <v>45293</v>
      </c>
      <c r="U1192" s="628" t="s">
        <v>587</v>
      </c>
      <c r="V1192" s="628" t="s">
        <v>1776</v>
      </c>
      <c r="W1192" s="629" t="s">
        <v>592</v>
      </c>
      <c r="X1192" s="629" t="s">
        <v>436</v>
      </c>
      <c r="Y1192" s="744">
        <v>372000</v>
      </c>
      <c r="Z1192" s="640"/>
      <c r="AA1192" s="640">
        <v>68500</v>
      </c>
      <c r="AB1192" s="640"/>
      <c r="AC1192" s="640"/>
      <c r="AD1192" s="640"/>
      <c r="AE1192" s="640">
        <v>68500</v>
      </c>
      <c r="AF1192" s="640"/>
      <c r="AG1192" s="640"/>
      <c r="AH1192" s="640"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45820</v>
      </c>
      <c r="F1193" s="269">
        <v>18000</v>
      </c>
      <c r="G1193" s="272"/>
      <c r="H1193" s="269" t="s">
        <v>3569</v>
      </c>
      <c r="T1193" s="742">
        <v>45292</v>
      </c>
      <c r="U1193" s="628" t="s">
        <v>587</v>
      </c>
      <c r="V1193" s="628" t="s">
        <v>3264</v>
      </c>
      <c r="W1193" s="629" t="s">
        <v>592</v>
      </c>
      <c r="X1193" s="629" t="s">
        <v>221</v>
      </c>
      <c r="Y1193" s="744" t="s">
        <v>3332</v>
      </c>
      <c r="Z1193" s="640"/>
      <c r="AA1193" s="640">
        <v>64500</v>
      </c>
      <c r="AB1193" s="640"/>
      <c r="AC1193" s="640"/>
      <c r="AD1193" s="640"/>
      <c r="AE1193" s="640">
        <v>64500</v>
      </c>
      <c r="AF1193" s="640"/>
      <c r="AG1193" s="640"/>
      <c r="AH1193" s="640"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45820</v>
      </c>
      <c r="F1194" s="269">
        <v>2000</v>
      </c>
      <c r="G1194" s="272" t="s">
        <v>5485</v>
      </c>
      <c r="H1194" s="269" t="s">
        <v>629</v>
      </c>
      <c r="T1194" s="742">
        <v>45287</v>
      </c>
      <c r="U1194" s="628" t="s">
        <v>1479</v>
      </c>
      <c r="V1194" s="628" t="s">
        <v>2675</v>
      </c>
      <c r="W1194" s="629" t="s">
        <v>592</v>
      </c>
      <c r="X1194" s="629" t="s">
        <v>435</v>
      </c>
      <c r="Y1194" s="744">
        <v>313000</v>
      </c>
      <c r="Z1194" s="640"/>
      <c r="AA1194" s="640">
        <v>70000</v>
      </c>
      <c r="AB1194" s="640"/>
      <c r="AC1194" s="640"/>
      <c r="AD1194" s="640"/>
      <c r="AE1194" s="640">
        <v>70000</v>
      </c>
      <c r="AF1194" s="640"/>
      <c r="AG1194" s="640"/>
      <c r="AH1194" s="640"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45820</v>
      </c>
      <c r="F1195" s="269">
        <v>12000</v>
      </c>
      <c r="G1195" s="272" t="s">
        <v>1396</v>
      </c>
      <c r="H1195" s="269" t="s">
        <v>5877</v>
      </c>
      <c r="T1195" s="742">
        <v>45287</v>
      </c>
      <c r="U1195" s="628" t="s">
        <v>1554</v>
      </c>
      <c r="V1195" s="628" t="s">
        <v>3047</v>
      </c>
      <c r="W1195" s="629" t="s">
        <v>592</v>
      </c>
      <c r="X1195" s="629" t="s">
        <v>221</v>
      </c>
      <c r="Y1195" s="744">
        <v>367000</v>
      </c>
      <c r="Z1195" s="640"/>
      <c r="AA1195" s="640">
        <v>111000</v>
      </c>
      <c r="AB1195" s="640"/>
      <c r="AC1195" s="640"/>
      <c r="AD1195" s="640"/>
      <c r="AE1195" s="640">
        <v>111000</v>
      </c>
      <c r="AF1195" s="640"/>
      <c r="AG1195" s="640"/>
      <c r="AH1195" s="640"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45820</v>
      </c>
      <c r="F1196" s="269">
        <v>148000</v>
      </c>
      <c r="G1196" s="272" t="s">
        <v>1312</v>
      </c>
      <c r="H1196" s="269" t="s">
        <v>3375</v>
      </c>
      <c r="T1196" s="742">
        <v>45287</v>
      </c>
      <c r="U1196" s="628" t="s">
        <v>3012</v>
      </c>
      <c r="V1196" s="628" t="s">
        <v>3013</v>
      </c>
      <c r="W1196" s="629" t="s">
        <v>592</v>
      </c>
      <c r="X1196" s="629" t="s">
        <v>435</v>
      </c>
      <c r="Y1196" s="744">
        <v>835000</v>
      </c>
      <c r="Z1196" s="640"/>
      <c r="AA1196" s="640">
        <v>114000</v>
      </c>
      <c r="AB1196" s="640"/>
      <c r="AC1196" s="640"/>
      <c r="AD1196" s="640"/>
      <c r="AE1196" s="640">
        <v>114000</v>
      </c>
      <c r="AF1196" s="640"/>
      <c r="AG1196" s="640"/>
      <c r="AH1196" s="640"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45819</v>
      </c>
      <c r="F1197" s="269">
        <v>11000</v>
      </c>
      <c r="G1197" s="272"/>
      <c r="H1197" s="269" t="s">
        <v>5858</v>
      </c>
      <c r="T1197" s="742">
        <v>45287</v>
      </c>
      <c r="U1197" s="628" t="s">
        <v>1728</v>
      </c>
      <c r="V1197" s="628" t="s">
        <v>3097</v>
      </c>
      <c r="W1197" s="629" t="s">
        <v>2440</v>
      </c>
      <c r="X1197" s="629" t="s">
        <v>435</v>
      </c>
      <c r="Y1197" s="744" t="s">
        <v>3096</v>
      </c>
      <c r="Z1197" s="640"/>
      <c r="AA1197" s="640">
        <v>71000</v>
      </c>
      <c r="AB1197" s="640"/>
      <c r="AC1197" s="640"/>
      <c r="AD1197" s="640"/>
      <c r="AE1197" s="640">
        <v>71000</v>
      </c>
      <c r="AF1197" s="640"/>
      <c r="AG1197" s="640"/>
      <c r="AH1197" s="640"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45818</v>
      </c>
      <c r="F1198" s="269">
        <v>2000</v>
      </c>
      <c r="G1198" s="272" t="s">
        <v>5485</v>
      </c>
      <c r="H1198" s="269" t="s">
        <v>5562</v>
      </c>
      <c r="T1198" s="742">
        <v>45287</v>
      </c>
      <c r="U1198" s="628" t="s">
        <v>609</v>
      </c>
      <c r="V1198" s="628" t="s">
        <v>3092</v>
      </c>
      <c r="W1198" s="629" t="s">
        <v>592</v>
      </c>
      <c r="X1198" s="629" t="s">
        <v>221</v>
      </c>
      <c r="Y1198" s="744">
        <v>1320000</v>
      </c>
      <c r="Z1198" s="640"/>
      <c r="AA1198" s="640">
        <v>350000</v>
      </c>
      <c r="AB1198" s="640"/>
      <c r="AC1198" s="640"/>
      <c r="AD1198" s="640"/>
      <c r="AE1198" s="640">
        <v>350000</v>
      </c>
      <c r="AF1198" s="640"/>
      <c r="AG1198" s="640"/>
      <c r="AH1198" s="640"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45818</v>
      </c>
      <c r="F1199" s="269">
        <v>5000</v>
      </c>
      <c r="G1199" s="272" t="s">
        <v>1312</v>
      </c>
      <c r="H1199" s="269" t="s">
        <v>1211</v>
      </c>
      <c r="T1199" s="742">
        <v>45287</v>
      </c>
      <c r="U1199" s="628" t="s">
        <v>587</v>
      </c>
      <c r="V1199" s="628">
        <v>98643173</v>
      </c>
      <c r="W1199" s="629" t="s">
        <v>3244</v>
      </c>
      <c r="X1199" s="629" t="s">
        <v>245</v>
      </c>
      <c r="Y1199" s="744">
        <v>430000</v>
      </c>
      <c r="Z1199" s="640"/>
      <c r="AA1199" s="640">
        <v>31000</v>
      </c>
      <c r="AB1199" s="640"/>
      <c r="AC1199" s="640"/>
      <c r="AD1199" s="640"/>
      <c r="AE1199" s="640">
        <v>31000</v>
      </c>
      <c r="AF1199" s="640"/>
      <c r="AG1199" s="640"/>
      <c r="AH1199" s="640"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45818</v>
      </c>
      <c r="F1200" s="269">
        <v>6000</v>
      </c>
      <c r="G1200" s="272" t="s">
        <v>1312</v>
      </c>
      <c r="H1200" s="269" t="s">
        <v>914</v>
      </c>
      <c r="T1200" s="742">
        <v>45287</v>
      </c>
      <c r="U1200" s="628" t="s">
        <v>587</v>
      </c>
      <c r="V1200" s="628">
        <v>1152197303</v>
      </c>
      <c r="W1200" s="629" t="s">
        <v>3166</v>
      </c>
      <c r="X1200" s="629" t="s">
        <v>221</v>
      </c>
      <c r="Y1200" s="744">
        <v>300000</v>
      </c>
      <c r="Z1200" s="640"/>
      <c r="AA1200" s="640">
        <v>26000</v>
      </c>
      <c r="AB1200" s="640"/>
      <c r="AC1200" s="640"/>
      <c r="AD1200" s="640"/>
      <c r="AE1200" s="640">
        <v>26000</v>
      </c>
      <c r="AF1200" s="640"/>
      <c r="AG1200" s="640"/>
      <c r="AH1200" s="640"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45817</v>
      </c>
      <c r="F1201" s="269">
        <v>15000</v>
      </c>
      <c r="G1201" s="272"/>
      <c r="H1201" s="269" t="s">
        <v>5331</v>
      </c>
      <c r="T1201" s="742">
        <v>45287</v>
      </c>
      <c r="U1201" s="628" t="s">
        <v>587</v>
      </c>
      <c r="V1201" s="628">
        <v>43812769</v>
      </c>
      <c r="W1201" s="629" t="s">
        <v>3166</v>
      </c>
      <c r="X1201" s="629" t="s">
        <v>2825</v>
      </c>
      <c r="Y1201" s="744">
        <v>1670000</v>
      </c>
      <c r="Z1201" s="640"/>
      <c r="AA1201" s="640">
        <v>31000</v>
      </c>
      <c r="AB1201" s="640"/>
      <c r="AC1201" s="640"/>
      <c r="AD1201" s="640"/>
      <c r="AE1201" s="640">
        <v>31000</v>
      </c>
      <c r="AF1201" s="640"/>
      <c r="AG1201" s="640"/>
      <c r="AH1201" s="640"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45817</v>
      </c>
      <c r="F1202" s="269">
        <v>87000</v>
      </c>
      <c r="G1202" s="272"/>
      <c r="H1202" s="269"/>
      <c r="T1202" s="742">
        <v>45287</v>
      </c>
      <c r="U1202" s="628" t="s">
        <v>587</v>
      </c>
      <c r="V1202" s="628">
        <v>98587156</v>
      </c>
      <c r="W1202" s="629" t="s">
        <v>3166</v>
      </c>
      <c r="X1202" s="629" t="s">
        <v>245</v>
      </c>
      <c r="Y1202" s="744">
        <v>300000</v>
      </c>
      <c r="Z1202" s="640"/>
      <c r="AA1202" s="640">
        <v>26000</v>
      </c>
      <c r="AB1202" s="640"/>
      <c r="AC1202" s="640"/>
      <c r="AD1202" s="640"/>
      <c r="AE1202" s="640">
        <v>26000</v>
      </c>
      <c r="AF1202" s="640"/>
      <c r="AG1202" s="640"/>
      <c r="AH1202" s="640"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45816</v>
      </c>
      <c r="F1203" s="269">
        <v>5000</v>
      </c>
      <c r="G1203" s="272"/>
      <c r="H1203" s="269" t="s">
        <v>5847</v>
      </c>
      <c r="T1203" s="742">
        <v>45287</v>
      </c>
      <c r="U1203" s="628" t="s">
        <v>587</v>
      </c>
      <c r="V1203" s="628">
        <v>1152197303</v>
      </c>
      <c r="W1203" s="629" t="s">
        <v>3244</v>
      </c>
      <c r="X1203" s="629" t="s">
        <v>433</v>
      </c>
      <c r="Y1203" s="744">
        <v>300000</v>
      </c>
      <c r="Z1203" s="640"/>
      <c r="AA1203" s="640">
        <v>26000</v>
      </c>
      <c r="AB1203" s="640"/>
      <c r="AC1203" s="640"/>
      <c r="AD1203" s="640"/>
      <c r="AE1203" s="640">
        <v>26000</v>
      </c>
      <c r="AF1203" s="640"/>
      <c r="AG1203" s="640"/>
      <c r="AH1203" s="640"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45816</v>
      </c>
      <c r="F1204" s="269">
        <v>8000</v>
      </c>
      <c r="G1204" s="272"/>
      <c r="H1204" s="269" t="s">
        <v>5013</v>
      </c>
      <c r="T1204" s="742">
        <v>45286</v>
      </c>
      <c r="U1204" s="628" t="s">
        <v>1672</v>
      </c>
      <c r="V1204" s="628" t="s">
        <v>3099</v>
      </c>
      <c r="W1204" s="629" t="s">
        <v>3100</v>
      </c>
      <c r="X1204" s="629" t="s">
        <v>221</v>
      </c>
      <c r="Y1204" s="744">
        <v>340000</v>
      </c>
      <c r="Z1204" s="640"/>
      <c r="AA1204" s="640">
        <v>78000</v>
      </c>
      <c r="AB1204" s="640"/>
      <c r="AC1204" s="640"/>
      <c r="AD1204" s="640"/>
      <c r="AE1204" s="640">
        <v>78000</v>
      </c>
      <c r="AF1204" s="640"/>
      <c r="AG1204" s="640"/>
      <c r="AH1204" s="640"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45816</v>
      </c>
      <c r="F1205" s="269">
        <v>22000</v>
      </c>
      <c r="G1205" s="272"/>
      <c r="H1205" s="269" t="s">
        <v>5846</v>
      </c>
      <c r="T1205" s="742">
        <v>45285</v>
      </c>
      <c r="U1205" s="628" t="s">
        <v>1554</v>
      </c>
      <c r="V1205" s="628" t="s">
        <v>460</v>
      </c>
      <c r="W1205" s="629" t="s">
        <v>593</v>
      </c>
      <c r="X1205" s="629" t="s">
        <v>221</v>
      </c>
      <c r="Y1205" s="744">
        <v>379000</v>
      </c>
      <c r="Z1205" s="640"/>
      <c r="AA1205" s="640">
        <v>121000</v>
      </c>
      <c r="AB1205" s="640"/>
      <c r="AC1205" s="640"/>
      <c r="AD1205" s="640"/>
      <c r="AE1205" s="640">
        <v>121000</v>
      </c>
      <c r="AF1205" s="640"/>
      <c r="AG1205" s="640"/>
      <c r="AH1205" s="640"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45815</v>
      </c>
      <c r="F1206" s="269">
        <v>3000</v>
      </c>
      <c r="G1206" s="272" t="s">
        <v>5485</v>
      </c>
      <c r="H1206" s="269" t="s">
        <v>5639</v>
      </c>
      <c r="T1206" s="742">
        <v>45284</v>
      </c>
      <c r="U1206" s="628" t="s">
        <v>3247</v>
      </c>
      <c r="V1206" s="628" t="s">
        <v>3145</v>
      </c>
      <c r="W1206" s="629" t="s">
        <v>593</v>
      </c>
      <c r="X1206" s="629" t="s">
        <v>221</v>
      </c>
      <c r="Y1206" s="744" t="s">
        <v>3267</v>
      </c>
      <c r="Z1206" s="640"/>
      <c r="AA1206" s="640">
        <v>95000</v>
      </c>
      <c r="AB1206" s="640"/>
      <c r="AC1206" s="640"/>
      <c r="AD1206" s="640"/>
      <c r="AE1206" s="640">
        <v>95000</v>
      </c>
      <c r="AF1206" s="640"/>
      <c r="AG1206" s="640"/>
      <c r="AH1206" s="640"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45814</v>
      </c>
      <c r="F1207" s="269">
        <v>5000</v>
      </c>
      <c r="G1207" s="272" t="s">
        <v>1312</v>
      </c>
      <c r="H1207" s="269" t="s">
        <v>914</v>
      </c>
      <c r="T1207" s="742">
        <v>45283</v>
      </c>
      <c r="U1207" s="629" t="s">
        <v>7052</v>
      </c>
      <c r="V1207" s="628" t="s">
        <v>3251</v>
      </c>
      <c r="W1207" s="629" t="s">
        <v>593</v>
      </c>
      <c r="X1207" s="629" t="s">
        <v>602</v>
      </c>
      <c r="Y1207" s="744">
        <v>482000</v>
      </c>
      <c r="Z1207" s="640"/>
      <c r="AA1207" s="640">
        <v>91000</v>
      </c>
      <c r="AB1207" s="640"/>
      <c r="AC1207" s="640"/>
      <c r="AD1207" s="640"/>
      <c r="AE1207" s="640">
        <v>91000</v>
      </c>
      <c r="AF1207" s="640"/>
      <c r="AG1207" s="640"/>
      <c r="AH1207" s="640"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45814</v>
      </c>
      <c r="F1208" s="269">
        <v>582000</v>
      </c>
      <c r="G1208" s="272"/>
      <c r="H1208" s="269" t="s">
        <v>4201</v>
      </c>
      <c r="T1208" s="742">
        <v>45282</v>
      </c>
      <c r="U1208" s="628" t="s">
        <v>6566</v>
      </c>
      <c r="V1208" s="628" t="s">
        <v>3250</v>
      </c>
      <c r="W1208" s="629" t="s">
        <v>5089</v>
      </c>
      <c r="X1208" s="629" t="s">
        <v>435</v>
      </c>
      <c r="Y1208" s="744">
        <v>296000</v>
      </c>
      <c r="Z1208" s="640"/>
      <c r="AA1208" s="640">
        <v>73000</v>
      </c>
      <c r="AB1208" s="640"/>
      <c r="AC1208" s="640"/>
      <c r="AD1208" s="640"/>
      <c r="AE1208" s="640">
        <v>73000</v>
      </c>
      <c r="AF1208" s="640"/>
      <c r="AG1208" s="640"/>
      <c r="AH1208" s="640"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45813</v>
      </c>
      <c r="F1209" s="269">
        <v>5000</v>
      </c>
      <c r="G1209" s="272" t="s">
        <v>1312</v>
      </c>
      <c r="H1209" s="269" t="s">
        <v>919</v>
      </c>
      <c r="T1209" s="742">
        <v>45281</v>
      </c>
      <c r="U1209" s="628" t="s">
        <v>3259</v>
      </c>
      <c r="V1209" s="628" t="s">
        <v>3262</v>
      </c>
      <c r="W1209" s="629" t="s">
        <v>3260</v>
      </c>
      <c r="X1209" s="629" t="s">
        <v>3261</v>
      </c>
      <c r="Y1209" s="744">
        <v>40000</v>
      </c>
      <c r="Z1209" s="640"/>
      <c r="AA1209" s="640">
        <v>40000</v>
      </c>
      <c r="AB1209" s="640"/>
      <c r="AC1209" s="640"/>
      <c r="AD1209" s="640"/>
      <c r="AE1209" s="640">
        <v>40000</v>
      </c>
      <c r="AF1209" s="640"/>
      <c r="AG1209" s="640"/>
      <c r="AH1209" s="640"/>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45813</v>
      </c>
      <c r="F1210" s="269">
        <v>30000</v>
      </c>
      <c r="G1210" s="272" t="s">
        <v>942</v>
      </c>
      <c r="H1210" s="269" t="s">
        <v>916</v>
      </c>
      <c r="T1210" s="742">
        <v>45280</v>
      </c>
      <c r="U1210" s="628" t="s">
        <v>1470</v>
      </c>
      <c r="V1210" s="628" t="s">
        <v>3037</v>
      </c>
      <c r="W1210" s="629" t="s">
        <v>592</v>
      </c>
      <c r="X1210" s="629" t="s">
        <v>602</v>
      </c>
      <c r="Y1210" s="744">
        <v>952000</v>
      </c>
      <c r="Z1210" s="640"/>
      <c r="AA1210" s="640">
        <v>100000</v>
      </c>
      <c r="AB1210" s="640"/>
      <c r="AC1210" s="640"/>
      <c r="AD1210" s="640"/>
      <c r="AE1210" s="640">
        <v>100000</v>
      </c>
      <c r="AF1210" s="640"/>
      <c r="AG1210" s="640"/>
      <c r="AH1210" s="640"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45813</v>
      </c>
      <c r="F1211" s="269">
        <v>105000</v>
      </c>
      <c r="G1211" s="272" t="s">
        <v>1312</v>
      </c>
      <c r="H1211" s="269" t="s">
        <v>3375</v>
      </c>
      <c r="T1211" s="742">
        <v>45279</v>
      </c>
      <c r="U1211" s="628" t="s">
        <v>1728</v>
      </c>
      <c r="V1211" s="628" t="s">
        <v>3237</v>
      </c>
      <c r="W1211" s="629" t="s">
        <v>2440</v>
      </c>
      <c r="X1211" s="629" t="s">
        <v>435</v>
      </c>
      <c r="Y1211" s="744">
        <v>362000</v>
      </c>
      <c r="Z1211" s="640"/>
      <c r="AA1211" s="640">
        <v>70000</v>
      </c>
      <c r="AB1211" s="640"/>
      <c r="AC1211" s="640"/>
      <c r="AD1211" s="640"/>
      <c r="AE1211" s="640">
        <v>70000</v>
      </c>
      <c r="AF1211" s="640"/>
      <c r="AG1211" s="640"/>
      <c r="AH1211" s="640"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45812</v>
      </c>
      <c r="F1212" s="269">
        <v>3000</v>
      </c>
      <c r="G1212" s="272" t="s">
        <v>5485</v>
      </c>
      <c r="H1212" s="269" t="s">
        <v>5639</v>
      </c>
      <c r="T1212" s="742">
        <v>45278</v>
      </c>
      <c r="U1212" s="628" t="s">
        <v>6566</v>
      </c>
      <c r="V1212" s="628" t="s">
        <v>3231</v>
      </c>
      <c r="W1212" s="629" t="s">
        <v>592</v>
      </c>
      <c r="X1212" s="629" t="s">
        <v>1821</v>
      </c>
      <c r="Y1212" s="744">
        <v>348000</v>
      </c>
      <c r="Z1212" s="640"/>
      <c r="AA1212" s="640">
        <v>90000</v>
      </c>
      <c r="AB1212" s="640"/>
      <c r="AC1212" s="640"/>
      <c r="AD1212" s="640"/>
      <c r="AE1212" s="640">
        <v>90000</v>
      </c>
      <c r="AF1212" s="640"/>
      <c r="AG1212" s="640"/>
      <c r="AH1212" s="640"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45812</v>
      </c>
      <c r="F1213" s="269">
        <v>130000</v>
      </c>
      <c r="G1213" s="272"/>
      <c r="H1213" s="269" t="s">
        <v>5803</v>
      </c>
      <c r="T1213" s="742">
        <v>45277</v>
      </c>
      <c r="U1213" s="628" t="s">
        <v>6566</v>
      </c>
      <c r="V1213" s="628" t="s">
        <v>3218</v>
      </c>
      <c r="W1213" s="629" t="s">
        <v>592</v>
      </c>
      <c r="X1213" s="629" t="s">
        <v>221</v>
      </c>
      <c r="Y1213" s="744">
        <v>240000</v>
      </c>
      <c r="Z1213" s="640"/>
      <c r="AA1213" s="640">
        <v>80000</v>
      </c>
      <c r="AB1213" s="640"/>
      <c r="AC1213" s="640"/>
      <c r="AD1213" s="640"/>
      <c r="AE1213" s="640">
        <v>80000</v>
      </c>
      <c r="AF1213" s="640"/>
      <c r="AG1213" s="640"/>
      <c r="AH1213" s="640"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45811</v>
      </c>
      <c r="F1214" s="269">
        <v>7000</v>
      </c>
      <c r="G1214" s="272" t="s">
        <v>942</v>
      </c>
      <c r="H1214" s="2" t="s">
        <v>5791</v>
      </c>
      <c r="T1214" s="742">
        <v>45276</v>
      </c>
      <c r="U1214" s="628" t="s">
        <v>3279</v>
      </c>
      <c r="V1214" s="628" t="s">
        <v>3208</v>
      </c>
      <c r="W1214" s="629" t="s">
        <v>592</v>
      </c>
      <c r="X1214" s="629" t="s">
        <v>436</v>
      </c>
      <c r="Y1214" s="744">
        <v>384000</v>
      </c>
      <c r="Z1214" s="640"/>
      <c r="AA1214" s="640">
        <v>105000</v>
      </c>
      <c r="AB1214" s="640"/>
      <c r="AC1214" s="640"/>
      <c r="AD1214" s="640"/>
      <c r="AE1214" s="640">
        <v>105000</v>
      </c>
      <c r="AF1214" s="640"/>
      <c r="AG1214" s="640"/>
      <c r="AH1214" s="640"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45811</v>
      </c>
      <c r="F1215" s="269">
        <v>2000</v>
      </c>
      <c r="G1215" s="2"/>
      <c r="H1215" s="2" t="s">
        <v>5792</v>
      </c>
      <c r="T1215" s="742">
        <v>45275</v>
      </c>
      <c r="U1215" s="628" t="s">
        <v>1554</v>
      </c>
      <c r="V1215" s="628" t="s">
        <v>3169</v>
      </c>
      <c r="W1215" s="629" t="s">
        <v>592</v>
      </c>
      <c r="X1215" s="629" t="s">
        <v>221</v>
      </c>
      <c r="Y1215" s="744">
        <v>239000</v>
      </c>
      <c r="Z1215" s="640"/>
      <c r="AA1215" s="640">
        <v>80000</v>
      </c>
      <c r="AB1215" s="640"/>
      <c r="AC1215" s="640"/>
      <c r="AD1215" s="640"/>
      <c r="AE1215" s="640">
        <v>80000</v>
      </c>
      <c r="AF1215" s="640"/>
      <c r="AG1215" s="640"/>
      <c r="AH1215" s="640"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45811</v>
      </c>
      <c r="F1216" s="269">
        <v>3000</v>
      </c>
      <c r="G1216" s="2"/>
      <c r="H1216" s="2" t="s">
        <v>5790</v>
      </c>
      <c r="T1216" s="742">
        <v>45274</v>
      </c>
      <c r="U1216" s="628" t="s">
        <v>1555</v>
      </c>
      <c r="V1216" s="628" t="s">
        <v>3102</v>
      </c>
      <c r="W1216" s="629" t="s">
        <v>592</v>
      </c>
      <c r="X1216" s="629" t="s">
        <v>435</v>
      </c>
      <c r="Y1216" s="744">
        <v>361000</v>
      </c>
      <c r="Z1216" s="640"/>
      <c r="AA1216" s="640">
        <v>70000</v>
      </c>
      <c r="AB1216" s="640"/>
      <c r="AC1216" s="640"/>
      <c r="AD1216" s="640"/>
      <c r="AE1216" s="640">
        <v>70000</v>
      </c>
      <c r="AF1216" s="640"/>
      <c r="AG1216" s="640"/>
      <c r="AH1216" s="640"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45811</v>
      </c>
      <c r="F1217" s="269">
        <v>3000</v>
      </c>
      <c r="G1217" s="2"/>
      <c r="H1217" s="2" t="s">
        <v>5789</v>
      </c>
      <c r="T1217" s="742">
        <v>45273</v>
      </c>
      <c r="U1217" s="628" t="s">
        <v>613</v>
      </c>
      <c r="V1217" s="628" t="s">
        <v>3081</v>
      </c>
      <c r="W1217" s="629" t="s">
        <v>592</v>
      </c>
      <c r="X1217" s="629" t="s">
        <v>221</v>
      </c>
      <c r="Y1217" s="744">
        <v>304000</v>
      </c>
      <c r="Z1217" s="640"/>
      <c r="AA1217" s="640">
        <v>98000</v>
      </c>
      <c r="AB1217" s="640"/>
      <c r="AC1217" s="640"/>
      <c r="AD1217" s="640"/>
      <c r="AE1217" s="640">
        <v>98000</v>
      </c>
      <c r="AF1217" s="640"/>
      <c r="AG1217" s="640"/>
      <c r="AH1217" s="640"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45811</v>
      </c>
      <c r="F1218" s="269">
        <v>4000</v>
      </c>
      <c r="G1218" s="272" t="s">
        <v>942</v>
      </c>
      <c r="H1218" s="2" t="s">
        <v>3242</v>
      </c>
      <c r="T1218" s="742">
        <v>45272</v>
      </c>
      <c r="U1218" s="628" t="s">
        <v>2400</v>
      </c>
      <c r="V1218" s="628" t="s">
        <v>3118</v>
      </c>
      <c r="W1218" s="629" t="s">
        <v>1473</v>
      </c>
      <c r="X1218" s="629" t="s">
        <v>221</v>
      </c>
      <c r="Y1218" s="744">
        <v>110000</v>
      </c>
      <c r="Z1218" s="640"/>
      <c r="AA1218" s="640">
        <v>70000</v>
      </c>
      <c r="AB1218" s="640"/>
      <c r="AC1218" s="640"/>
      <c r="AD1218" s="640"/>
      <c r="AE1218" s="640">
        <v>70000</v>
      </c>
      <c r="AF1218" s="640"/>
      <c r="AG1218" s="640"/>
      <c r="AH1218" s="640"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45811</v>
      </c>
      <c r="F1219" s="269">
        <v>7000</v>
      </c>
      <c r="G1219" s="2"/>
      <c r="H1219" s="2" t="s">
        <v>1133</v>
      </c>
      <c r="T1219" s="742">
        <v>45271</v>
      </c>
      <c r="U1219" s="628" t="s">
        <v>2388</v>
      </c>
      <c r="V1219" s="628" t="s">
        <v>3153</v>
      </c>
      <c r="W1219" s="629" t="s">
        <v>593</v>
      </c>
      <c r="X1219" s="629" t="s">
        <v>435</v>
      </c>
      <c r="Y1219" s="744">
        <v>350000</v>
      </c>
      <c r="Z1219" s="640"/>
      <c r="AA1219" s="640">
        <v>73000</v>
      </c>
      <c r="AB1219" s="640"/>
      <c r="AC1219" s="640"/>
      <c r="AD1219" s="640"/>
      <c r="AE1219" s="640">
        <v>73000</v>
      </c>
      <c r="AF1219" s="640"/>
      <c r="AG1219" s="640"/>
      <c r="AH1219" s="640"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45810</v>
      </c>
      <c r="F1220" s="269">
        <v>5000</v>
      </c>
      <c r="G1220" s="2"/>
      <c r="H1220" s="2" t="s">
        <v>3728</v>
      </c>
      <c r="T1220" s="742">
        <v>45270</v>
      </c>
      <c r="U1220" s="628" t="s">
        <v>3279</v>
      </c>
      <c r="V1220" s="628" t="s">
        <v>3120</v>
      </c>
      <c r="W1220" s="629" t="s">
        <v>592</v>
      </c>
      <c r="X1220" s="629" t="s">
        <v>436</v>
      </c>
      <c r="Y1220" s="744">
        <v>400000</v>
      </c>
      <c r="Z1220" s="640"/>
      <c r="AA1220" s="640">
        <v>103000</v>
      </c>
      <c r="AB1220" s="640"/>
      <c r="AC1220" s="640"/>
      <c r="AD1220" s="640"/>
      <c r="AE1220" s="640">
        <v>103000</v>
      </c>
      <c r="AF1220" s="640"/>
      <c r="AG1220" s="640"/>
      <c r="AH1220" s="640"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45810</v>
      </c>
      <c r="F1221" s="269">
        <v>14000</v>
      </c>
      <c r="G1221" s="2"/>
      <c r="H1221" s="2" t="s">
        <v>5788</v>
      </c>
      <c r="T1221" s="742">
        <v>45266</v>
      </c>
      <c r="U1221" s="628" t="s">
        <v>587</v>
      </c>
      <c r="V1221" s="628" t="s">
        <v>3043</v>
      </c>
      <c r="W1221" s="629" t="s">
        <v>592</v>
      </c>
      <c r="X1221" s="629" t="s">
        <v>221</v>
      </c>
      <c r="Y1221" s="744" t="s">
        <v>3116</v>
      </c>
      <c r="Z1221" s="640"/>
      <c r="AA1221" s="640">
        <v>51500</v>
      </c>
      <c r="AB1221" s="640"/>
      <c r="AC1221" s="640"/>
      <c r="AD1221" s="640"/>
      <c r="AE1221" s="640">
        <v>51500</v>
      </c>
      <c r="AF1221" s="640"/>
      <c r="AG1221" s="640"/>
      <c r="AH1221" s="640"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45810</v>
      </c>
      <c r="F1222" s="269">
        <v>12000</v>
      </c>
      <c r="G1222" s="2"/>
      <c r="H1222" s="2" t="s">
        <v>5787</v>
      </c>
      <c r="T1222" s="742">
        <v>45265</v>
      </c>
      <c r="U1222" s="628" t="s">
        <v>587</v>
      </c>
      <c r="V1222" s="628" t="s">
        <v>3068</v>
      </c>
      <c r="W1222" s="629" t="s">
        <v>592</v>
      </c>
      <c r="X1222" s="629" t="s">
        <v>221</v>
      </c>
      <c r="Y1222" s="744">
        <v>630000</v>
      </c>
      <c r="Z1222" s="640"/>
      <c r="AA1222" s="640">
        <v>98000</v>
      </c>
      <c r="AB1222" s="640"/>
      <c r="AC1222" s="640"/>
      <c r="AD1222" s="640"/>
      <c r="AE1222" s="640">
        <v>98000</v>
      </c>
      <c r="AF1222" s="640"/>
      <c r="AG1222" s="640"/>
      <c r="AH1222" s="640"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45809</v>
      </c>
      <c r="F1223" s="269">
        <v>30000</v>
      </c>
      <c r="G1223" s="272" t="s">
        <v>942</v>
      </c>
      <c r="H1223" s="269" t="s">
        <v>916</v>
      </c>
      <c r="T1223" s="742">
        <v>45264</v>
      </c>
      <c r="U1223" s="628" t="s">
        <v>587</v>
      </c>
      <c r="V1223" s="628" t="s">
        <v>237</v>
      </c>
      <c r="W1223" s="629" t="s">
        <v>2810</v>
      </c>
      <c r="X1223" s="629" t="s">
        <v>290</v>
      </c>
      <c r="Y1223" s="744">
        <v>295000</v>
      </c>
      <c r="Z1223" s="640"/>
      <c r="AA1223" s="640">
        <v>71500</v>
      </c>
      <c r="AB1223" s="640"/>
      <c r="AC1223" s="640"/>
      <c r="AD1223" s="640"/>
      <c r="AE1223" s="640">
        <v>71500</v>
      </c>
      <c r="AF1223" s="640"/>
      <c r="AG1223" s="640"/>
      <c r="AH1223" s="640"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45809</v>
      </c>
      <c r="F1224" s="269">
        <v>35000</v>
      </c>
      <c r="G1224" s="272" t="s">
        <v>942</v>
      </c>
      <c r="H1224" s="269" t="s">
        <v>3628</v>
      </c>
      <c r="T1224" s="742">
        <v>45263</v>
      </c>
      <c r="U1224" s="628" t="s">
        <v>587</v>
      </c>
      <c r="V1224" s="628" t="s">
        <v>3119</v>
      </c>
      <c r="W1224" s="629" t="s">
        <v>592</v>
      </c>
      <c r="X1224" s="629" t="s">
        <v>3084</v>
      </c>
      <c r="Y1224" s="744" t="s">
        <v>3270</v>
      </c>
      <c r="Z1224" s="640"/>
      <c r="AA1224" s="640">
        <v>60000</v>
      </c>
      <c r="AB1224" s="640"/>
      <c r="AC1224" s="640"/>
      <c r="AD1224" s="640"/>
      <c r="AE1224" s="640">
        <v>60000</v>
      </c>
      <c r="AF1224" s="640"/>
      <c r="AG1224" s="640"/>
      <c r="AH1224" s="640"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45809</v>
      </c>
      <c r="F1225" s="269">
        <v>50000</v>
      </c>
      <c r="G1225" s="2"/>
      <c r="H1225" s="269"/>
      <c r="T1225" s="742">
        <v>45262</v>
      </c>
      <c r="U1225" s="628" t="s">
        <v>587</v>
      </c>
      <c r="V1225" s="628" t="s">
        <v>3246</v>
      </c>
      <c r="W1225" s="629" t="s">
        <v>592</v>
      </c>
      <c r="X1225" s="629" t="s">
        <v>608</v>
      </c>
      <c r="Y1225" s="744" t="s">
        <v>3253</v>
      </c>
      <c r="Z1225" s="640"/>
      <c r="AA1225" s="640">
        <v>40000</v>
      </c>
      <c r="AB1225" s="640"/>
      <c r="AC1225" s="640"/>
      <c r="AD1225" s="640"/>
      <c r="AE1225" s="640">
        <v>40000</v>
      </c>
      <c r="AF1225" s="640"/>
      <c r="AG1225" s="640"/>
      <c r="AH1225" s="640"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45807</v>
      </c>
      <c r="F1226" s="269">
        <v>5000</v>
      </c>
      <c r="G1226" s="272" t="s">
        <v>1312</v>
      </c>
      <c r="H1226" s="269" t="s">
        <v>919</v>
      </c>
      <c r="T1226" s="742">
        <v>45261</v>
      </c>
      <c r="U1226" s="628" t="s">
        <v>587</v>
      </c>
      <c r="V1226" s="628" t="s">
        <v>3179</v>
      </c>
      <c r="W1226" s="629" t="s">
        <v>2440</v>
      </c>
      <c r="X1226" s="629" t="s">
        <v>436</v>
      </c>
      <c r="Y1226" s="744">
        <v>500000</v>
      </c>
      <c r="Z1226" s="640"/>
      <c r="AA1226" s="640">
        <v>40000</v>
      </c>
      <c r="AB1226" s="640"/>
      <c r="AC1226" s="640"/>
      <c r="AD1226" s="640"/>
      <c r="AE1226" s="640">
        <v>40000</v>
      </c>
      <c r="AF1226" s="640"/>
      <c r="AG1226" s="640"/>
      <c r="AH1226" s="640"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45807</v>
      </c>
      <c r="F1227" s="269">
        <v>18000</v>
      </c>
      <c r="G1227" s="272" t="s">
        <v>1312</v>
      </c>
      <c r="H1227" s="269" t="s">
        <v>1826</v>
      </c>
      <c r="T1227" s="742">
        <v>45260</v>
      </c>
      <c r="U1227" s="628" t="s">
        <v>1554</v>
      </c>
      <c r="V1227" s="628" t="s">
        <v>3015</v>
      </c>
      <c r="W1227" s="629" t="s">
        <v>592</v>
      </c>
      <c r="X1227" s="629" t="s">
        <v>221</v>
      </c>
      <c r="Y1227" s="744">
        <v>281000</v>
      </c>
      <c r="Z1227" s="640"/>
      <c r="AA1227" s="640">
        <v>91000</v>
      </c>
      <c r="AB1227" s="640"/>
      <c r="AC1227" s="640"/>
      <c r="AD1227" s="640"/>
      <c r="AE1227" s="640">
        <v>91000</v>
      </c>
      <c r="AF1227" s="640"/>
      <c r="AG1227" s="640"/>
      <c r="AH1227" s="640"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45807</v>
      </c>
      <c r="F1228" s="269">
        <v>8000</v>
      </c>
      <c r="G1228" s="272" t="s">
        <v>1312</v>
      </c>
      <c r="H1228" s="269" t="s">
        <v>5013</v>
      </c>
      <c r="T1228" s="742">
        <v>45259</v>
      </c>
      <c r="U1228" s="628" t="s">
        <v>1500</v>
      </c>
      <c r="V1228" s="628" t="s">
        <v>3038</v>
      </c>
      <c r="W1228" s="629" t="s">
        <v>611</v>
      </c>
      <c r="X1228" s="629" t="s">
        <v>435</v>
      </c>
      <c r="Y1228" s="744" t="s">
        <v>3050</v>
      </c>
      <c r="Z1228" s="640"/>
      <c r="AA1228" s="640">
        <v>75000</v>
      </c>
      <c r="AB1228" s="640"/>
      <c r="AC1228" s="640"/>
      <c r="AD1228" s="640"/>
      <c r="AE1228" s="640">
        <v>75000</v>
      </c>
      <c r="AF1228" s="640"/>
      <c r="AG1228" s="640"/>
      <c r="AH1228" s="640"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45807</v>
      </c>
      <c r="F1229" s="269">
        <v>216000</v>
      </c>
      <c r="G1229" s="272" t="s">
        <v>1312</v>
      </c>
      <c r="H1229" s="269" t="s">
        <v>3375</v>
      </c>
      <c r="T1229" s="742">
        <v>45258</v>
      </c>
      <c r="U1229" s="628" t="s">
        <v>627</v>
      </c>
      <c r="V1229" s="628" t="s">
        <v>2114</v>
      </c>
      <c r="W1229" s="629" t="s">
        <v>592</v>
      </c>
      <c r="X1229" s="629" t="s">
        <v>435</v>
      </c>
      <c r="Y1229" s="744">
        <v>460000</v>
      </c>
      <c r="Z1229" s="640"/>
      <c r="AA1229" s="640">
        <v>70000</v>
      </c>
      <c r="AB1229" s="640"/>
      <c r="AC1229" s="640"/>
      <c r="AD1229" s="640"/>
      <c r="AE1229" s="640">
        <v>70000</v>
      </c>
      <c r="AF1229" s="640"/>
      <c r="AG1229" s="640"/>
      <c r="AH1229" s="640"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45807</v>
      </c>
      <c r="F1230" s="269">
        <v>70000</v>
      </c>
      <c r="G1230" s="272" t="s">
        <v>1312</v>
      </c>
      <c r="H1230" s="269" t="s">
        <v>5784</v>
      </c>
      <c r="T1230" s="742">
        <v>45257</v>
      </c>
      <c r="U1230" s="628" t="s">
        <v>3011</v>
      </c>
      <c r="V1230" s="628" t="s">
        <v>3101</v>
      </c>
      <c r="W1230" s="629" t="s">
        <v>2448</v>
      </c>
      <c r="X1230" s="629" t="s">
        <v>221</v>
      </c>
      <c r="Y1230" s="744">
        <v>95000</v>
      </c>
      <c r="Z1230" s="640"/>
      <c r="AA1230" s="640">
        <v>37000</v>
      </c>
      <c r="AB1230" s="640"/>
      <c r="AC1230" s="640"/>
      <c r="AD1230" s="640"/>
      <c r="AE1230" s="640">
        <v>37000</v>
      </c>
      <c r="AF1230" s="640"/>
      <c r="AG1230" s="640"/>
      <c r="AH1230" s="640"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45807</v>
      </c>
      <c r="F1231" s="269">
        <v>12000</v>
      </c>
      <c r="G1231" s="272"/>
      <c r="H1231" s="269" t="s">
        <v>5786</v>
      </c>
      <c r="T1231" s="742">
        <v>45256</v>
      </c>
      <c r="U1231" s="629" t="s">
        <v>7052</v>
      </c>
      <c r="V1231" s="628" t="s">
        <v>2995</v>
      </c>
      <c r="W1231" s="629" t="s">
        <v>592</v>
      </c>
      <c r="X1231" s="629" t="s">
        <v>433</v>
      </c>
      <c r="Y1231" s="744">
        <v>300000</v>
      </c>
      <c r="Z1231" s="640"/>
      <c r="AA1231" s="640">
        <v>75000</v>
      </c>
      <c r="AB1231" s="640"/>
      <c r="AC1231" s="640"/>
      <c r="AD1231" s="640"/>
      <c r="AE1231" s="640">
        <v>75000</v>
      </c>
      <c r="AF1231" s="640"/>
      <c r="AG1231" s="640"/>
      <c r="AH1231" s="640"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45807</v>
      </c>
      <c r="F1232" s="269">
        <v>12000</v>
      </c>
      <c r="G1232" s="272"/>
      <c r="H1232" s="269" t="s">
        <v>5785</v>
      </c>
      <c r="T1232" s="742">
        <v>45255</v>
      </c>
      <c r="U1232" s="628" t="s">
        <v>1728</v>
      </c>
      <c r="V1232" s="628" t="s">
        <v>3001</v>
      </c>
      <c r="W1232" s="629" t="s">
        <v>3002</v>
      </c>
      <c r="X1232" s="629" t="s">
        <v>435</v>
      </c>
      <c r="Y1232" s="744">
        <v>238000</v>
      </c>
      <c r="Z1232" s="640"/>
      <c r="AA1232" s="640">
        <v>70000</v>
      </c>
      <c r="AB1232" s="640"/>
      <c r="AC1232" s="640"/>
      <c r="AD1232" s="640"/>
      <c r="AE1232" s="640">
        <v>70000</v>
      </c>
      <c r="AF1232" s="640"/>
      <c r="AG1232" s="640"/>
      <c r="AH1232" s="640"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45806</v>
      </c>
      <c r="F1233" s="269">
        <v>10000</v>
      </c>
      <c r="G1233" s="272" t="s">
        <v>1396</v>
      </c>
      <c r="H1233" s="269" t="s">
        <v>2878</v>
      </c>
      <c r="T1233" s="742">
        <v>45254</v>
      </c>
      <c r="U1233" s="628" t="s">
        <v>613</v>
      </c>
      <c r="V1233" s="628" t="s">
        <v>1574</v>
      </c>
      <c r="W1233" s="629" t="s">
        <v>592</v>
      </c>
      <c r="X1233" s="629" t="s">
        <v>221</v>
      </c>
      <c r="Y1233" s="744">
        <v>225000</v>
      </c>
      <c r="Z1233" s="640"/>
      <c r="AA1233" s="640">
        <v>77000</v>
      </c>
      <c r="AB1233" s="640"/>
      <c r="AC1233" s="640"/>
      <c r="AD1233" s="640"/>
      <c r="AE1233" s="640">
        <v>77000</v>
      </c>
      <c r="AF1233" s="640"/>
      <c r="AG1233" s="640"/>
      <c r="AH1233" s="640"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45805</v>
      </c>
      <c r="F1234" s="269">
        <v>1000</v>
      </c>
      <c r="G1234" s="272"/>
      <c r="H1234" s="269" t="s">
        <v>5773</v>
      </c>
      <c r="T1234" s="742">
        <v>45253</v>
      </c>
      <c r="U1234" s="628" t="s">
        <v>2388</v>
      </c>
      <c r="V1234" s="628" t="s">
        <v>3004</v>
      </c>
      <c r="W1234" s="629" t="s">
        <v>611</v>
      </c>
      <c r="X1234" s="629" t="s">
        <v>245</v>
      </c>
      <c r="Y1234" s="744">
        <v>475000</v>
      </c>
      <c r="Z1234" s="640"/>
      <c r="AA1234" s="640">
        <v>74000</v>
      </c>
      <c r="AB1234" s="640"/>
      <c r="AC1234" s="640"/>
      <c r="AD1234" s="640"/>
      <c r="AE1234" s="640">
        <v>74000</v>
      </c>
      <c r="AF1234" s="640"/>
      <c r="AG1234" s="640"/>
      <c r="AH1234" s="640"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45805</v>
      </c>
      <c r="F1235" s="269">
        <v>3000</v>
      </c>
      <c r="G1235" s="272" t="s">
        <v>5485</v>
      </c>
      <c r="H1235" s="269" t="s">
        <v>629</v>
      </c>
      <c r="T1235" s="742">
        <v>45252</v>
      </c>
      <c r="U1235" s="628" t="s">
        <v>1823</v>
      </c>
      <c r="V1235" s="628" t="s">
        <v>1824</v>
      </c>
      <c r="W1235" s="629" t="s">
        <v>592</v>
      </c>
      <c r="X1235" s="629" t="s">
        <v>2607</v>
      </c>
      <c r="Y1235" s="744" t="s">
        <v>2580</v>
      </c>
      <c r="Z1235" s="640"/>
      <c r="AA1235" s="640">
        <v>100000</v>
      </c>
      <c r="AB1235" s="640"/>
      <c r="AC1235" s="640"/>
      <c r="AD1235" s="640"/>
      <c r="AE1235" s="640">
        <v>100000</v>
      </c>
      <c r="AF1235" s="640"/>
      <c r="AG1235" s="640"/>
      <c r="AH1235" s="640"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45804</v>
      </c>
      <c r="F1236" s="269">
        <v>3000</v>
      </c>
      <c r="G1236" s="272" t="s">
        <v>5485</v>
      </c>
      <c r="H1236" s="269" t="s">
        <v>5639</v>
      </c>
      <c r="T1236" s="742">
        <v>45251</v>
      </c>
      <c r="U1236" s="628" t="s">
        <v>2989</v>
      </c>
      <c r="V1236" s="628" t="s">
        <v>2991</v>
      </c>
      <c r="W1236" s="629" t="s">
        <v>611</v>
      </c>
      <c r="X1236" s="629" t="s">
        <v>435</v>
      </c>
      <c r="Y1236" s="744">
        <v>508000</v>
      </c>
      <c r="Z1236" s="640"/>
      <c r="AA1236" s="640">
        <v>73000</v>
      </c>
      <c r="AB1236" s="640"/>
      <c r="AC1236" s="640"/>
      <c r="AD1236" s="640"/>
      <c r="AE1236" s="640">
        <v>73000</v>
      </c>
      <c r="AF1236" s="640"/>
      <c r="AG1236" s="640"/>
      <c r="AH1236" s="640"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45804</v>
      </c>
      <c r="F1237" s="269">
        <v>2000</v>
      </c>
      <c r="G1237" s="272" t="s">
        <v>5485</v>
      </c>
      <c r="H1237" s="269" t="s">
        <v>5562</v>
      </c>
      <c r="T1237" s="742">
        <v>45250</v>
      </c>
      <c r="U1237" s="628" t="s">
        <v>2989</v>
      </c>
      <c r="V1237" s="628" t="s">
        <v>2990</v>
      </c>
      <c r="W1237" s="629" t="s">
        <v>1473</v>
      </c>
      <c r="X1237" s="629" t="s">
        <v>435</v>
      </c>
      <c r="Y1237" s="744">
        <v>298000</v>
      </c>
      <c r="Z1237" s="640"/>
      <c r="AA1237" s="640">
        <v>72000</v>
      </c>
      <c r="AB1237" s="640"/>
      <c r="AC1237" s="640"/>
      <c r="AD1237" s="640"/>
      <c r="AE1237" s="640">
        <v>72000</v>
      </c>
      <c r="AF1237" s="640"/>
      <c r="AG1237" s="640"/>
      <c r="AH1237" s="640"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45804</v>
      </c>
      <c r="F1238" s="269">
        <v>2000</v>
      </c>
      <c r="G1238" s="272" t="s">
        <v>5485</v>
      </c>
      <c r="H1238" s="269" t="s">
        <v>5769</v>
      </c>
      <c r="T1238" s="742">
        <v>45249</v>
      </c>
      <c r="U1238" s="628" t="s">
        <v>1554</v>
      </c>
      <c r="V1238" s="628" t="s">
        <v>2931</v>
      </c>
      <c r="W1238" s="629" t="s">
        <v>611</v>
      </c>
      <c r="X1238" s="629" t="s">
        <v>1695</v>
      </c>
      <c r="Y1238" s="744" t="s">
        <v>2979</v>
      </c>
      <c r="Z1238" s="640"/>
      <c r="AA1238" s="640">
        <v>90000</v>
      </c>
      <c r="AB1238" s="640"/>
      <c r="AC1238" s="640"/>
      <c r="AD1238" s="640"/>
      <c r="AE1238" s="640">
        <v>90000</v>
      </c>
      <c r="AF1238" s="640"/>
      <c r="AG1238" s="640"/>
      <c r="AH1238" s="640"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45804</v>
      </c>
      <c r="F1239" s="269">
        <v>5000</v>
      </c>
      <c r="G1239" s="272" t="s">
        <v>1312</v>
      </c>
      <c r="H1239" s="269" t="s">
        <v>1133</v>
      </c>
      <c r="T1239" s="742">
        <v>45248</v>
      </c>
      <c r="U1239" s="628" t="s">
        <v>2974</v>
      </c>
      <c r="V1239" s="628" t="s">
        <v>2975</v>
      </c>
      <c r="W1239" s="629" t="s">
        <v>592</v>
      </c>
      <c r="X1239" s="629" t="s">
        <v>602</v>
      </c>
      <c r="Y1239" s="744">
        <v>518000</v>
      </c>
      <c r="Z1239" s="640"/>
      <c r="AA1239" s="640">
        <v>90000</v>
      </c>
      <c r="AB1239" s="640"/>
      <c r="AC1239" s="640"/>
      <c r="AD1239" s="640"/>
      <c r="AE1239" s="640">
        <v>90000</v>
      </c>
      <c r="AF1239" s="640"/>
      <c r="AG1239" s="640"/>
      <c r="AH1239" s="640"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45803</v>
      </c>
      <c r="F1240" s="269">
        <v>100000</v>
      </c>
      <c r="G1240" s="272" t="s">
        <v>1396</v>
      </c>
      <c r="H1240" s="269" t="s">
        <v>2878</v>
      </c>
      <c r="T1240" s="742">
        <v>45247</v>
      </c>
      <c r="U1240" s="628" t="s">
        <v>1950</v>
      </c>
      <c r="V1240" s="628" t="s">
        <v>2983</v>
      </c>
      <c r="W1240" s="629" t="s">
        <v>592</v>
      </c>
      <c r="X1240" s="629" t="s">
        <v>436</v>
      </c>
      <c r="Y1240" s="744" t="s">
        <v>2984</v>
      </c>
      <c r="Z1240" s="640"/>
      <c r="AA1240" s="640">
        <v>77000</v>
      </c>
      <c r="AB1240" s="640"/>
      <c r="AC1240" s="640"/>
      <c r="AD1240" s="640"/>
      <c r="AE1240" s="640">
        <v>77000</v>
      </c>
      <c r="AF1240" s="640"/>
      <c r="AG1240" s="640"/>
      <c r="AH1240" s="640" t="s">
        <v>2985</v>
      </c>
      <c r="AI1240" t="s">
        <v>573</v>
      </c>
      <c r="BP1240" s="260"/>
      <c r="BQ1240" s="260"/>
      <c r="BR1240" s="260"/>
      <c r="BS1240" s="260"/>
      <c r="BT1240" s="260"/>
      <c r="BU1240" s="147"/>
      <c r="BV1240" s="260"/>
      <c r="BW1240" s="260"/>
      <c r="BX1240" s="147"/>
      <c r="BY1240" s="260"/>
      <c r="BZ1240" s="260"/>
      <c r="CC1240" s="260"/>
    </row>
    <row r="1241" spans="5:81" x14ac:dyDescent="0.25">
      <c r="E1241" s="340">
        <v>45803</v>
      </c>
      <c r="F1241" s="269">
        <v>4000</v>
      </c>
      <c r="G1241" s="272" t="s">
        <v>1312</v>
      </c>
      <c r="H1241" s="269" t="s">
        <v>5764</v>
      </c>
      <c r="T1241" s="742">
        <v>45246</v>
      </c>
      <c r="U1241" s="628" t="s">
        <v>2899</v>
      </c>
      <c r="V1241" s="628" t="s">
        <v>1717</v>
      </c>
      <c r="W1241" s="629" t="s">
        <v>2900</v>
      </c>
      <c r="X1241" s="629" t="s">
        <v>221</v>
      </c>
      <c r="Y1241" s="744">
        <v>320000</v>
      </c>
      <c r="Z1241" s="640"/>
      <c r="AA1241" s="640">
        <v>113000</v>
      </c>
      <c r="AB1241" s="640"/>
      <c r="AC1241" s="640"/>
      <c r="AD1241" s="640"/>
      <c r="AE1241" s="640">
        <v>113000</v>
      </c>
      <c r="AF1241" s="640"/>
      <c r="AG1241" s="640"/>
      <c r="AH1241" s="640" t="s">
        <v>2982</v>
      </c>
      <c r="AI1241" t="s">
        <v>573</v>
      </c>
      <c r="BP1241" s="260"/>
      <c r="BQ1241" s="260"/>
      <c r="BR1241" s="260"/>
      <c r="BS1241" s="260"/>
      <c r="BT1241" s="260"/>
      <c r="BU1241" s="147"/>
      <c r="BV1241" s="260"/>
      <c r="BW1241" s="260"/>
      <c r="BX1241" s="147"/>
      <c r="BY1241" s="260"/>
      <c r="BZ1241" s="260"/>
      <c r="CC1241" s="260"/>
    </row>
    <row r="1242" spans="5:81" x14ac:dyDescent="0.25">
      <c r="E1242" s="340">
        <v>45803</v>
      </c>
      <c r="F1242" s="269">
        <v>30000</v>
      </c>
      <c r="G1242" s="272" t="s">
        <v>942</v>
      </c>
      <c r="H1242" s="269" t="s">
        <v>916</v>
      </c>
      <c r="T1242" s="742">
        <v>45245</v>
      </c>
      <c r="U1242" s="628" t="s">
        <v>2523</v>
      </c>
      <c r="V1242" s="628" t="s">
        <v>2645</v>
      </c>
      <c r="W1242" s="629" t="s">
        <v>592</v>
      </c>
      <c r="X1242" s="629" t="s">
        <v>221</v>
      </c>
      <c r="Y1242" s="744">
        <v>230000</v>
      </c>
      <c r="Z1242" s="640"/>
      <c r="AA1242" s="640">
        <v>90000</v>
      </c>
      <c r="AB1242" s="640"/>
      <c r="AC1242" s="640"/>
      <c r="AD1242" s="640"/>
      <c r="AE1242" s="640">
        <v>90000</v>
      </c>
      <c r="AF1242" s="640"/>
      <c r="AG1242" s="640"/>
      <c r="AH1242" s="640" t="s">
        <v>2981</v>
      </c>
      <c r="AI1242" t="s">
        <v>573</v>
      </c>
      <c r="BP1242" s="260"/>
      <c r="BQ1242" s="260"/>
      <c r="BR1242" s="260"/>
      <c r="BS1242" s="260"/>
      <c r="BT1242" s="260"/>
      <c r="BU1242" s="147"/>
      <c r="BV1242" s="260"/>
      <c r="BW1242" s="260"/>
      <c r="BZ1242" s="260"/>
      <c r="CC1242" s="260"/>
    </row>
    <row r="1243" spans="5:81" x14ac:dyDescent="0.25">
      <c r="E1243" s="340">
        <v>45802</v>
      </c>
      <c r="F1243" s="269">
        <v>10000</v>
      </c>
      <c r="G1243" s="272" t="s">
        <v>3355</v>
      </c>
      <c r="H1243" s="269" t="s">
        <v>5762</v>
      </c>
      <c r="T1243" s="742">
        <v>45244</v>
      </c>
      <c r="U1243" s="628" t="s">
        <v>2102</v>
      </c>
      <c r="V1243" s="628" t="s">
        <v>2944</v>
      </c>
      <c r="W1243" s="629" t="s">
        <v>611</v>
      </c>
      <c r="X1243" s="629" t="s">
        <v>221</v>
      </c>
      <c r="Y1243" s="744">
        <v>427000</v>
      </c>
      <c r="Z1243" s="640"/>
      <c r="AA1243" s="640">
        <v>119000</v>
      </c>
      <c r="AB1243" s="640"/>
      <c r="AC1243" s="640"/>
      <c r="AD1243" s="640"/>
      <c r="AE1243" s="640">
        <v>119000</v>
      </c>
      <c r="AF1243" s="640"/>
      <c r="AG1243" s="640"/>
      <c r="AH1243" s="640" t="s">
        <v>2980</v>
      </c>
      <c r="AI1243" t="s">
        <v>573</v>
      </c>
      <c r="BP1243" s="260"/>
      <c r="BQ1243" s="260"/>
      <c r="BR1243" s="260"/>
      <c r="BS1243" s="260"/>
      <c r="BT1243" s="260"/>
      <c r="BU1243" s="147"/>
      <c r="BV1243" s="260"/>
      <c r="BW1243" s="260"/>
      <c r="BZ1243" s="260"/>
      <c r="CC1243" s="260"/>
    </row>
    <row r="1244" spans="5:81" x14ac:dyDescent="0.25">
      <c r="E1244" s="340">
        <v>45802</v>
      </c>
      <c r="F1244" s="269">
        <v>6000</v>
      </c>
      <c r="G1244" s="272"/>
      <c r="H1244" s="269" t="s">
        <v>5763</v>
      </c>
      <c r="T1244" s="742">
        <v>45243</v>
      </c>
      <c r="U1244" s="628" t="s">
        <v>609</v>
      </c>
      <c r="V1244" s="628" t="s">
        <v>2934</v>
      </c>
      <c r="W1244" s="629" t="s">
        <v>592</v>
      </c>
      <c r="X1244" s="629" t="s">
        <v>221</v>
      </c>
      <c r="Y1244" s="744">
        <v>272000</v>
      </c>
      <c r="Z1244" s="640"/>
      <c r="AA1244" s="640">
        <v>89000</v>
      </c>
      <c r="AB1244" s="640"/>
      <c r="AC1244" s="640"/>
      <c r="AD1244" s="640"/>
      <c r="AE1244" s="640">
        <v>89000</v>
      </c>
      <c r="AF1244" s="640"/>
      <c r="AG1244" s="640"/>
      <c r="AH1244" s="640" t="s">
        <v>2943</v>
      </c>
      <c r="AI1244" t="s">
        <v>573</v>
      </c>
      <c r="BP1244" s="260"/>
      <c r="BQ1244" s="260"/>
      <c r="BR1244" s="260"/>
      <c r="BS1244" s="260"/>
      <c r="BT1244" s="260"/>
      <c r="BU1244" s="147"/>
      <c r="BV1244" s="260"/>
      <c r="BW1244" s="260"/>
      <c r="BZ1244" s="260"/>
      <c r="CC1244" s="260"/>
    </row>
    <row r="1245" spans="5:81" x14ac:dyDescent="0.25">
      <c r="E1245" s="340">
        <v>45802</v>
      </c>
      <c r="F1245" s="269">
        <v>5000</v>
      </c>
      <c r="G1245" s="272" t="s">
        <v>1312</v>
      </c>
      <c r="H1245" s="269" t="s">
        <v>914</v>
      </c>
      <c r="T1245" s="742">
        <v>45242</v>
      </c>
      <c r="U1245" s="628" t="s">
        <v>627</v>
      </c>
      <c r="V1245" s="628" t="s">
        <v>2930</v>
      </c>
      <c r="W1245" s="629" t="s">
        <v>592</v>
      </c>
      <c r="X1245" s="629" t="s">
        <v>435</v>
      </c>
      <c r="Y1245" s="744">
        <v>922000</v>
      </c>
      <c r="Z1245" s="640"/>
      <c r="AA1245" s="640">
        <v>69000</v>
      </c>
      <c r="AB1245" s="640"/>
      <c r="AC1245" s="640"/>
      <c r="AD1245" s="640"/>
      <c r="AE1245" s="640">
        <v>69000</v>
      </c>
      <c r="AF1245" s="640"/>
      <c r="AG1245" s="640"/>
      <c r="AH1245" s="640" t="s">
        <v>2935</v>
      </c>
      <c r="AI1245" t="s">
        <v>573</v>
      </c>
      <c r="BP1245" s="260"/>
      <c r="BQ1245" s="260"/>
      <c r="BR1245" s="260"/>
      <c r="BS1245" s="260"/>
      <c r="BT1245" s="260"/>
      <c r="BU1245" s="147"/>
      <c r="BV1245" s="260"/>
      <c r="BW1245" s="260"/>
      <c r="BZ1245" s="260"/>
      <c r="CC1245" s="260"/>
    </row>
    <row r="1246" spans="5:81" x14ac:dyDescent="0.25">
      <c r="E1246" s="340">
        <v>45801</v>
      </c>
      <c r="F1246" s="269">
        <v>3000</v>
      </c>
      <c r="G1246" s="272" t="s">
        <v>5485</v>
      </c>
      <c r="H1246" s="269" t="s">
        <v>122</v>
      </c>
      <c r="T1246" s="742">
        <v>45241</v>
      </c>
      <c r="U1246" s="745" t="s">
        <v>2925</v>
      </c>
      <c r="V1246" s="745" t="s">
        <v>2907</v>
      </c>
      <c r="W1246" s="746" t="s">
        <v>592</v>
      </c>
      <c r="X1246" s="746" t="s">
        <v>221</v>
      </c>
      <c r="Y1246" s="747">
        <v>310000</v>
      </c>
      <c r="Z1246" s="748"/>
      <c r="AA1246" s="748">
        <v>125000</v>
      </c>
      <c r="AB1246" s="748"/>
      <c r="AC1246" s="748"/>
      <c r="AD1246" s="748"/>
      <c r="AE1246" s="748">
        <v>125000</v>
      </c>
      <c r="AF1246" s="640"/>
      <c r="AG1246" s="640"/>
      <c r="AH1246" s="640" t="s">
        <v>2942</v>
      </c>
      <c r="AI1246" t="s">
        <v>573</v>
      </c>
      <c r="BP1246" s="260"/>
      <c r="BQ1246" s="260"/>
      <c r="BR1246" s="260"/>
      <c r="BS1246" s="260"/>
      <c r="BT1246" s="260"/>
      <c r="BU1246" s="147"/>
      <c r="BV1246" s="260"/>
      <c r="BW1246" s="260"/>
      <c r="BZ1246" s="260"/>
      <c r="CC1246" s="260"/>
    </row>
    <row r="1247" spans="5:81" x14ac:dyDescent="0.25">
      <c r="E1247" s="340">
        <v>45801</v>
      </c>
      <c r="F1247" s="269">
        <v>30000</v>
      </c>
      <c r="G1247" s="272" t="s">
        <v>3355</v>
      </c>
      <c r="H1247" s="269" t="s">
        <v>5761</v>
      </c>
      <c r="T1247" s="742">
        <v>45240</v>
      </c>
      <c r="U1247" s="628" t="s">
        <v>2937</v>
      </c>
      <c r="V1247" s="628" t="s">
        <v>2938</v>
      </c>
      <c r="W1247" s="629" t="s">
        <v>592</v>
      </c>
      <c r="X1247" s="629" t="s">
        <v>608</v>
      </c>
      <c r="Y1247" s="744">
        <v>503000</v>
      </c>
      <c r="Z1247" s="640"/>
      <c r="AA1247" s="640">
        <v>71000</v>
      </c>
      <c r="AB1247" s="640"/>
      <c r="AC1247" s="640"/>
      <c r="AD1247" s="640"/>
      <c r="AE1247" s="640">
        <v>71000</v>
      </c>
      <c r="AF1247" s="640"/>
      <c r="AG1247" s="640"/>
      <c r="AH1247" s="640" t="s">
        <v>2939</v>
      </c>
      <c r="AI1247" t="s">
        <v>573</v>
      </c>
      <c r="BP1247" s="260"/>
      <c r="BQ1247" s="260"/>
      <c r="BR1247" s="260"/>
      <c r="BS1247" s="260"/>
      <c r="BT1247" s="260"/>
      <c r="BU1247" s="147"/>
      <c r="BV1247" s="260"/>
      <c r="BW1247" s="260"/>
      <c r="BZ1247" s="260"/>
      <c r="CC1247" s="260"/>
    </row>
    <row r="1248" spans="5:81" x14ac:dyDescent="0.25">
      <c r="E1248" s="340">
        <v>45800</v>
      </c>
      <c r="F1248" s="269">
        <v>5000</v>
      </c>
      <c r="G1248" s="272" t="s">
        <v>1312</v>
      </c>
      <c r="H1248" s="269" t="s">
        <v>919</v>
      </c>
      <c r="T1248" s="742">
        <v>45236</v>
      </c>
      <c r="U1248" s="628" t="s">
        <v>587</v>
      </c>
      <c r="V1248" s="628" t="s">
        <v>2986</v>
      </c>
      <c r="W1248" s="629" t="s">
        <v>592</v>
      </c>
      <c r="X1248" s="629" t="s">
        <v>436</v>
      </c>
      <c r="Y1248" s="744">
        <v>380000</v>
      </c>
      <c r="Z1248" s="640"/>
      <c r="AA1248" s="640">
        <v>40000</v>
      </c>
      <c r="AB1248" s="640"/>
      <c r="AC1248" s="640"/>
      <c r="AD1248" s="640"/>
      <c r="AE1248" s="640">
        <v>40000</v>
      </c>
      <c r="AF1248" s="640"/>
      <c r="AG1248" s="640"/>
      <c r="AH1248" s="640" t="s">
        <v>3115</v>
      </c>
      <c r="AI1248" t="s">
        <v>573</v>
      </c>
      <c r="BP1248" s="260"/>
      <c r="BQ1248" s="260"/>
      <c r="BR1248" s="260"/>
      <c r="BS1248" s="260"/>
      <c r="BT1248" s="260"/>
      <c r="BU1248" s="147"/>
      <c r="BV1248" s="260"/>
      <c r="BW1248" s="260"/>
      <c r="BZ1248" s="260"/>
      <c r="CC1248" s="260"/>
    </row>
    <row r="1249" spans="5:81" x14ac:dyDescent="0.25">
      <c r="E1249" s="340">
        <v>45800</v>
      </c>
      <c r="F1249" s="269">
        <v>30000</v>
      </c>
      <c r="G1249" s="272"/>
      <c r="H1249" s="269" t="s">
        <v>5759</v>
      </c>
      <c r="T1249" s="742">
        <v>45235</v>
      </c>
      <c r="U1249" s="628" t="s">
        <v>587</v>
      </c>
      <c r="V1249" s="628" t="s">
        <v>2926</v>
      </c>
      <c r="W1249" s="629" t="s">
        <v>592</v>
      </c>
      <c r="X1249" s="629" t="s">
        <v>221</v>
      </c>
      <c r="Y1249" s="744">
        <v>270000</v>
      </c>
      <c r="Z1249" s="640"/>
      <c r="AA1249" s="640">
        <v>50000</v>
      </c>
      <c r="AB1249" s="640"/>
      <c r="AC1249" s="640"/>
      <c r="AD1249" s="640"/>
      <c r="AE1249" s="640">
        <v>50000</v>
      </c>
      <c r="AF1249" s="640"/>
      <c r="AG1249" s="640"/>
      <c r="AH1249" s="640" t="s">
        <v>2941</v>
      </c>
      <c r="AI1249" t="s">
        <v>573</v>
      </c>
      <c r="BP1249" s="260"/>
      <c r="BQ1249" s="260"/>
      <c r="BR1249" s="260"/>
      <c r="BS1249" s="260"/>
      <c r="BT1249" s="260"/>
      <c r="BU1249" s="147"/>
      <c r="BV1249" s="260"/>
      <c r="BW1249" s="260"/>
      <c r="BZ1249" s="260"/>
      <c r="CC1249" s="260"/>
    </row>
    <row r="1250" spans="5:81" x14ac:dyDescent="0.25">
      <c r="E1250" s="340">
        <v>45800</v>
      </c>
      <c r="F1250" s="269">
        <v>253000</v>
      </c>
      <c r="G1250" s="272" t="s">
        <v>1312</v>
      </c>
      <c r="H1250" s="269" t="s">
        <v>3375</v>
      </c>
      <c r="T1250" s="742">
        <v>45234</v>
      </c>
      <c r="U1250" s="628" t="s">
        <v>587</v>
      </c>
      <c r="V1250" s="628" t="s">
        <v>2020</v>
      </c>
      <c r="W1250" s="629" t="s">
        <v>1477</v>
      </c>
      <c r="X1250" s="629" t="s">
        <v>221</v>
      </c>
      <c r="Y1250" s="744"/>
      <c r="Z1250" s="640"/>
      <c r="AA1250" s="640">
        <v>37500</v>
      </c>
      <c r="AB1250" s="640"/>
      <c r="AC1250" s="640"/>
      <c r="AD1250" s="640"/>
      <c r="AE1250" s="640">
        <v>37500</v>
      </c>
      <c r="AF1250" s="640"/>
      <c r="AG1250" s="640"/>
      <c r="AH1250" s="640" t="s">
        <v>3080</v>
      </c>
      <c r="AI1250" t="s">
        <v>573</v>
      </c>
      <c r="BP1250" s="260"/>
      <c r="BQ1250" s="260"/>
      <c r="BR1250" s="260"/>
      <c r="BS1250" s="260"/>
      <c r="BT1250" s="260"/>
      <c r="BU1250" s="147"/>
      <c r="BV1250" s="260"/>
      <c r="BW1250" s="260"/>
      <c r="BZ1250" s="260"/>
      <c r="CC1250" s="260"/>
    </row>
    <row r="1251" spans="5:81" x14ac:dyDescent="0.25">
      <c r="E1251" s="340">
        <v>45800</v>
      </c>
      <c r="F1251" s="269">
        <v>500000</v>
      </c>
      <c r="G1251" s="272"/>
      <c r="H1251" s="269"/>
      <c r="T1251" s="742">
        <v>45233</v>
      </c>
      <c r="U1251" s="628" t="s">
        <v>587</v>
      </c>
      <c r="V1251" s="628" t="s">
        <v>2020</v>
      </c>
      <c r="W1251" s="629" t="s">
        <v>592</v>
      </c>
      <c r="X1251" s="629" t="s">
        <v>221</v>
      </c>
      <c r="Y1251" s="744" t="s">
        <v>2164</v>
      </c>
      <c r="Z1251" s="640"/>
      <c r="AA1251" s="640">
        <v>59000</v>
      </c>
      <c r="AB1251" s="640"/>
      <c r="AC1251" s="640"/>
      <c r="AD1251" s="640"/>
      <c r="AE1251" s="640">
        <v>59000</v>
      </c>
      <c r="AF1251" s="640"/>
      <c r="AG1251" s="640"/>
      <c r="AH1251" s="640" t="s">
        <v>3114</v>
      </c>
      <c r="AI1251" t="s">
        <v>573</v>
      </c>
      <c r="BP1251" s="260"/>
      <c r="BQ1251" s="260"/>
      <c r="BR1251" s="260"/>
      <c r="BS1251" s="260"/>
      <c r="BT1251" s="260"/>
      <c r="BU1251" s="147"/>
      <c r="BV1251" s="260"/>
      <c r="BW1251" s="260"/>
      <c r="BZ1251" s="260"/>
      <c r="CC1251" s="260"/>
    </row>
    <row r="1252" spans="5:81" x14ac:dyDescent="0.25">
      <c r="E1252" s="340">
        <v>45799</v>
      </c>
      <c r="F1252" s="269">
        <v>20000</v>
      </c>
      <c r="G1252" s="272" t="s">
        <v>3355</v>
      </c>
      <c r="H1252" s="269" t="s">
        <v>5757</v>
      </c>
      <c r="T1252" s="742">
        <v>45232</v>
      </c>
      <c r="U1252" s="628" t="s">
        <v>587</v>
      </c>
      <c r="V1252" s="628" t="s">
        <v>2596</v>
      </c>
      <c r="W1252" s="629" t="s">
        <v>592</v>
      </c>
      <c r="X1252" s="629" t="s">
        <v>435</v>
      </c>
      <c r="Y1252" s="744">
        <v>940000</v>
      </c>
      <c r="Z1252" s="640"/>
      <c r="AA1252" s="640">
        <v>40000</v>
      </c>
      <c r="AB1252" s="640"/>
      <c r="AC1252" s="640"/>
      <c r="AD1252" s="640"/>
      <c r="AE1252" s="640">
        <v>40000</v>
      </c>
      <c r="AF1252" s="640"/>
      <c r="AG1252" s="640"/>
      <c r="AH1252" s="640" t="s">
        <v>3113</v>
      </c>
      <c r="AI1252" t="s">
        <v>573</v>
      </c>
      <c r="BP1252" s="260"/>
      <c r="BQ1252" s="260"/>
      <c r="BR1252" s="260"/>
      <c r="BS1252" s="260"/>
      <c r="BT1252" s="260"/>
      <c r="BU1252" s="147"/>
      <c r="BV1252" s="260"/>
      <c r="BW1252" s="260"/>
      <c r="BZ1252" s="260"/>
      <c r="CC1252" s="260"/>
    </row>
    <row r="1253" spans="5:81" x14ac:dyDescent="0.25">
      <c r="E1253" s="340">
        <v>45799</v>
      </c>
      <c r="F1253" s="269">
        <v>30000</v>
      </c>
      <c r="G1253" s="272" t="s">
        <v>1396</v>
      </c>
      <c r="H1253" s="269" t="s">
        <v>3849</v>
      </c>
      <c r="T1253" s="742">
        <v>45231</v>
      </c>
      <c r="U1253" s="628" t="s">
        <v>587</v>
      </c>
      <c r="V1253" s="628" t="s">
        <v>2860</v>
      </c>
      <c r="W1253" s="629" t="s">
        <v>592</v>
      </c>
      <c r="X1253" s="629" t="s">
        <v>435</v>
      </c>
      <c r="Y1253" s="744">
        <v>476000</v>
      </c>
      <c r="Z1253" s="640"/>
      <c r="AA1253" s="640">
        <v>40000</v>
      </c>
      <c r="AB1253" s="640"/>
      <c r="AC1253" s="640"/>
      <c r="AD1253" s="640"/>
      <c r="AE1253" s="640">
        <v>40000</v>
      </c>
      <c r="AF1253" s="640"/>
      <c r="AG1253" s="640"/>
      <c r="AH1253" s="640" t="s">
        <v>3112</v>
      </c>
      <c r="AI1253" t="s">
        <v>573</v>
      </c>
      <c r="BP1253" s="260"/>
      <c r="BQ1253" s="260"/>
      <c r="BR1253" s="260"/>
      <c r="BS1253" s="260"/>
      <c r="BT1253" s="260"/>
      <c r="BU1253" s="147"/>
      <c r="BV1253" s="260"/>
      <c r="BW1253" s="260"/>
      <c r="BZ1253" s="260"/>
      <c r="CC1253" s="260"/>
    </row>
    <row r="1254" spans="5:81" x14ac:dyDescent="0.25">
      <c r="E1254" s="340">
        <v>45799</v>
      </c>
      <c r="F1254" s="269">
        <v>2000</v>
      </c>
      <c r="G1254" s="272" t="s">
        <v>3355</v>
      </c>
      <c r="H1254" s="269" t="s">
        <v>5760</v>
      </c>
      <c r="T1254" s="742">
        <v>45221</v>
      </c>
      <c r="U1254" s="628" t="s">
        <v>1482</v>
      </c>
      <c r="V1254" s="628"/>
      <c r="W1254" s="629" t="s">
        <v>592</v>
      </c>
      <c r="X1254" s="629" t="s">
        <v>436</v>
      </c>
      <c r="Y1254" s="744">
        <v>360000</v>
      </c>
      <c r="Z1254" s="640"/>
      <c r="AA1254" s="640">
        <v>73000</v>
      </c>
      <c r="AB1254" s="640"/>
      <c r="AC1254" s="640"/>
      <c r="AD1254" s="640"/>
      <c r="AE1254" s="640">
        <v>73000</v>
      </c>
      <c r="AF1254" s="640"/>
      <c r="AG1254" s="640"/>
      <c r="AH1254" s="640" t="s">
        <v>2924</v>
      </c>
      <c r="AI1254" t="s">
        <v>573</v>
      </c>
      <c r="BP1254" s="260"/>
      <c r="BQ1254" s="260"/>
      <c r="BR1254" s="260"/>
      <c r="BS1254" s="260"/>
      <c r="BT1254" s="260"/>
      <c r="BU1254" s="147"/>
      <c r="BV1254" s="260"/>
      <c r="BW1254" s="260"/>
      <c r="BZ1254" s="260"/>
      <c r="CC1254" s="260"/>
    </row>
    <row r="1255" spans="5:81" x14ac:dyDescent="0.25">
      <c r="E1255" s="340">
        <v>45798</v>
      </c>
      <c r="F1255" s="269">
        <v>5000</v>
      </c>
      <c r="G1255" s="272" t="s">
        <v>5485</v>
      </c>
      <c r="H1255" s="269" t="s">
        <v>5754</v>
      </c>
      <c r="T1255" s="742">
        <v>45220</v>
      </c>
      <c r="U1255" s="628" t="s">
        <v>2903</v>
      </c>
      <c r="V1255" s="628" t="s">
        <v>2730</v>
      </c>
      <c r="W1255" s="629" t="s">
        <v>2904</v>
      </c>
      <c r="X1255" s="629" t="s">
        <v>221</v>
      </c>
      <c r="Y1255" s="744">
        <v>30000</v>
      </c>
      <c r="Z1255" s="640"/>
      <c r="AA1255" s="640">
        <v>30000</v>
      </c>
      <c r="AB1255" s="640"/>
      <c r="AC1255" s="640"/>
      <c r="AD1255" s="640"/>
      <c r="AE1255" s="640">
        <v>30000</v>
      </c>
      <c r="AF1255" s="640"/>
      <c r="AG1255" s="640"/>
      <c r="AH1255" s="640" t="s">
        <v>2905</v>
      </c>
      <c r="AI1255" t="s">
        <v>573</v>
      </c>
      <c r="BP1255" s="260"/>
      <c r="BQ1255" s="260"/>
      <c r="BR1255" s="260"/>
      <c r="BS1255" s="260"/>
      <c r="BT1255" s="260"/>
      <c r="BV1255"/>
      <c r="BW1255" s="260"/>
      <c r="BZ1255" s="260"/>
      <c r="CC1255" s="260"/>
    </row>
    <row r="1256" spans="5:81" x14ac:dyDescent="0.25">
      <c r="E1256" s="340">
        <v>45798</v>
      </c>
      <c r="F1256" s="269">
        <v>2000</v>
      </c>
      <c r="G1256" s="272" t="s">
        <v>3353</v>
      </c>
      <c r="H1256" s="269" t="s">
        <v>5755</v>
      </c>
      <c r="T1256" s="742">
        <v>45219</v>
      </c>
      <c r="U1256" s="628" t="s">
        <v>627</v>
      </c>
      <c r="V1256" s="628" t="s">
        <v>2906</v>
      </c>
      <c r="W1256" s="629" t="s">
        <v>592</v>
      </c>
      <c r="X1256" s="629" t="s">
        <v>436</v>
      </c>
      <c r="Y1256" s="744">
        <v>300000</v>
      </c>
      <c r="Z1256" s="640"/>
      <c r="AA1256" s="640">
        <v>68000</v>
      </c>
      <c r="AB1256" s="640"/>
      <c r="AC1256" s="640"/>
      <c r="AD1256" s="640"/>
      <c r="AE1256" s="640">
        <v>68000</v>
      </c>
      <c r="AF1256" s="640"/>
      <c r="AG1256" s="640"/>
      <c r="AH1256" s="640" t="s">
        <v>2923</v>
      </c>
      <c r="AI1256" t="s">
        <v>573</v>
      </c>
      <c r="BP1256" s="260"/>
      <c r="BQ1256" s="260"/>
      <c r="BR1256" s="260"/>
      <c r="BS1256" s="260"/>
      <c r="BT1256" s="260"/>
      <c r="BV1256"/>
      <c r="BW1256" s="260"/>
      <c r="BZ1256" s="260"/>
      <c r="CC1256" s="260"/>
    </row>
    <row r="1257" spans="5:81" x14ac:dyDescent="0.25">
      <c r="E1257" s="340">
        <v>45798</v>
      </c>
      <c r="F1257" s="269">
        <v>2000</v>
      </c>
      <c r="G1257" s="272" t="s">
        <v>5485</v>
      </c>
      <c r="H1257" s="269" t="s">
        <v>5756</v>
      </c>
      <c r="T1257" s="742">
        <v>45218</v>
      </c>
      <c r="U1257" s="628" t="s">
        <v>1556</v>
      </c>
      <c r="V1257" s="628" t="s">
        <v>2258</v>
      </c>
      <c r="W1257" s="629" t="s">
        <v>592</v>
      </c>
      <c r="X1257" s="629" t="s">
        <v>435</v>
      </c>
      <c r="Y1257" s="744" t="s">
        <v>2888</v>
      </c>
      <c r="Z1257" s="640"/>
      <c r="AA1257" s="640">
        <v>139000</v>
      </c>
      <c r="AB1257" s="640"/>
      <c r="AC1257" s="640"/>
      <c r="AD1257" s="640"/>
      <c r="AE1257" s="640">
        <v>139000</v>
      </c>
      <c r="AF1257" s="640"/>
      <c r="AG1257" s="640"/>
      <c r="AH1257" s="640" t="s">
        <v>2893</v>
      </c>
      <c r="AI1257" t="s">
        <v>573</v>
      </c>
      <c r="BP1257" s="260"/>
      <c r="BQ1257" s="260"/>
      <c r="BR1257" s="260"/>
      <c r="BS1257" s="260"/>
      <c r="BT1257" s="260"/>
      <c r="BV1257"/>
      <c r="BW1257" s="260"/>
      <c r="BZ1257" s="260"/>
      <c r="CC1257" s="260"/>
    </row>
    <row r="1258" spans="5:81" x14ac:dyDescent="0.25">
      <c r="E1258" s="340">
        <v>45797</v>
      </c>
      <c r="F1258" s="269">
        <v>4000</v>
      </c>
      <c r="G1258" s="272" t="s">
        <v>5485</v>
      </c>
      <c r="H1258" s="269" t="s">
        <v>5639</v>
      </c>
      <c r="T1258" s="742">
        <v>45217</v>
      </c>
      <c r="U1258" s="628" t="s">
        <v>2005</v>
      </c>
      <c r="V1258" s="628" t="s">
        <v>2169</v>
      </c>
      <c r="W1258" s="629" t="s">
        <v>592</v>
      </c>
      <c r="X1258" s="629" t="s">
        <v>245</v>
      </c>
      <c r="Y1258" s="744">
        <v>1270000</v>
      </c>
      <c r="Z1258" s="640"/>
      <c r="AA1258" s="640">
        <v>70000</v>
      </c>
      <c r="AB1258" s="640"/>
      <c r="AC1258" s="640"/>
      <c r="AD1258" s="640"/>
      <c r="AE1258" s="640">
        <v>70000</v>
      </c>
      <c r="AF1258" s="640"/>
      <c r="AG1258" s="640"/>
      <c r="AH1258" s="640" t="s">
        <v>2886</v>
      </c>
      <c r="AI1258" t="s">
        <v>573</v>
      </c>
      <c r="BP1258" s="260"/>
      <c r="BQ1258" s="260"/>
      <c r="BR1258" s="260"/>
      <c r="BS1258" s="260"/>
      <c r="BT1258" s="260"/>
      <c r="BV1258"/>
      <c r="BW1258" s="260"/>
      <c r="BZ1258" s="260"/>
      <c r="CC1258" s="260"/>
    </row>
    <row r="1259" spans="5:81" x14ac:dyDescent="0.25">
      <c r="E1259" s="340">
        <v>45797</v>
      </c>
      <c r="F1259" s="269">
        <v>70000</v>
      </c>
      <c r="G1259" s="272" t="s">
        <v>3353</v>
      </c>
      <c r="H1259" s="269" t="s">
        <v>5731</v>
      </c>
      <c r="T1259" s="742">
        <v>45216</v>
      </c>
      <c r="U1259" s="628" t="s">
        <v>6230</v>
      </c>
      <c r="V1259" s="628" t="s">
        <v>2880</v>
      </c>
      <c r="W1259" s="629" t="s">
        <v>2868</v>
      </c>
      <c r="X1259" s="629" t="s">
        <v>435</v>
      </c>
      <c r="Y1259" s="744">
        <v>95000</v>
      </c>
      <c r="Z1259" s="640"/>
      <c r="AA1259" s="640">
        <v>33000</v>
      </c>
      <c r="AB1259" s="640"/>
      <c r="AC1259" s="640"/>
      <c r="AD1259" s="640"/>
      <c r="AE1259" s="640">
        <v>33000</v>
      </c>
      <c r="AF1259" s="640"/>
      <c r="AG1259" s="640"/>
      <c r="AH1259" s="640" t="s">
        <v>2879</v>
      </c>
      <c r="AI1259" t="s">
        <v>573</v>
      </c>
      <c r="BP1259" s="260"/>
      <c r="BQ1259" s="260"/>
      <c r="BR1259" s="260"/>
      <c r="BS1259" s="260"/>
      <c r="BT1259" s="260"/>
      <c r="BV1259"/>
      <c r="BW1259" s="260"/>
      <c r="BZ1259" s="260"/>
      <c r="CC1259" s="260"/>
    </row>
    <row r="1260" spans="5:81" x14ac:dyDescent="0.25">
      <c r="E1260" s="340">
        <v>45797</v>
      </c>
      <c r="F1260" s="269">
        <v>4000</v>
      </c>
      <c r="G1260" s="272"/>
      <c r="H1260" s="269" t="s">
        <v>5733</v>
      </c>
      <c r="T1260" s="742">
        <v>45215</v>
      </c>
      <c r="U1260" s="628" t="s">
        <v>597</v>
      </c>
      <c r="V1260" s="628" t="s">
        <v>2854</v>
      </c>
      <c r="W1260" s="629" t="s">
        <v>592</v>
      </c>
      <c r="X1260" s="629" t="s">
        <v>436</v>
      </c>
      <c r="Y1260" s="744">
        <v>853000</v>
      </c>
      <c r="Z1260" s="640"/>
      <c r="AA1260" s="640">
        <v>72000</v>
      </c>
      <c r="AB1260" s="640"/>
      <c r="AC1260" s="640"/>
      <c r="AD1260" s="640"/>
      <c r="AE1260" s="640">
        <v>72000</v>
      </c>
      <c r="AF1260" s="640"/>
      <c r="AG1260" s="640"/>
      <c r="AH1260" s="640" t="s">
        <v>2855</v>
      </c>
      <c r="AI1260" t="s">
        <v>573</v>
      </c>
      <c r="BP1260" s="260"/>
      <c r="BQ1260" s="260"/>
      <c r="BR1260" s="260"/>
      <c r="BS1260" s="260"/>
      <c r="BT1260" s="260"/>
      <c r="BV1260"/>
      <c r="BW1260" s="260"/>
      <c r="BZ1260" s="260"/>
      <c r="CC1260" s="260"/>
    </row>
    <row r="1261" spans="5:81" x14ac:dyDescent="0.25">
      <c r="E1261" s="340">
        <v>45796</v>
      </c>
      <c r="F1261" s="269">
        <v>30000</v>
      </c>
      <c r="G1261" s="272" t="s">
        <v>942</v>
      </c>
      <c r="H1261" s="269" t="s">
        <v>916</v>
      </c>
      <c r="T1261" s="742">
        <v>45214</v>
      </c>
      <c r="U1261" s="628" t="s">
        <v>627</v>
      </c>
      <c r="V1261" s="628" t="s">
        <v>2460</v>
      </c>
      <c r="W1261" s="629" t="s">
        <v>592</v>
      </c>
      <c r="X1261" s="629" t="s">
        <v>435</v>
      </c>
      <c r="Y1261" s="744">
        <v>346000</v>
      </c>
      <c r="Z1261" s="640"/>
      <c r="AA1261" s="640">
        <v>71000</v>
      </c>
      <c r="AB1261" s="640"/>
      <c r="AC1261" s="640"/>
      <c r="AD1261" s="640"/>
      <c r="AE1261" s="640">
        <v>71000</v>
      </c>
      <c r="AF1261" s="640"/>
      <c r="AG1261" s="640"/>
      <c r="AH1261" s="640" t="s">
        <v>2850</v>
      </c>
      <c r="AI1261" t="s">
        <v>573</v>
      </c>
      <c r="BP1261" s="260"/>
      <c r="BQ1261" s="260"/>
      <c r="BR1261" s="260"/>
      <c r="BS1261" s="260"/>
      <c r="BT1261" s="260"/>
      <c r="BV1261"/>
      <c r="BW1261" s="260"/>
      <c r="BZ1261" s="260"/>
      <c r="CC1261" s="260"/>
    </row>
    <row r="1262" spans="5:81" x14ac:dyDescent="0.25">
      <c r="E1262" s="340">
        <v>45796</v>
      </c>
      <c r="F1262" s="269">
        <v>2000</v>
      </c>
      <c r="G1262" s="272"/>
      <c r="H1262" s="269" t="s">
        <v>5730</v>
      </c>
      <c r="T1262" s="742">
        <v>45213</v>
      </c>
      <c r="U1262" s="628" t="s">
        <v>2832</v>
      </c>
      <c r="V1262" s="628" t="s">
        <v>2831</v>
      </c>
      <c r="W1262" s="629" t="s">
        <v>593</v>
      </c>
      <c r="X1262" s="629" t="s">
        <v>435</v>
      </c>
      <c r="Y1262" s="744">
        <v>265000</v>
      </c>
      <c r="Z1262" s="640"/>
      <c r="AA1262" s="640">
        <v>75000</v>
      </c>
      <c r="AB1262" s="640"/>
      <c r="AC1262" s="640"/>
      <c r="AD1262" s="640"/>
      <c r="AE1262" s="640">
        <v>75000</v>
      </c>
      <c r="AF1262" s="640"/>
      <c r="AG1262" s="640"/>
      <c r="AH1262" s="640" t="s">
        <v>2849</v>
      </c>
      <c r="AI1262" t="s">
        <v>573</v>
      </c>
      <c r="BP1262" s="260"/>
      <c r="BQ1262" s="260"/>
      <c r="BR1262" s="260"/>
      <c r="BS1262" s="260"/>
      <c r="BT1262" s="260"/>
      <c r="BV1262"/>
      <c r="BW1262" s="260"/>
      <c r="BZ1262" s="260"/>
      <c r="CC1262" s="260"/>
    </row>
    <row r="1263" spans="5:81" x14ac:dyDescent="0.25">
      <c r="E1263" s="340">
        <v>45795</v>
      </c>
      <c r="F1263" s="269">
        <v>5000</v>
      </c>
      <c r="G1263" s="272"/>
      <c r="H1263" s="269" t="s">
        <v>3891</v>
      </c>
      <c r="T1263" s="742">
        <v>45212</v>
      </c>
      <c r="U1263" s="628" t="s">
        <v>2744</v>
      </c>
      <c r="V1263" s="628" t="s">
        <v>2746</v>
      </c>
      <c r="W1263" s="629" t="s">
        <v>592</v>
      </c>
      <c r="X1263" s="629" t="s">
        <v>436</v>
      </c>
      <c r="Y1263" s="744">
        <v>272000</v>
      </c>
      <c r="Z1263" s="640"/>
      <c r="AA1263" s="640">
        <v>78000</v>
      </c>
      <c r="AB1263" s="640"/>
      <c r="AC1263" s="640"/>
      <c r="AD1263" s="640"/>
      <c r="AE1263" s="640">
        <v>78000</v>
      </c>
      <c r="AF1263" s="640"/>
      <c r="AG1263" s="640"/>
      <c r="AH1263" s="640" t="s">
        <v>2751</v>
      </c>
      <c r="AI1263" t="s">
        <v>573</v>
      </c>
      <c r="BP1263" s="260"/>
      <c r="BQ1263" s="260"/>
      <c r="BR1263" s="260"/>
      <c r="BS1263" s="260"/>
      <c r="BT1263" s="260"/>
      <c r="BV1263"/>
      <c r="BW1263" s="260"/>
      <c r="BZ1263" s="260"/>
      <c r="CC1263" s="260"/>
    </row>
    <row r="1264" spans="5:81" x14ac:dyDescent="0.25">
      <c r="E1264" s="340">
        <v>45795</v>
      </c>
      <c r="F1264" s="269">
        <v>20000</v>
      </c>
      <c r="G1264" s="272"/>
      <c r="H1264" s="269" t="s">
        <v>5728</v>
      </c>
      <c r="T1264" s="742">
        <v>45211</v>
      </c>
      <c r="U1264" s="628" t="s">
        <v>2388</v>
      </c>
      <c r="V1264" s="628" t="s">
        <v>2705</v>
      </c>
      <c r="W1264" s="629" t="s">
        <v>592</v>
      </c>
      <c r="X1264" s="629" t="s">
        <v>2441</v>
      </c>
      <c r="Y1264" s="744">
        <v>378000</v>
      </c>
      <c r="Z1264" s="640"/>
      <c r="AA1264" s="640">
        <v>70000</v>
      </c>
      <c r="AB1264" s="640"/>
      <c r="AC1264" s="640"/>
      <c r="AD1264" s="640"/>
      <c r="AE1264" s="640">
        <v>70000</v>
      </c>
      <c r="AF1264" s="640"/>
      <c r="AG1264" s="640"/>
      <c r="AH1264" s="640" t="s">
        <v>2842</v>
      </c>
      <c r="AI1264" t="s">
        <v>573</v>
      </c>
      <c r="BP1264" s="260"/>
      <c r="BQ1264" s="260"/>
      <c r="BR1264" s="260"/>
      <c r="BS1264" s="260"/>
      <c r="BT1264" s="260"/>
      <c r="BV1264"/>
      <c r="BW1264" s="260"/>
      <c r="BZ1264" s="260"/>
      <c r="CC1264" s="260"/>
    </row>
    <row r="1265" spans="5:81" x14ac:dyDescent="0.25">
      <c r="E1265" s="340">
        <v>45794</v>
      </c>
      <c r="F1265" s="269">
        <v>85000</v>
      </c>
      <c r="G1265" s="272" t="s">
        <v>942</v>
      </c>
      <c r="H1265" s="269" t="s">
        <v>5720</v>
      </c>
      <c r="T1265" s="742">
        <v>45210</v>
      </c>
      <c r="U1265" s="628" t="s">
        <v>587</v>
      </c>
      <c r="V1265" s="628">
        <v>1042767051</v>
      </c>
      <c r="W1265" s="629" t="s">
        <v>1472</v>
      </c>
      <c r="X1265" s="629" t="s">
        <v>221</v>
      </c>
      <c r="Y1265" s="744"/>
      <c r="Z1265" s="640"/>
      <c r="AA1265" s="640">
        <v>18000</v>
      </c>
      <c r="AB1265" s="640"/>
      <c r="AC1265" s="640"/>
      <c r="AD1265" s="640"/>
      <c r="AE1265" s="640">
        <v>18000</v>
      </c>
      <c r="AF1265" s="640"/>
      <c r="AG1265" s="640"/>
      <c r="AH1265" s="640" t="s">
        <v>2933</v>
      </c>
      <c r="AI1265" t="s">
        <v>573</v>
      </c>
      <c r="BP1265" s="260"/>
      <c r="BQ1265" s="260"/>
      <c r="BR1265" s="260"/>
      <c r="BS1265" s="260"/>
      <c r="BT1265" s="260"/>
      <c r="BV1265"/>
      <c r="BW1265" s="260"/>
      <c r="BZ1265" s="260"/>
      <c r="CC1265" s="260"/>
    </row>
    <row r="1266" spans="5:81" x14ac:dyDescent="0.25">
      <c r="E1266" s="340">
        <v>45794</v>
      </c>
      <c r="F1266" s="269">
        <v>32000</v>
      </c>
      <c r="G1266" s="272"/>
      <c r="H1266" s="269" t="s">
        <v>5727</v>
      </c>
      <c r="T1266" s="742">
        <v>45209</v>
      </c>
      <c r="U1266" s="628" t="s">
        <v>587</v>
      </c>
      <c r="V1266" s="628">
        <v>32494349</v>
      </c>
      <c r="W1266" s="629" t="s">
        <v>1472</v>
      </c>
      <c r="X1266" s="629" t="s">
        <v>221</v>
      </c>
      <c r="Y1266" s="744">
        <v>554000</v>
      </c>
      <c r="Z1266" s="640"/>
      <c r="AA1266" s="640">
        <v>26000</v>
      </c>
      <c r="AB1266" s="640"/>
      <c r="AC1266" s="640"/>
      <c r="AD1266" s="640"/>
      <c r="AE1266" s="640">
        <v>26000</v>
      </c>
      <c r="AF1266" s="640"/>
      <c r="AG1266" s="640"/>
      <c r="AH1266" s="640" t="s">
        <v>2932</v>
      </c>
      <c r="AI1266" t="s">
        <v>573</v>
      </c>
      <c r="BP1266" s="260"/>
      <c r="BQ1266" s="260"/>
      <c r="BR1266" s="260"/>
      <c r="BS1266" s="260"/>
      <c r="BT1266" s="260"/>
      <c r="BV1266"/>
      <c r="BW1266" s="260"/>
      <c r="BZ1266" s="260"/>
      <c r="CC1266" s="260"/>
    </row>
    <row r="1267" spans="5:81" x14ac:dyDescent="0.25">
      <c r="E1267" s="340">
        <v>45793</v>
      </c>
      <c r="F1267" s="449">
        <v>25000</v>
      </c>
      <c r="G1267" s="272"/>
      <c r="H1267" s="269" t="s">
        <v>5717</v>
      </c>
      <c r="T1267" s="742">
        <v>45205</v>
      </c>
      <c r="U1267" s="628" t="s">
        <v>587</v>
      </c>
      <c r="V1267" s="628" t="s">
        <v>2887</v>
      </c>
      <c r="W1267" s="629" t="s">
        <v>593</v>
      </c>
      <c r="X1267" s="629" t="s">
        <v>436</v>
      </c>
      <c r="Y1267" s="744">
        <v>480000</v>
      </c>
      <c r="Z1267" s="640"/>
      <c r="AA1267" s="640">
        <v>47000</v>
      </c>
      <c r="AB1267" s="640"/>
      <c r="AC1267" s="640"/>
      <c r="AD1267" s="640"/>
      <c r="AE1267" s="640">
        <v>47000</v>
      </c>
      <c r="AF1267" s="640"/>
      <c r="AG1267" s="640"/>
      <c r="AH1267" s="640" t="s">
        <v>2884</v>
      </c>
      <c r="AI1267" t="s">
        <v>573</v>
      </c>
      <c r="BP1267" s="260"/>
      <c r="BQ1267" s="260"/>
      <c r="BR1267" s="260"/>
      <c r="BS1267" s="260"/>
      <c r="BT1267" s="260"/>
      <c r="BV1267"/>
      <c r="BW1267" s="260"/>
      <c r="BZ1267" s="260"/>
      <c r="CC1267" s="260"/>
    </row>
    <row r="1268" spans="5:81" x14ac:dyDescent="0.25">
      <c r="E1268" s="340">
        <v>45793</v>
      </c>
      <c r="F1268" s="449">
        <v>50000</v>
      </c>
      <c r="G1268" s="272"/>
      <c r="H1268" s="269" t="s">
        <v>5719</v>
      </c>
      <c r="T1268" s="742">
        <v>45204</v>
      </c>
      <c r="U1268" s="628" t="s">
        <v>587</v>
      </c>
      <c r="V1268" s="628" t="s">
        <v>2881</v>
      </c>
      <c r="W1268" s="629" t="s">
        <v>592</v>
      </c>
      <c r="X1268" s="629" t="s">
        <v>221</v>
      </c>
      <c r="Y1268" s="744">
        <v>250000</v>
      </c>
      <c r="Z1268" s="640"/>
      <c r="AA1268" s="640">
        <v>53500</v>
      </c>
      <c r="AB1268" s="640"/>
      <c r="AC1268" s="640"/>
      <c r="AD1268" s="640"/>
      <c r="AE1268" s="640">
        <v>53500</v>
      </c>
      <c r="AF1268" s="640"/>
      <c r="AG1268" s="640"/>
      <c r="AH1268" s="640" t="s">
        <v>2898</v>
      </c>
      <c r="AI1268" t="s">
        <v>573</v>
      </c>
      <c r="BP1268" s="260"/>
      <c r="BQ1268" s="260"/>
      <c r="BR1268" s="260"/>
      <c r="BS1268" s="260"/>
      <c r="BT1268" s="260"/>
      <c r="BV1268"/>
      <c r="BW1268" s="260"/>
      <c r="BZ1268" s="260"/>
      <c r="CC1268" s="260"/>
    </row>
    <row r="1269" spans="5:81" x14ac:dyDescent="0.25">
      <c r="E1269" s="340">
        <v>45793</v>
      </c>
      <c r="F1269" s="449">
        <v>18000</v>
      </c>
      <c r="G1269" s="272" t="s">
        <v>1312</v>
      </c>
      <c r="H1269" s="269" t="s">
        <v>5716</v>
      </c>
      <c r="T1269" s="742">
        <v>45203</v>
      </c>
      <c r="U1269" s="628" t="s">
        <v>587</v>
      </c>
      <c r="V1269" s="628" t="s">
        <v>2883</v>
      </c>
      <c r="W1269" s="629" t="s">
        <v>592</v>
      </c>
      <c r="X1269" s="629" t="s">
        <v>221</v>
      </c>
      <c r="Y1269" s="744">
        <v>420000</v>
      </c>
      <c r="Z1269" s="640"/>
      <c r="AA1269" s="640">
        <v>72500</v>
      </c>
      <c r="AB1269" s="640"/>
      <c r="AC1269" s="640"/>
      <c r="AD1269" s="640"/>
      <c r="AE1269" s="640">
        <v>72500</v>
      </c>
      <c r="AF1269" s="640"/>
      <c r="AG1269" s="640"/>
      <c r="AH1269" s="640" t="s">
        <v>2897</v>
      </c>
      <c r="AI1269" t="s">
        <v>573</v>
      </c>
      <c r="BP1269" s="260"/>
      <c r="BQ1269" s="260"/>
      <c r="BR1269" s="260"/>
      <c r="BS1269" s="260"/>
      <c r="BT1269" s="260"/>
      <c r="BV1269"/>
      <c r="BW1269" s="260"/>
      <c r="BZ1269" s="260"/>
      <c r="CC1269" s="260"/>
    </row>
    <row r="1270" spans="5:81" x14ac:dyDescent="0.25">
      <c r="E1270" s="340">
        <v>45792</v>
      </c>
      <c r="F1270" s="449">
        <v>1000</v>
      </c>
      <c r="G1270" s="272" t="s">
        <v>5485</v>
      </c>
      <c r="H1270" s="269" t="s">
        <v>3261</v>
      </c>
      <c r="T1270" s="742">
        <v>45202</v>
      </c>
      <c r="U1270" s="628" t="s">
        <v>587</v>
      </c>
      <c r="V1270" s="628" t="s">
        <v>2885</v>
      </c>
      <c r="W1270" s="629" t="s">
        <v>592</v>
      </c>
      <c r="X1270" s="629" t="s">
        <v>245</v>
      </c>
      <c r="Y1270" s="744">
        <v>450000</v>
      </c>
      <c r="Z1270" s="640"/>
      <c r="AA1270" s="640">
        <v>58500</v>
      </c>
      <c r="AB1270" s="640"/>
      <c r="AC1270" s="640"/>
      <c r="AD1270" s="640"/>
      <c r="AE1270" s="640">
        <v>58500</v>
      </c>
      <c r="AF1270" s="640"/>
      <c r="AG1270" s="640"/>
      <c r="AH1270" s="640" t="s">
        <v>2896</v>
      </c>
      <c r="AI1270" t="s">
        <v>573</v>
      </c>
      <c r="BP1270" s="260"/>
      <c r="BQ1270" s="260"/>
      <c r="BR1270" s="260"/>
      <c r="BS1270" s="260"/>
      <c r="BT1270" s="260"/>
      <c r="BV1270"/>
      <c r="BW1270" s="260"/>
      <c r="BZ1270" s="260"/>
      <c r="CC1270" s="260"/>
    </row>
    <row r="1271" spans="5:81" x14ac:dyDescent="0.25">
      <c r="E1271" s="340">
        <v>45792</v>
      </c>
      <c r="F1271" s="449">
        <v>18000</v>
      </c>
      <c r="G1271" s="272" t="s">
        <v>1312</v>
      </c>
      <c r="H1271" s="269" t="s">
        <v>3569</v>
      </c>
      <c r="T1271" s="742">
        <v>45201</v>
      </c>
      <c r="U1271" s="628" t="s">
        <v>587</v>
      </c>
      <c r="V1271" s="628" t="s">
        <v>2890</v>
      </c>
      <c r="W1271" s="629" t="s">
        <v>2891</v>
      </c>
      <c r="X1271" s="629" t="s">
        <v>221</v>
      </c>
      <c r="Y1271" s="744">
        <v>95000</v>
      </c>
      <c r="Z1271" s="640"/>
      <c r="AA1271" s="640">
        <v>18500</v>
      </c>
      <c r="AB1271" s="640"/>
      <c r="AC1271" s="640"/>
      <c r="AD1271" s="640"/>
      <c r="AE1271" s="640">
        <v>18500</v>
      </c>
      <c r="AF1271" s="640"/>
      <c r="AG1271" s="640"/>
      <c r="AH1271" s="640" t="s">
        <v>2892</v>
      </c>
      <c r="AI1271" t="s">
        <v>573</v>
      </c>
      <c r="BP1271" s="260"/>
      <c r="BQ1271" s="260"/>
      <c r="BR1271" s="260"/>
      <c r="BS1271" s="260"/>
      <c r="BT1271" s="260"/>
      <c r="BV1271"/>
      <c r="BW1271" s="260"/>
      <c r="BZ1271" s="260"/>
      <c r="CC1271" s="260"/>
    </row>
    <row r="1272" spans="5:81" x14ac:dyDescent="0.25">
      <c r="E1272" s="340">
        <v>45792</v>
      </c>
      <c r="F1272" s="449">
        <v>86000</v>
      </c>
      <c r="G1272" s="272" t="s">
        <v>1312</v>
      </c>
      <c r="H1272" s="269" t="s">
        <v>5713</v>
      </c>
      <c r="T1272" s="742">
        <v>45200</v>
      </c>
      <c r="U1272" s="628" t="s">
        <v>587</v>
      </c>
      <c r="V1272" s="628" t="s">
        <v>2846</v>
      </c>
      <c r="W1272" s="629" t="s">
        <v>593</v>
      </c>
      <c r="X1272" s="629" t="s">
        <v>435</v>
      </c>
      <c r="Y1272" s="744">
        <v>350000</v>
      </c>
      <c r="Z1272" s="640"/>
      <c r="AA1272" s="640">
        <v>46500</v>
      </c>
      <c r="AB1272" s="640"/>
      <c r="AC1272" s="640"/>
      <c r="AD1272" s="640"/>
      <c r="AE1272" s="640">
        <v>46500</v>
      </c>
      <c r="AF1272" s="640"/>
      <c r="AG1272" s="640"/>
      <c r="AH1272" s="640" t="s">
        <v>2848</v>
      </c>
      <c r="AI1272" t="s">
        <v>573</v>
      </c>
      <c r="BP1272" s="260"/>
      <c r="BQ1272" s="260"/>
      <c r="BR1272" s="260"/>
      <c r="BS1272" s="260"/>
      <c r="BT1272" s="260"/>
      <c r="BV1272"/>
      <c r="BW1272" s="260"/>
      <c r="BZ1272" s="260"/>
      <c r="CC1272" s="260"/>
    </row>
    <row r="1273" spans="5:81" x14ac:dyDescent="0.25">
      <c r="E1273" s="340">
        <v>45792</v>
      </c>
      <c r="F1273" s="449">
        <v>3000</v>
      </c>
      <c r="G1273" s="272" t="s">
        <v>5485</v>
      </c>
      <c r="H1273" s="269" t="s">
        <v>629</v>
      </c>
      <c r="T1273" s="742">
        <v>45193</v>
      </c>
      <c r="U1273" s="628" t="s">
        <v>587</v>
      </c>
      <c r="V1273" s="628">
        <v>1000453240</v>
      </c>
      <c r="W1273" s="629" t="s">
        <v>2583</v>
      </c>
      <c r="X1273" s="629"/>
      <c r="Y1273" s="744">
        <v>30000</v>
      </c>
      <c r="Z1273" s="640"/>
      <c r="AA1273" s="640">
        <v>15000</v>
      </c>
      <c r="AB1273" s="640"/>
      <c r="AC1273" s="640"/>
      <c r="AD1273" s="640"/>
      <c r="AE1273" s="640">
        <v>15000</v>
      </c>
      <c r="AF1273" s="640"/>
      <c r="AG1273" s="640"/>
      <c r="AH1273" s="640" t="s">
        <v>2801</v>
      </c>
      <c r="AI1273" t="s">
        <v>573</v>
      </c>
      <c r="BP1273" s="260"/>
      <c r="BQ1273" s="260"/>
      <c r="BR1273" s="260"/>
      <c r="BS1273" s="260"/>
      <c r="BT1273" s="260"/>
      <c r="BV1273"/>
      <c r="BW1273" s="260"/>
      <c r="BZ1273" s="260"/>
      <c r="CC1273" s="260"/>
    </row>
    <row r="1274" spans="5:81" x14ac:dyDescent="0.25">
      <c r="E1274" s="340">
        <v>45791</v>
      </c>
      <c r="F1274" s="449">
        <v>3000</v>
      </c>
      <c r="G1274" s="272" t="s">
        <v>5485</v>
      </c>
      <c r="H1274" s="269" t="s">
        <v>5639</v>
      </c>
      <c r="T1274" s="742">
        <v>45192</v>
      </c>
      <c r="U1274" s="628" t="s">
        <v>587</v>
      </c>
      <c r="V1274" s="628">
        <v>1152197303</v>
      </c>
      <c r="W1274" s="629" t="s">
        <v>1822</v>
      </c>
      <c r="X1274" s="629" t="s">
        <v>245</v>
      </c>
      <c r="Y1274" s="744">
        <v>815000</v>
      </c>
      <c r="Z1274" s="640"/>
      <c r="AA1274" s="640">
        <v>31000</v>
      </c>
      <c r="AB1274" s="640"/>
      <c r="AC1274" s="640"/>
      <c r="AD1274" s="640"/>
      <c r="AE1274" s="640">
        <v>31000</v>
      </c>
      <c r="AF1274" s="640"/>
      <c r="AG1274" s="640"/>
      <c r="AH1274" s="640"/>
      <c r="AI1274" t="s">
        <v>573</v>
      </c>
      <c r="BP1274" s="260"/>
      <c r="BQ1274" s="260"/>
      <c r="BR1274" s="260"/>
      <c r="BS1274" s="260"/>
      <c r="BT1274" s="260"/>
      <c r="BV1274"/>
      <c r="BW1274" s="260"/>
      <c r="BZ1274" s="260"/>
      <c r="CC1274" s="260"/>
    </row>
    <row r="1275" spans="5:81" x14ac:dyDescent="0.25">
      <c r="E1275" s="340">
        <v>45791</v>
      </c>
      <c r="F1275" s="449">
        <v>5000</v>
      </c>
      <c r="G1275" s="272" t="s">
        <v>1312</v>
      </c>
      <c r="H1275" s="269" t="s">
        <v>919</v>
      </c>
      <c r="T1275" s="742">
        <v>45191</v>
      </c>
      <c r="U1275" s="628" t="s">
        <v>2833</v>
      </c>
      <c r="V1275" s="628" t="s">
        <v>2834</v>
      </c>
      <c r="W1275" s="629" t="s">
        <v>2448</v>
      </c>
      <c r="X1275" s="629" t="s">
        <v>436</v>
      </c>
      <c r="Y1275" s="744">
        <v>110000</v>
      </c>
      <c r="Z1275" s="640"/>
      <c r="AA1275" s="640">
        <v>40000</v>
      </c>
      <c r="AB1275" s="640"/>
      <c r="AC1275" s="640"/>
      <c r="AD1275" s="640"/>
      <c r="AE1275" s="640">
        <v>40000</v>
      </c>
      <c r="AF1275" s="640"/>
      <c r="AG1275" s="640"/>
      <c r="AH1275" s="640" t="s">
        <v>2836</v>
      </c>
      <c r="AI1275" t="s">
        <v>573</v>
      </c>
      <c r="BP1275" s="260"/>
      <c r="BQ1275" s="260"/>
      <c r="BR1275" s="260"/>
      <c r="BS1275" s="260"/>
      <c r="BT1275" s="260"/>
      <c r="BV1275"/>
      <c r="BW1275" s="260"/>
      <c r="BZ1275" s="260"/>
      <c r="CC1275" s="260"/>
    </row>
    <row r="1276" spans="5:81" x14ac:dyDescent="0.25">
      <c r="E1276" s="340">
        <v>45791</v>
      </c>
      <c r="F1276" s="449">
        <v>19000</v>
      </c>
      <c r="G1276" s="272"/>
      <c r="H1276" s="269" t="s">
        <v>4770</v>
      </c>
      <c r="T1276" s="742">
        <v>45190</v>
      </c>
      <c r="U1276" s="628" t="s">
        <v>609</v>
      </c>
      <c r="V1276" s="628" t="s">
        <v>2824</v>
      </c>
      <c r="W1276" s="629" t="s">
        <v>592</v>
      </c>
      <c r="X1276" s="629" t="s">
        <v>221</v>
      </c>
      <c r="Y1276" s="744">
        <v>368000</v>
      </c>
      <c r="Z1276" s="640"/>
      <c r="AA1276" s="640">
        <v>112000</v>
      </c>
      <c r="AB1276" s="640"/>
      <c r="AC1276" s="640"/>
      <c r="AD1276" s="640"/>
      <c r="AE1276" s="640">
        <v>112000</v>
      </c>
      <c r="AF1276" s="640"/>
      <c r="AG1276" s="640"/>
      <c r="AH1276" s="640" t="s">
        <v>2827</v>
      </c>
      <c r="AI1276" t="s">
        <v>573</v>
      </c>
      <c r="BP1276" s="260"/>
      <c r="BQ1276" s="260"/>
      <c r="BR1276" s="260"/>
      <c r="BS1276" s="260"/>
      <c r="BT1276" s="260"/>
      <c r="BV1276"/>
      <c r="BW1276" s="260"/>
      <c r="BZ1276" s="260"/>
      <c r="CC1276" s="260"/>
    </row>
    <row r="1277" spans="5:81" x14ac:dyDescent="0.25">
      <c r="E1277" s="340">
        <v>45791</v>
      </c>
      <c r="F1277" s="449">
        <v>5000</v>
      </c>
      <c r="G1277" s="272" t="s">
        <v>1312</v>
      </c>
      <c r="H1277" s="269" t="s">
        <v>914</v>
      </c>
      <c r="T1277" s="742">
        <v>45189</v>
      </c>
      <c r="U1277" s="628" t="s">
        <v>1476</v>
      </c>
      <c r="V1277" s="628" t="s">
        <v>2828</v>
      </c>
      <c r="W1277" s="629" t="s">
        <v>592</v>
      </c>
      <c r="X1277" s="629" t="s">
        <v>435</v>
      </c>
      <c r="Y1277" s="744">
        <v>370000</v>
      </c>
      <c r="Z1277" s="640"/>
      <c r="AA1277" s="640">
        <v>70000</v>
      </c>
      <c r="AB1277" s="640"/>
      <c r="AC1277" s="640"/>
      <c r="AD1277" s="640"/>
      <c r="AE1277" s="640">
        <v>70000</v>
      </c>
      <c r="AF1277" s="640"/>
      <c r="AG1277" s="640"/>
      <c r="AH1277" s="640" t="s">
        <v>2829</v>
      </c>
      <c r="AI1277" t="s">
        <v>573</v>
      </c>
      <c r="BP1277" s="260"/>
      <c r="BQ1277" s="260"/>
      <c r="BR1277" s="260"/>
      <c r="BS1277" s="260"/>
      <c r="BT1277" s="260"/>
      <c r="BV1277"/>
      <c r="BW1277" s="260"/>
      <c r="BZ1277" s="260"/>
      <c r="CC1277" s="260"/>
    </row>
    <row r="1278" spans="5:81" x14ac:dyDescent="0.25">
      <c r="E1278" s="340">
        <v>45791</v>
      </c>
      <c r="F1278" s="449">
        <v>240000</v>
      </c>
      <c r="G1278" s="272" t="s">
        <v>1312</v>
      </c>
      <c r="H1278" s="269" t="s">
        <v>3375</v>
      </c>
      <c r="T1278" s="742">
        <v>45188</v>
      </c>
      <c r="U1278" s="628" t="s">
        <v>2808</v>
      </c>
      <c r="V1278" s="628" t="s">
        <v>2809</v>
      </c>
      <c r="W1278" s="629" t="s">
        <v>2810</v>
      </c>
      <c r="X1278" s="629" t="s">
        <v>221</v>
      </c>
      <c r="Y1278" s="744">
        <v>360000</v>
      </c>
      <c r="Z1278" s="640"/>
      <c r="AA1278" s="640">
        <v>158000</v>
      </c>
      <c r="AB1278" s="640"/>
      <c r="AC1278" s="640"/>
      <c r="AD1278" s="640"/>
      <c r="AE1278" s="640">
        <v>158000</v>
      </c>
      <c r="AF1278" s="640"/>
      <c r="AG1278" s="640"/>
      <c r="AH1278" s="640" t="s">
        <v>2811</v>
      </c>
      <c r="AI1278" t="s">
        <v>573</v>
      </c>
      <c r="BP1278" s="260"/>
      <c r="BQ1278" s="260"/>
      <c r="BR1278" s="260"/>
      <c r="BS1278" s="260"/>
      <c r="BT1278" s="260"/>
      <c r="BV1278"/>
      <c r="BW1278" s="260"/>
      <c r="BZ1278" s="260"/>
      <c r="CC1278" s="260"/>
    </row>
    <row r="1279" spans="5:81" x14ac:dyDescent="0.25">
      <c r="E1279" s="340">
        <v>45791</v>
      </c>
      <c r="F1279" s="449">
        <v>10000</v>
      </c>
      <c r="G1279" s="272"/>
      <c r="H1279" s="269" t="s">
        <v>945</v>
      </c>
      <c r="T1279" s="742">
        <v>45187</v>
      </c>
      <c r="U1279" s="628" t="s">
        <v>2541</v>
      </c>
      <c r="V1279" s="628" t="s">
        <v>1717</v>
      </c>
      <c r="W1279" s="629" t="s">
        <v>2542</v>
      </c>
      <c r="X1279" s="629" t="s">
        <v>2426</v>
      </c>
      <c r="Y1279" s="744" t="s">
        <v>2634</v>
      </c>
      <c r="Z1279" s="640"/>
      <c r="AA1279" s="640">
        <v>201000</v>
      </c>
      <c r="AB1279" s="640"/>
      <c r="AC1279" s="640"/>
      <c r="AD1279" s="640"/>
      <c r="AE1279" s="640">
        <v>201000</v>
      </c>
      <c r="AF1279" s="640"/>
      <c r="AG1279" s="640"/>
      <c r="AH1279" s="640" t="s">
        <v>2635</v>
      </c>
      <c r="AI1279" t="s">
        <v>573</v>
      </c>
      <c r="BP1279" s="260"/>
      <c r="BQ1279" s="260"/>
      <c r="BR1279" s="260"/>
      <c r="BS1279" s="260"/>
      <c r="BT1279" s="260"/>
      <c r="BV1279"/>
      <c r="BW1279" s="260"/>
      <c r="BZ1279" s="260"/>
      <c r="CC1279" s="260"/>
    </row>
    <row r="1280" spans="5:81" x14ac:dyDescent="0.25">
      <c r="E1280" s="340">
        <v>45790</v>
      </c>
      <c r="F1280" s="449">
        <v>20000</v>
      </c>
      <c r="G1280" s="272" t="s">
        <v>942</v>
      </c>
      <c r="H1280" s="269" t="s">
        <v>5699</v>
      </c>
      <c r="T1280" s="742">
        <v>45186</v>
      </c>
      <c r="U1280" s="628" t="s">
        <v>2765</v>
      </c>
      <c r="V1280" s="628" t="s">
        <v>2758</v>
      </c>
      <c r="W1280" s="629" t="s">
        <v>592</v>
      </c>
      <c r="X1280" s="629" t="s">
        <v>435</v>
      </c>
      <c r="Y1280" s="744">
        <v>370000</v>
      </c>
      <c r="Z1280" s="640"/>
      <c r="AA1280" s="640">
        <v>113000</v>
      </c>
      <c r="AB1280" s="640"/>
      <c r="AC1280" s="640"/>
      <c r="AD1280" s="640"/>
      <c r="AE1280" s="640">
        <v>113000</v>
      </c>
      <c r="AF1280" s="640"/>
      <c r="AG1280" s="640"/>
      <c r="AH1280" s="640" t="s">
        <v>2813</v>
      </c>
      <c r="AI1280" t="s">
        <v>573</v>
      </c>
      <c r="BP1280" s="260"/>
      <c r="BQ1280" s="260"/>
      <c r="BR1280" s="260"/>
      <c r="BS1280" s="260"/>
      <c r="BT1280" s="260"/>
      <c r="BV1280"/>
      <c r="BW1280" s="260"/>
      <c r="BZ1280" s="260"/>
      <c r="CC1280" s="260"/>
    </row>
    <row r="1281" spans="5:83" x14ac:dyDescent="0.25">
      <c r="E1281" s="340">
        <v>45790</v>
      </c>
      <c r="F1281" s="449">
        <v>30000</v>
      </c>
      <c r="G1281" s="272" t="s">
        <v>942</v>
      </c>
      <c r="H1281" s="269" t="s">
        <v>5700</v>
      </c>
      <c r="T1281" s="742">
        <v>45185</v>
      </c>
      <c r="U1281" s="628" t="s">
        <v>1950</v>
      </c>
      <c r="V1281" s="628" t="s">
        <v>2752</v>
      </c>
      <c r="W1281" s="629" t="s">
        <v>2753</v>
      </c>
      <c r="X1281" s="629" t="s">
        <v>221</v>
      </c>
      <c r="Y1281" s="744">
        <v>408000</v>
      </c>
      <c r="Z1281" s="640"/>
      <c r="AA1281" s="640">
        <v>116000</v>
      </c>
      <c r="AB1281" s="640"/>
      <c r="AC1281" s="640"/>
      <c r="AD1281" s="640"/>
      <c r="AE1281" s="640">
        <v>116000</v>
      </c>
      <c r="AF1281" s="640"/>
      <c r="AG1281" s="640"/>
      <c r="AH1281" s="640" t="s">
        <v>2791</v>
      </c>
      <c r="AI1281" t="s">
        <v>573</v>
      </c>
      <c r="BP1281" s="260"/>
      <c r="BQ1281" s="260"/>
      <c r="BR1281" s="260"/>
      <c r="BS1281" s="260"/>
      <c r="BT1281" s="260"/>
      <c r="BV1281"/>
      <c r="BW1281" s="260"/>
      <c r="BZ1281" s="260"/>
      <c r="CA1281" s="147"/>
      <c r="CB1281" s="260"/>
      <c r="CC1281" s="260"/>
    </row>
    <row r="1282" spans="5:83" x14ac:dyDescent="0.25">
      <c r="E1282" s="340">
        <v>45790</v>
      </c>
      <c r="F1282" s="449">
        <v>80000</v>
      </c>
      <c r="G1282" s="272" t="s">
        <v>942</v>
      </c>
      <c r="H1282" s="269" t="s">
        <v>1194</v>
      </c>
      <c r="T1282" s="742">
        <v>45184</v>
      </c>
      <c r="U1282" s="628" t="s">
        <v>2787</v>
      </c>
      <c r="V1282" s="628" t="s">
        <v>2766</v>
      </c>
      <c r="W1282" s="629" t="s">
        <v>2753</v>
      </c>
      <c r="X1282" s="629" t="s">
        <v>221</v>
      </c>
      <c r="Y1282" s="744">
        <v>588000</v>
      </c>
      <c r="Z1282" s="640"/>
      <c r="AA1282" s="640">
        <v>80000</v>
      </c>
      <c r="AB1282" s="640"/>
      <c r="AC1282" s="640"/>
      <c r="AD1282" s="640"/>
      <c r="AE1282" s="640">
        <v>80000</v>
      </c>
      <c r="AF1282" s="640"/>
      <c r="AG1282" s="640"/>
      <c r="AH1282" s="640" t="s">
        <v>2785</v>
      </c>
      <c r="AI1282" t="s">
        <v>573</v>
      </c>
      <c r="BP1282" s="260"/>
      <c r="BQ1282" s="260"/>
      <c r="BR1282" s="260"/>
      <c r="BS1282" s="260"/>
      <c r="BT1282" s="260"/>
      <c r="BV1282"/>
      <c r="BW1282" s="260"/>
      <c r="BZ1282" s="260"/>
      <c r="CA1282" s="147"/>
      <c r="CB1282" s="260"/>
      <c r="CC1282" s="260"/>
    </row>
    <row r="1283" spans="5:83" x14ac:dyDescent="0.25">
      <c r="E1283" s="340">
        <v>45790</v>
      </c>
      <c r="F1283" s="449">
        <v>25000</v>
      </c>
      <c r="G1283" s="272"/>
      <c r="H1283" s="269" t="s">
        <v>5698</v>
      </c>
      <c r="T1283" s="742">
        <v>45183</v>
      </c>
      <c r="U1283" s="745" t="s">
        <v>1672</v>
      </c>
      <c r="V1283" s="745" t="s">
        <v>2779</v>
      </c>
      <c r="W1283" s="746" t="s">
        <v>592</v>
      </c>
      <c r="X1283" s="746" t="s">
        <v>221</v>
      </c>
      <c r="Y1283" s="747">
        <v>300000</v>
      </c>
      <c r="Z1283" s="748"/>
      <c r="AA1283" s="748">
        <v>81000</v>
      </c>
      <c r="AB1283" s="748"/>
      <c r="AC1283" s="748"/>
      <c r="AD1283" s="748"/>
      <c r="AE1283" s="748">
        <v>81000</v>
      </c>
      <c r="AF1283" s="748"/>
      <c r="AG1283" s="748"/>
      <c r="AH1283" s="748" t="s">
        <v>2780</v>
      </c>
      <c r="AI1283" t="s">
        <v>573</v>
      </c>
      <c r="BP1283" s="260"/>
      <c r="BQ1283" s="260"/>
      <c r="BR1283" s="260"/>
      <c r="BS1283" s="260"/>
      <c r="BT1283" s="260"/>
      <c r="BV1283"/>
      <c r="BW1283" s="260"/>
      <c r="BZ1283" s="260"/>
      <c r="CA1283" s="147"/>
      <c r="CB1283" s="260"/>
      <c r="CC1283" s="260"/>
    </row>
    <row r="1284" spans="5:83" x14ac:dyDescent="0.25">
      <c r="E1284" s="340">
        <v>45789</v>
      </c>
      <c r="F1284" s="449">
        <v>24000</v>
      </c>
      <c r="G1284" s="272" t="s">
        <v>1312</v>
      </c>
      <c r="H1284" s="269" t="s">
        <v>5690</v>
      </c>
      <c r="T1284" s="742">
        <v>45182</v>
      </c>
      <c r="U1284" s="628" t="s">
        <v>627</v>
      </c>
      <c r="V1284" s="628" t="s">
        <v>2723</v>
      </c>
      <c r="W1284" s="629" t="s">
        <v>592</v>
      </c>
      <c r="X1284" s="629" t="s">
        <v>2663</v>
      </c>
      <c r="Y1284" s="744"/>
      <c r="Z1284" s="640"/>
      <c r="AA1284" s="640">
        <v>70000</v>
      </c>
      <c r="AB1284" s="640"/>
      <c r="AC1284" s="640"/>
      <c r="AD1284" s="640"/>
      <c r="AE1284" s="640">
        <v>70000</v>
      </c>
      <c r="AF1284" s="640"/>
      <c r="AG1284" s="640"/>
      <c r="AH1284" s="640" t="s">
        <v>2747</v>
      </c>
      <c r="AI1284" t="s">
        <v>573</v>
      </c>
      <c r="BP1284" s="260"/>
      <c r="BQ1284" s="260"/>
      <c r="BR1284" s="260"/>
      <c r="BS1284" s="260"/>
      <c r="BT1284" s="260"/>
      <c r="BV1284"/>
      <c r="BW1284" s="260"/>
      <c r="BZ1284" s="260"/>
      <c r="CA1284" s="147"/>
      <c r="CB1284" s="260"/>
      <c r="CC1284" s="260"/>
    </row>
    <row r="1285" spans="5:83" x14ac:dyDescent="0.25">
      <c r="E1285" s="340">
        <v>45789</v>
      </c>
      <c r="F1285" s="449">
        <v>30000</v>
      </c>
      <c r="G1285" s="272" t="s">
        <v>942</v>
      </c>
      <c r="H1285" s="269" t="s">
        <v>916</v>
      </c>
      <c r="T1285" s="742">
        <v>45181</v>
      </c>
      <c r="U1285" s="628" t="s">
        <v>609</v>
      </c>
      <c r="V1285" s="628">
        <v>900359625</v>
      </c>
      <c r="W1285" s="629" t="s">
        <v>2725</v>
      </c>
      <c r="X1285" s="629" t="s">
        <v>245</v>
      </c>
      <c r="Y1285" s="744">
        <v>320000</v>
      </c>
      <c r="Z1285" s="640"/>
      <c r="AA1285" s="640">
        <v>50000</v>
      </c>
      <c r="AB1285" s="640"/>
      <c r="AC1285" s="640"/>
      <c r="AD1285" s="640"/>
      <c r="AE1285" s="640">
        <v>50000</v>
      </c>
      <c r="AF1285" s="640"/>
      <c r="AG1285" s="640"/>
      <c r="AH1285" s="640" t="s">
        <v>2726</v>
      </c>
      <c r="AI1285" t="s">
        <v>573</v>
      </c>
      <c r="BP1285" s="260"/>
      <c r="BQ1285" s="260"/>
      <c r="BR1285" s="260"/>
      <c r="BS1285" s="260"/>
      <c r="BT1285" s="260"/>
      <c r="BV1285"/>
      <c r="BW1285" s="260"/>
      <c r="BZ1285" s="260"/>
      <c r="CA1285" s="147"/>
      <c r="CB1285" s="260"/>
      <c r="CC1285" s="260"/>
    </row>
    <row r="1286" spans="5:83" x14ac:dyDescent="0.25">
      <c r="E1286" s="340">
        <v>45789</v>
      </c>
      <c r="F1286" s="449">
        <v>2000</v>
      </c>
      <c r="G1286" s="272" t="s">
        <v>942</v>
      </c>
      <c r="H1286" s="269" t="s">
        <v>629</v>
      </c>
      <c r="T1286" s="742">
        <v>45180</v>
      </c>
      <c r="U1286" s="628" t="s">
        <v>2738</v>
      </c>
      <c r="V1286" s="628" t="s">
        <v>2739</v>
      </c>
      <c r="W1286" s="629" t="s">
        <v>2740</v>
      </c>
      <c r="X1286" s="629" t="s">
        <v>2741</v>
      </c>
      <c r="Y1286" s="744">
        <v>310000</v>
      </c>
      <c r="Z1286" s="640"/>
      <c r="AA1286" s="640">
        <v>30000</v>
      </c>
      <c r="AB1286" s="640"/>
      <c r="AC1286" s="640"/>
      <c r="AD1286" s="640"/>
      <c r="AE1286" s="640">
        <v>30000</v>
      </c>
      <c r="AF1286" s="640"/>
      <c r="AG1286" s="640"/>
      <c r="AH1286" s="640" t="s">
        <v>2742</v>
      </c>
      <c r="AI1286" t="s">
        <v>573</v>
      </c>
      <c r="BP1286" s="260"/>
      <c r="BQ1286" s="260"/>
      <c r="BR1286" s="260"/>
      <c r="BS1286" s="260"/>
      <c r="BT1286" s="260"/>
      <c r="BV1286"/>
      <c r="BW1286" s="260"/>
      <c r="BZ1286" s="260"/>
      <c r="CA1286" s="147"/>
      <c r="CB1286" s="260"/>
      <c r="CC1286" s="260"/>
    </row>
    <row r="1287" spans="5:83" x14ac:dyDescent="0.25">
      <c r="E1287" s="340">
        <v>45788</v>
      </c>
      <c r="F1287" s="449">
        <v>10000</v>
      </c>
      <c r="G1287" s="272"/>
      <c r="H1287" s="269" t="s">
        <v>5694</v>
      </c>
      <c r="T1287" s="742">
        <v>45179</v>
      </c>
      <c r="U1287" s="628" t="s">
        <v>609</v>
      </c>
      <c r="V1287" s="628" t="s">
        <v>2745</v>
      </c>
      <c r="W1287" s="629" t="s">
        <v>592</v>
      </c>
      <c r="X1287" s="629" t="s">
        <v>436</v>
      </c>
      <c r="Y1287" s="744">
        <v>442000</v>
      </c>
      <c r="Z1287" s="640"/>
      <c r="AA1287" s="640">
        <v>70000</v>
      </c>
      <c r="AB1287" s="640"/>
      <c r="AC1287" s="640"/>
      <c r="AD1287" s="640"/>
      <c r="AE1287" s="640">
        <v>70000</v>
      </c>
      <c r="AF1287" s="640"/>
      <c r="AG1287" s="640"/>
      <c r="AH1287" s="640" t="s">
        <v>2749</v>
      </c>
      <c r="AI1287" t="s">
        <v>573</v>
      </c>
      <c r="BP1287" s="260"/>
      <c r="BQ1287" s="260"/>
      <c r="BR1287" s="260"/>
      <c r="BS1287" s="260"/>
      <c r="BT1287" s="260"/>
      <c r="BV1287"/>
      <c r="BW1287" s="260"/>
      <c r="BZ1287" s="260"/>
      <c r="CA1287" s="147"/>
      <c r="CB1287" s="260"/>
      <c r="CC1287" s="260"/>
    </row>
    <row r="1288" spans="5:83" x14ac:dyDescent="0.25">
      <c r="E1288" s="340">
        <v>45788</v>
      </c>
      <c r="F1288" s="449">
        <v>36000</v>
      </c>
      <c r="G1288" s="272"/>
      <c r="H1288" s="269" t="s">
        <v>5693</v>
      </c>
      <c r="T1288" s="742">
        <v>45178</v>
      </c>
      <c r="U1288" s="628" t="s">
        <v>2388</v>
      </c>
      <c r="V1288" s="628" t="s">
        <v>2545</v>
      </c>
      <c r="W1288" s="629" t="s">
        <v>611</v>
      </c>
      <c r="X1288" s="629" t="s">
        <v>435</v>
      </c>
      <c r="Y1288" s="744" t="s">
        <v>2724</v>
      </c>
      <c r="Z1288" s="640"/>
      <c r="AA1288" s="640">
        <v>70000</v>
      </c>
      <c r="AB1288" s="640"/>
      <c r="AC1288" s="640"/>
      <c r="AD1288" s="640"/>
      <c r="AE1288" s="640">
        <v>70000</v>
      </c>
      <c r="AF1288" s="640"/>
      <c r="AG1288" s="640"/>
      <c r="AH1288" s="640"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45787</v>
      </c>
      <c r="F1289" s="449">
        <v>3000</v>
      </c>
      <c r="G1289" s="272" t="s">
        <v>5485</v>
      </c>
      <c r="H1289" s="269" t="s">
        <v>5684</v>
      </c>
      <c r="T1289" s="742">
        <v>45175</v>
      </c>
      <c r="U1289" s="628" t="s">
        <v>587</v>
      </c>
      <c r="V1289" s="628">
        <v>1000453240</v>
      </c>
      <c r="W1289" s="629" t="s">
        <v>2583</v>
      </c>
      <c r="X1289" s="629"/>
      <c r="Y1289" s="744">
        <v>70000</v>
      </c>
      <c r="Z1289" s="640"/>
      <c r="AA1289" s="640">
        <v>20000</v>
      </c>
      <c r="AB1289" s="640"/>
      <c r="AC1289" s="640"/>
      <c r="AD1289" s="640"/>
      <c r="AE1289" s="640">
        <v>20000</v>
      </c>
      <c r="AF1289" s="640"/>
      <c r="AG1289" s="640"/>
      <c r="AH1289" s="640"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45787</v>
      </c>
      <c r="F1290" s="449">
        <v>3000</v>
      </c>
      <c r="G1290" s="272"/>
      <c r="H1290" s="269" t="s">
        <v>5685</v>
      </c>
      <c r="T1290" s="742">
        <v>45174</v>
      </c>
      <c r="U1290" s="628" t="s">
        <v>587</v>
      </c>
      <c r="V1290" s="628" t="s">
        <v>2596</v>
      </c>
      <c r="W1290" s="629" t="s">
        <v>592</v>
      </c>
      <c r="X1290" s="629" t="s">
        <v>2663</v>
      </c>
      <c r="Y1290" s="744">
        <v>300000</v>
      </c>
      <c r="Z1290" s="640"/>
      <c r="AA1290" s="640">
        <v>47500</v>
      </c>
      <c r="AB1290" s="640"/>
      <c r="AC1290" s="640"/>
      <c r="AD1290" s="640"/>
      <c r="AE1290" s="640">
        <v>47500</v>
      </c>
      <c r="AF1290" s="640"/>
      <c r="AG1290" s="640"/>
      <c r="AH1290" s="640"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45786</v>
      </c>
      <c r="F1291" s="449">
        <v>2000</v>
      </c>
      <c r="G1291" s="272" t="s">
        <v>5485</v>
      </c>
      <c r="H1291" s="269" t="s">
        <v>5679</v>
      </c>
      <c r="T1291" s="742">
        <v>45173</v>
      </c>
      <c r="U1291" s="628" t="s">
        <v>587</v>
      </c>
      <c r="V1291" s="628" t="s">
        <v>2816</v>
      </c>
      <c r="W1291" s="629" t="s">
        <v>592</v>
      </c>
      <c r="X1291" s="629" t="s">
        <v>2817</v>
      </c>
      <c r="Y1291" s="744">
        <v>300000</v>
      </c>
      <c r="Z1291" s="640"/>
      <c r="AA1291" s="640">
        <v>40000</v>
      </c>
      <c r="AB1291" s="640"/>
      <c r="AC1291" s="640"/>
      <c r="AD1291" s="640"/>
      <c r="AE1291" s="640">
        <v>40000</v>
      </c>
      <c r="AF1291" s="640"/>
      <c r="AG1291" s="640"/>
      <c r="AH1291" s="640"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45785</v>
      </c>
      <c r="F1292" s="449">
        <v>4000</v>
      </c>
      <c r="G1292" s="272" t="s">
        <v>1312</v>
      </c>
      <c r="H1292" s="269" t="s">
        <v>5680</v>
      </c>
      <c r="T1292" s="742">
        <v>45172</v>
      </c>
      <c r="U1292" s="628" t="s">
        <v>587</v>
      </c>
      <c r="V1292" s="628" t="s">
        <v>2795</v>
      </c>
      <c r="W1292" s="629" t="s">
        <v>592</v>
      </c>
      <c r="X1292" s="629" t="s">
        <v>436</v>
      </c>
      <c r="Y1292" s="744">
        <v>385000</v>
      </c>
      <c r="Z1292" s="640"/>
      <c r="AA1292" s="640">
        <v>40000</v>
      </c>
      <c r="AB1292" s="640"/>
      <c r="AC1292" s="640"/>
      <c r="AD1292" s="640"/>
      <c r="AE1292" s="640">
        <v>40000</v>
      </c>
      <c r="AF1292" s="640"/>
      <c r="AG1292" s="640"/>
      <c r="AH1292" s="640"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45785</v>
      </c>
      <c r="F1293" s="449">
        <v>131000</v>
      </c>
      <c r="G1293" s="272" t="s">
        <v>1312</v>
      </c>
      <c r="H1293" s="269" t="s">
        <v>3375</v>
      </c>
      <c r="T1293" s="742">
        <v>45171</v>
      </c>
      <c r="U1293" s="628" t="s">
        <v>587</v>
      </c>
      <c r="V1293" s="628" t="s">
        <v>2669</v>
      </c>
      <c r="W1293" s="629" t="s">
        <v>592</v>
      </c>
      <c r="X1293" s="629" t="s">
        <v>221</v>
      </c>
      <c r="Y1293" s="744">
        <v>545000</v>
      </c>
      <c r="Z1293" s="640"/>
      <c r="AA1293" s="640">
        <v>85000</v>
      </c>
      <c r="AB1293" s="640"/>
      <c r="AC1293" s="640"/>
      <c r="AD1293" s="640"/>
      <c r="AE1293" s="640">
        <v>85000</v>
      </c>
      <c r="AF1293" s="640"/>
      <c r="AG1293" s="640"/>
      <c r="AH1293" s="640"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45784</v>
      </c>
      <c r="F1294" s="449">
        <v>3000</v>
      </c>
      <c r="G1294" s="272" t="s">
        <v>5485</v>
      </c>
      <c r="H1294" s="269" t="s">
        <v>5639</v>
      </c>
      <c r="T1294" s="742">
        <v>45170</v>
      </c>
      <c r="U1294" s="628" t="s">
        <v>587</v>
      </c>
      <c r="V1294" s="628" t="s">
        <v>2786</v>
      </c>
      <c r="W1294" s="629" t="s">
        <v>593</v>
      </c>
      <c r="X1294" s="629" t="s">
        <v>436</v>
      </c>
      <c r="Y1294" s="744">
        <v>310000</v>
      </c>
      <c r="Z1294" s="640"/>
      <c r="AA1294" s="640">
        <v>40000</v>
      </c>
      <c r="AB1294" s="640"/>
      <c r="AC1294" s="640"/>
      <c r="AD1294" s="640"/>
      <c r="AE1294" s="640">
        <v>40000</v>
      </c>
      <c r="AF1294" s="640"/>
      <c r="AG1294" s="640"/>
      <c r="AH1294" s="640"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45784</v>
      </c>
      <c r="F1295" s="449">
        <v>2000</v>
      </c>
      <c r="G1295" s="272" t="s">
        <v>5485</v>
      </c>
      <c r="H1295" s="269" t="s">
        <v>629</v>
      </c>
      <c r="T1295" s="742">
        <v>45169</v>
      </c>
      <c r="U1295" s="628" t="s">
        <v>587</v>
      </c>
      <c r="V1295" s="628">
        <v>50918298</v>
      </c>
      <c r="W1295" s="629" t="s">
        <v>2583</v>
      </c>
      <c r="X1295" s="629" t="s">
        <v>2585</v>
      </c>
      <c r="Y1295" s="744">
        <v>20000</v>
      </c>
      <c r="Z1295" s="640"/>
      <c r="AA1295" s="640">
        <v>10000</v>
      </c>
      <c r="AB1295" s="640"/>
      <c r="AC1295" s="640"/>
      <c r="AD1295" s="640"/>
      <c r="AE1295" s="640">
        <v>10000</v>
      </c>
      <c r="AF1295" s="640"/>
      <c r="AG1295" s="640"/>
      <c r="AH1295" s="640"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45783</v>
      </c>
      <c r="F1296" s="449">
        <v>3000</v>
      </c>
      <c r="G1296" s="272" t="s">
        <v>5485</v>
      </c>
      <c r="H1296" s="269" t="s">
        <v>5639</v>
      </c>
      <c r="T1296" s="742">
        <v>45169</v>
      </c>
      <c r="U1296" s="628" t="s">
        <v>587</v>
      </c>
      <c r="V1296" s="628" t="s">
        <v>2537</v>
      </c>
      <c r="W1296" s="629" t="s">
        <v>2583</v>
      </c>
      <c r="X1296" s="629" t="s">
        <v>2586</v>
      </c>
      <c r="Y1296" s="744">
        <v>30000</v>
      </c>
      <c r="Z1296" s="640"/>
      <c r="AA1296" s="640">
        <v>20000</v>
      </c>
      <c r="AB1296" s="640"/>
      <c r="AC1296" s="640"/>
      <c r="AD1296" s="640"/>
      <c r="AE1296" s="640">
        <v>20000</v>
      </c>
      <c r="AF1296" s="640"/>
      <c r="AG1296" s="640"/>
      <c r="AH1296" s="640"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45783</v>
      </c>
      <c r="F1297" s="449">
        <v>2000</v>
      </c>
      <c r="G1297" s="272" t="s">
        <v>5485</v>
      </c>
      <c r="H1297" s="269" t="s">
        <v>629</v>
      </c>
      <c r="T1297" s="742">
        <v>45169</v>
      </c>
      <c r="U1297" s="628" t="s">
        <v>587</v>
      </c>
      <c r="V1297" s="628">
        <v>1007480807</v>
      </c>
      <c r="W1297" s="629" t="s">
        <v>2685</v>
      </c>
      <c r="X1297" s="629" t="s">
        <v>221</v>
      </c>
      <c r="Y1297" s="744">
        <v>145000</v>
      </c>
      <c r="Z1297" s="640"/>
      <c r="AA1297" s="640">
        <v>10000</v>
      </c>
      <c r="AB1297" s="640"/>
      <c r="AC1297" s="640"/>
      <c r="AD1297" s="640"/>
      <c r="AE1297" s="640">
        <v>10000</v>
      </c>
      <c r="AF1297" s="640"/>
      <c r="AG1297" s="640"/>
      <c r="AH1297" s="640"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45782</v>
      </c>
      <c r="F1298" s="449">
        <v>4000</v>
      </c>
      <c r="G1298" s="272" t="s">
        <v>3355</v>
      </c>
      <c r="H1298" s="269" t="s">
        <v>2680</v>
      </c>
      <c r="T1298" s="742">
        <v>45168</v>
      </c>
      <c r="U1298" s="628" t="s">
        <v>587</v>
      </c>
      <c r="V1298" s="628">
        <v>1</v>
      </c>
      <c r="W1298" s="629"/>
      <c r="X1298" s="629"/>
      <c r="Y1298" s="744"/>
      <c r="Z1298" s="640"/>
      <c r="AA1298" s="640">
        <v>17000</v>
      </c>
      <c r="AB1298" s="640"/>
      <c r="AC1298" s="640"/>
      <c r="AD1298" s="640"/>
      <c r="AE1298" s="640">
        <v>17000</v>
      </c>
      <c r="AF1298" s="640"/>
      <c r="AG1298" s="640"/>
      <c r="AH1298" s="640"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45782</v>
      </c>
      <c r="F1299" s="449">
        <v>30000</v>
      </c>
      <c r="G1299" s="272" t="s">
        <v>942</v>
      </c>
      <c r="H1299" s="269" t="s">
        <v>916</v>
      </c>
      <c r="T1299" s="742">
        <v>45167</v>
      </c>
      <c r="U1299" s="628" t="s">
        <v>587</v>
      </c>
      <c r="V1299" s="628">
        <v>1</v>
      </c>
      <c r="W1299" s="629"/>
      <c r="X1299" s="629"/>
      <c r="Y1299" s="744"/>
      <c r="Z1299" s="640"/>
      <c r="AA1299" s="640">
        <v>18000</v>
      </c>
      <c r="AB1299" s="640"/>
      <c r="AC1299" s="640"/>
      <c r="AD1299" s="640"/>
      <c r="AE1299" s="640">
        <v>18000</v>
      </c>
      <c r="AF1299" s="640"/>
      <c r="AG1299" s="640"/>
      <c r="AH1299" s="640"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45782</v>
      </c>
      <c r="F1300" s="449">
        <v>18000</v>
      </c>
      <c r="G1300" s="272" t="s">
        <v>1312</v>
      </c>
      <c r="H1300" s="269" t="s">
        <v>5645</v>
      </c>
      <c r="T1300" s="742">
        <v>45166</v>
      </c>
      <c r="U1300" s="628" t="s">
        <v>1479</v>
      </c>
      <c r="V1300" s="628" t="s">
        <v>2662</v>
      </c>
      <c r="W1300" s="629" t="s">
        <v>592</v>
      </c>
      <c r="X1300" s="629" t="s">
        <v>2663</v>
      </c>
      <c r="Y1300" s="744"/>
      <c r="Z1300" s="640"/>
      <c r="AA1300" s="640">
        <v>73000</v>
      </c>
      <c r="AB1300" s="640"/>
      <c r="AC1300" s="640"/>
      <c r="AD1300" s="640"/>
      <c r="AE1300" s="640">
        <v>73000</v>
      </c>
      <c r="AF1300" s="640"/>
      <c r="AG1300" s="640"/>
      <c r="AH1300" s="640"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45782</v>
      </c>
      <c r="F1301" s="449">
        <v>2000</v>
      </c>
      <c r="G1301" s="272" t="s">
        <v>5485</v>
      </c>
      <c r="H1301" s="269" t="s">
        <v>629</v>
      </c>
      <c r="T1301" s="742">
        <v>45165</v>
      </c>
      <c r="U1301" s="628" t="s">
        <v>1961</v>
      </c>
      <c r="V1301" s="628" t="s">
        <v>2647</v>
      </c>
      <c r="W1301" s="629" t="s">
        <v>611</v>
      </c>
      <c r="X1301" s="629" t="s">
        <v>221</v>
      </c>
      <c r="Y1301" s="744">
        <v>272000</v>
      </c>
      <c r="Z1301" s="640"/>
      <c r="AA1301" s="640">
        <v>80000</v>
      </c>
      <c r="AB1301" s="640"/>
      <c r="AC1301" s="640"/>
      <c r="AD1301" s="640"/>
      <c r="AE1301" s="640">
        <v>80000</v>
      </c>
      <c r="AF1301" s="640"/>
      <c r="AG1301" s="640"/>
      <c r="AH1301" s="640"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45782</v>
      </c>
      <c r="F1302" s="449">
        <v>9000</v>
      </c>
      <c r="G1302" s="272" t="s">
        <v>3355</v>
      </c>
      <c r="H1302" s="269" t="s">
        <v>5646</v>
      </c>
      <c r="T1302" s="742">
        <v>45164</v>
      </c>
      <c r="U1302" s="628" t="s">
        <v>2523</v>
      </c>
      <c r="V1302" s="628" t="s">
        <v>2645</v>
      </c>
      <c r="W1302" s="629" t="s">
        <v>592</v>
      </c>
      <c r="X1302" s="629" t="s">
        <v>221</v>
      </c>
      <c r="Y1302" s="744" t="s">
        <v>2665</v>
      </c>
      <c r="Z1302" s="640"/>
      <c r="AA1302" s="640">
        <v>90000</v>
      </c>
      <c r="AB1302" s="640"/>
      <c r="AC1302" s="640"/>
      <c r="AD1302" s="640"/>
      <c r="AE1302" s="640">
        <v>90000</v>
      </c>
      <c r="AF1302" s="640"/>
      <c r="AG1302" s="640"/>
      <c r="AH1302" s="640"/>
      <c r="AI1302" t="s">
        <v>573</v>
      </c>
      <c r="BP1302" s="260"/>
      <c r="BQ1302" s="260"/>
      <c r="BR1302" s="260"/>
      <c r="BS1302" s="260"/>
      <c r="BT1302" s="260"/>
      <c r="BV1302"/>
      <c r="BW1302" s="260"/>
      <c r="BZ1302" s="260"/>
      <c r="CA1302" s="147"/>
      <c r="CB1302" s="260"/>
      <c r="CC1302" s="260"/>
      <c r="CD1302" s="440"/>
      <c r="CE1302" s="260"/>
    </row>
    <row r="1303" spans="5:83" x14ac:dyDescent="0.25">
      <c r="E1303" s="340">
        <v>45782</v>
      </c>
      <c r="F1303" s="449">
        <v>69000</v>
      </c>
      <c r="G1303" s="272" t="s">
        <v>1312</v>
      </c>
      <c r="H1303" s="269" t="s">
        <v>5644</v>
      </c>
      <c r="T1303" s="742">
        <v>45163</v>
      </c>
      <c r="U1303" s="628" t="s">
        <v>609</v>
      </c>
      <c r="V1303" s="628" t="s">
        <v>2664</v>
      </c>
      <c r="W1303" s="629" t="s">
        <v>592</v>
      </c>
      <c r="X1303" s="629" t="s">
        <v>2663</v>
      </c>
      <c r="Y1303" s="744">
        <v>440000</v>
      </c>
      <c r="Z1303" s="640"/>
      <c r="AA1303" s="640">
        <v>70000</v>
      </c>
      <c r="AB1303" s="640"/>
      <c r="AC1303" s="640"/>
      <c r="AD1303" s="640"/>
      <c r="AE1303" s="640">
        <v>70000</v>
      </c>
      <c r="AF1303" s="640"/>
      <c r="AG1303" s="640"/>
      <c r="AH1303" s="640"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45781</v>
      </c>
      <c r="F1304" s="449">
        <v>5000</v>
      </c>
      <c r="G1304" s="272" t="s">
        <v>1396</v>
      </c>
      <c r="H1304" s="269" t="s">
        <v>5046</v>
      </c>
      <c r="T1304" s="742">
        <v>45162</v>
      </c>
      <c r="U1304" s="628" t="s">
        <v>1479</v>
      </c>
      <c r="V1304" s="628" t="s">
        <v>2555</v>
      </c>
      <c r="W1304" s="629" t="s">
        <v>592</v>
      </c>
      <c r="X1304" s="629" t="s">
        <v>2663</v>
      </c>
      <c r="Y1304" s="744">
        <v>324000</v>
      </c>
      <c r="Z1304" s="640"/>
      <c r="AA1304" s="640">
        <v>71000</v>
      </c>
      <c r="AB1304" s="640"/>
      <c r="AC1304" s="640"/>
      <c r="AD1304" s="640"/>
      <c r="AE1304" s="640">
        <v>71000</v>
      </c>
      <c r="AF1304" s="640"/>
      <c r="AG1304" s="640"/>
      <c r="AH1304" s="640"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45780</v>
      </c>
      <c r="F1305" s="449">
        <v>5000</v>
      </c>
      <c r="G1305" s="272"/>
      <c r="H1305" s="269" t="s">
        <v>3728</v>
      </c>
      <c r="T1305" s="742">
        <v>45161</v>
      </c>
      <c r="U1305" s="628" t="s">
        <v>2681</v>
      </c>
      <c r="V1305" s="628" t="s">
        <v>2650</v>
      </c>
      <c r="W1305" s="629" t="s">
        <v>592</v>
      </c>
      <c r="X1305" s="629" t="s">
        <v>221</v>
      </c>
      <c r="Y1305" s="744">
        <v>251000</v>
      </c>
      <c r="Z1305" s="640"/>
      <c r="AA1305" s="640">
        <v>84000</v>
      </c>
      <c r="AB1305" s="640"/>
      <c r="AC1305" s="640"/>
      <c r="AD1305" s="640"/>
      <c r="AE1305" s="640">
        <v>84000</v>
      </c>
      <c r="AF1305" s="640"/>
      <c r="AG1305" s="640"/>
      <c r="AH1305" s="640"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45780</v>
      </c>
      <c r="F1306" s="449">
        <v>3000</v>
      </c>
      <c r="G1306" s="272" t="s">
        <v>5485</v>
      </c>
      <c r="H1306" s="269" t="s">
        <v>5639</v>
      </c>
      <c r="T1306" s="742">
        <v>45160</v>
      </c>
      <c r="U1306" s="628" t="s">
        <v>1479</v>
      </c>
      <c r="V1306" s="628" t="s">
        <v>2675</v>
      </c>
      <c r="W1306" s="629" t="s">
        <v>592</v>
      </c>
      <c r="X1306" s="629" t="s">
        <v>2663</v>
      </c>
      <c r="Y1306" s="744">
        <v>295000</v>
      </c>
      <c r="Z1306" s="640"/>
      <c r="AA1306" s="640">
        <v>48000</v>
      </c>
      <c r="AB1306" s="640"/>
      <c r="AC1306" s="640"/>
      <c r="AD1306" s="640"/>
      <c r="AE1306" s="640">
        <v>48000</v>
      </c>
      <c r="AF1306" s="640"/>
      <c r="AG1306" s="640"/>
      <c r="AH1306" s="640"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45780</v>
      </c>
      <c r="F1307" s="449">
        <v>5000</v>
      </c>
      <c r="G1307" s="272" t="s">
        <v>1312</v>
      </c>
      <c r="H1307" s="269" t="s">
        <v>919</v>
      </c>
      <c r="T1307" s="742">
        <v>45159</v>
      </c>
      <c r="U1307" s="628" t="s">
        <v>2712</v>
      </c>
      <c r="V1307" s="628" t="s">
        <v>2690</v>
      </c>
      <c r="W1307" s="629" t="s">
        <v>592</v>
      </c>
      <c r="X1307" s="629" t="s">
        <v>2663</v>
      </c>
      <c r="Y1307" s="744">
        <v>473000</v>
      </c>
      <c r="Z1307" s="640"/>
      <c r="AA1307" s="640">
        <v>217000</v>
      </c>
      <c r="AB1307" s="640"/>
      <c r="AC1307" s="640"/>
      <c r="AD1307" s="640"/>
      <c r="AE1307" s="640">
        <v>217000</v>
      </c>
      <c r="AF1307" s="640"/>
      <c r="AG1307" s="640"/>
      <c r="AH1307" s="640"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45780</v>
      </c>
      <c r="F1308" s="449">
        <v>120000</v>
      </c>
      <c r="G1308" s="272" t="s">
        <v>1396</v>
      </c>
      <c r="H1308" s="269" t="s">
        <v>5642</v>
      </c>
      <c r="T1308" s="742">
        <v>45158</v>
      </c>
      <c r="U1308" s="628" t="s">
        <v>2714</v>
      </c>
      <c r="V1308" s="628">
        <v>51996206</v>
      </c>
      <c r="W1308" s="629" t="s">
        <v>1477</v>
      </c>
      <c r="X1308" s="629" t="s">
        <v>433</v>
      </c>
      <c r="Y1308" s="744">
        <v>30000</v>
      </c>
      <c r="Z1308" s="640"/>
      <c r="AA1308" s="640">
        <v>30000</v>
      </c>
      <c r="AB1308" s="640"/>
      <c r="AC1308" s="640"/>
      <c r="AD1308" s="640"/>
      <c r="AE1308" s="640">
        <v>30000</v>
      </c>
      <c r="AF1308" s="640"/>
      <c r="AG1308" s="640"/>
      <c r="AH1308" s="640"/>
      <c r="AI1308" t="s">
        <v>573</v>
      </c>
      <c r="BP1308" s="260"/>
      <c r="BQ1308" s="260"/>
      <c r="BR1308" s="260"/>
      <c r="BS1308" s="260"/>
      <c r="BT1308" s="260"/>
      <c r="BV1308"/>
      <c r="BW1308" s="260"/>
      <c r="BZ1308" s="260"/>
      <c r="CA1308" s="147"/>
      <c r="CB1308" s="260"/>
      <c r="CC1308" s="260"/>
      <c r="CD1308" s="440"/>
      <c r="CE1308" s="260"/>
    </row>
    <row r="1309" spans="5:83" x14ac:dyDescent="0.25">
      <c r="E1309" s="340">
        <v>45780</v>
      </c>
      <c r="F1309" s="449">
        <v>19000</v>
      </c>
      <c r="G1309" s="272" t="s">
        <v>1312</v>
      </c>
      <c r="H1309" s="269" t="s">
        <v>5640</v>
      </c>
      <c r="T1309" s="742">
        <v>45157</v>
      </c>
      <c r="U1309" s="629" t="s">
        <v>604</v>
      </c>
      <c r="V1309" s="629" t="s">
        <v>1701</v>
      </c>
      <c r="W1309" s="629" t="s">
        <v>1473</v>
      </c>
      <c r="X1309" s="629" t="s">
        <v>435</v>
      </c>
      <c r="Y1309" s="744" t="s">
        <v>2636</v>
      </c>
      <c r="Z1309" s="640"/>
      <c r="AA1309" s="640">
        <v>86000</v>
      </c>
      <c r="AB1309" s="640"/>
      <c r="AC1309" s="640"/>
      <c r="AD1309" s="640"/>
      <c r="AE1309" s="640">
        <v>86000</v>
      </c>
      <c r="AF1309" s="640"/>
      <c r="AG1309" s="640"/>
      <c r="AH1309" s="640"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45780</v>
      </c>
      <c r="F1310" s="449">
        <v>15000</v>
      </c>
      <c r="G1310" s="272" t="s">
        <v>3354</v>
      </c>
      <c r="H1310" s="269" t="s">
        <v>5641</v>
      </c>
      <c r="T1310" s="742">
        <v>45156</v>
      </c>
      <c r="U1310" s="628" t="s">
        <v>627</v>
      </c>
      <c r="V1310" s="628" t="s">
        <v>2633</v>
      </c>
      <c r="W1310" s="629" t="s">
        <v>2448</v>
      </c>
      <c r="X1310" s="629">
        <v>90000</v>
      </c>
      <c r="Y1310" s="744"/>
      <c r="Z1310" s="640"/>
      <c r="AA1310" s="640">
        <v>28000</v>
      </c>
      <c r="AB1310" s="640"/>
      <c r="AC1310" s="640"/>
      <c r="AD1310" s="640"/>
      <c r="AE1310" s="640">
        <v>28000</v>
      </c>
      <c r="AF1310" s="640"/>
      <c r="AG1310" s="640"/>
      <c r="AH1310" s="640"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45780</v>
      </c>
      <c r="F1311" s="449">
        <v>198000</v>
      </c>
      <c r="G1311" s="272" t="s">
        <v>1312</v>
      </c>
      <c r="H1311" s="269" t="s">
        <v>3375</v>
      </c>
      <c r="T1311" s="742">
        <v>45155</v>
      </c>
      <c r="U1311" s="628" t="s">
        <v>1500</v>
      </c>
      <c r="V1311" s="628" t="s">
        <v>2170</v>
      </c>
      <c r="W1311" s="629" t="s">
        <v>592</v>
      </c>
      <c r="X1311" s="629" t="s">
        <v>436</v>
      </c>
      <c r="Y1311" s="744" t="s">
        <v>2187</v>
      </c>
      <c r="Z1311" s="640"/>
      <c r="AA1311" s="640">
        <v>62000</v>
      </c>
      <c r="AB1311" s="640"/>
      <c r="AC1311" s="640"/>
      <c r="AD1311" s="640"/>
      <c r="AE1311" s="640">
        <v>62000</v>
      </c>
      <c r="AF1311" s="640"/>
      <c r="AG1311" s="640"/>
      <c r="AH1311" s="640"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45778</v>
      </c>
      <c r="F1312" s="269">
        <v>50000</v>
      </c>
      <c r="G1312" s="272" t="s">
        <v>3355</v>
      </c>
      <c r="H1312" s="269" t="s">
        <v>5628</v>
      </c>
      <c r="T1312" s="742">
        <v>45154</v>
      </c>
      <c r="U1312" s="628" t="s">
        <v>1495</v>
      </c>
      <c r="V1312" s="628" t="s">
        <v>2624</v>
      </c>
      <c r="W1312" s="629" t="s">
        <v>592</v>
      </c>
      <c r="X1312" s="629" t="s">
        <v>221</v>
      </c>
      <c r="Y1312" s="744">
        <v>236000</v>
      </c>
      <c r="Z1312" s="640"/>
      <c r="AA1312" s="640">
        <v>79000</v>
      </c>
      <c r="AB1312" s="640"/>
      <c r="AC1312" s="640"/>
      <c r="AD1312" s="640"/>
      <c r="AE1312" s="640">
        <v>79000</v>
      </c>
      <c r="AF1312" s="640"/>
      <c r="AG1312" s="640"/>
      <c r="AH1312" s="640"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45778</v>
      </c>
      <c r="F1313" s="269">
        <v>9000</v>
      </c>
      <c r="G1313" s="272"/>
      <c r="H1313" s="269" t="s">
        <v>5627</v>
      </c>
      <c r="T1313" s="742">
        <v>45153</v>
      </c>
      <c r="U1313" s="628" t="s">
        <v>1758</v>
      </c>
      <c r="V1313" s="628" t="s">
        <v>2590</v>
      </c>
      <c r="W1313" s="629" t="s">
        <v>592</v>
      </c>
      <c r="X1313" s="629" t="s">
        <v>221</v>
      </c>
      <c r="Y1313" s="744">
        <v>306000</v>
      </c>
      <c r="Z1313" s="640"/>
      <c r="AA1313" s="640">
        <v>78000</v>
      </c>
      <c r="AB1313" s="640"/>
      <c r="AC1313" s="640"/>
      <c r="AD1313" s="640"/>
      <c r="AE1313" s="640">
        <v>78000</v>
      </c>
      <c r="AF1313" s="640"/>
      <c r="AG1313" s="640"/>
      <c r="AH1313" s="640"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45778</v>
      </c>
      <c r="F1314" s="269">
        <v>11000</v>
      </c>
      <c r="G1314" s="272" t="s">
        <v>1312</v>
      </c>
      <c r="H1314" s="269" t="s">
        <v>5624</v>
      </c>
      <c r="T1314" s="742">
        <v>45152</v>
      </c>
      <c r="U1314" s="628" t="s">
        <v>2400</v>
      </c>
      <c r="V1314" s="628" t="s">
        <v>2592</v>
      </c>
      <c r="W1314" s="629" t="s">
        <v>592</v>
      </c>
      <c r="X1314" s="629" t="s">
        <v>436</v>
      </c>
      <c r="Y1314" s="744">
        <v>832000</v>
      </c>
      <c r="Z1314" s="640"/>
      <c r="AA1314" s="640">
        <v>70000</v>
      </c>
      <c r="AB1314" s="640"/>
      <c r="AC1314" s="640"/>
      <c r="AD1314" s="640"/>
      <c r="AE1314" s="640">
        <v>70000</v>
      </c>
      <c r="AF1314" s="640"/>
      <c r="AG1314" s="640"/>
      <c r="AH1314" s="640"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45778</v>
      </c>
      <c r="F1315" s="269">
        <v>6000</v>
      </c>
      <c r="G1315" s="272"/>
      <c r="H1315" s="269" t="s">
        <v>914</v>
      </c>
      <c r="T1315" s="742">
        <v>45151</v>
      </c>
      <c r="U1315" s="628" t="s">
        <v>2388</v>
      </c>
      <c r="V1315" s="628" t="s">
        <v>2531</v>
      </c>
      <c r="W1315" s="629" t="s">
        <v>592</v>
      </c>
      <c r="X1315" s="629" t="s">
        <v>221</v>
      </c>
      <c r="Y1315" s="744">
        <v>349000</v>
      </c>
      <c r="Z1315" s="640"/>
      <c r="AA1315" s="640">
        <v>109000</v>
      </c>
      <c r="AB1315" s="640"/>
      <c r="AC1315" s="640"/>
      <c r="AD1315" s="640"/>
      <c r="AE1315" s="640">
        <v>109000</v>
      </c>
      <c r="AF1315" s="640"/>
      <c r="AG1315" s="640"/>
      <c r="AH1315" s="640"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45778</v>
      </c>
      <c r="F1316" s="269">
        <v>2000</v>
      </c>
      <c r="G1316" s="272"/>
      <c r="H1316" s="269" t="s">
        <v>5626</v>
      </c>
      <c r="T1316" s="742">
        <v>45150</v>
      </c>
      <c r="U1316" s="628" t="s">
        <v>627</v>
      </c>
      <c r="V1316" s="628" t="s">
        <v>2518</v>
      </c>
      <c r="W1316" s="629" t="s">
        <v>592</v>
      </c>
      <c r="X1316" s="629" t="s">
        <v>436</v>
      </c>
      <c r="Y1316" s="744">
        <v>506000</v>
      </c>
      <c r="Z1316" s="640"/>
      <c r="AA1316" s="640">
        <v>67000</v>
      </c>
      <c r="AB1316" s="640"/>
      <c r="AC1316" s="640"/>
      <c r="AD1316" s="640"/>
      <c r="AE1316" s="640">
        <v>67000</v>
      </c>
      <c r="AF1316" s="640"/>
      <c r="AG1316" s="640"/>
      <c r="AH1316" s="640"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45778</v>
      </c>
      <c r="F1317" s="269">
        <v>33000</v>
      </c>
      <c r="G1317" s="272" t="s">
        <v>1312</v>
      </c>
      <c r="H1317" s="269" t="s">
        <v>5625</v>
      </c>
      <c r="T1317" s="742">
        <v>45149</v>
      </c>
      <c r="U1317" s="628" t="s">
        <v>605</v>
      </c>
      <c r="V1317" s="628" t="s">
        <v>2538</v>
      </c>
      <c r="W1317" s="629"/>
      <c r="X1317" s="629"/>
      <c r="Y1317" s="744">
        <v>510000</v>
      </c>
      <c r="Z1317" s="640"/>
      <c r="AA1317" s="640">
        <v>70000</v>
      </c>
      <c r="AB1317" s="640"/>
      <c r="AC1317" s="640"/>
      <c r="AD1317" s="640"/>
      <c r="AE1317" s="640">
        <v>70000</v>
      </c>
      <c r="AF1317" s="640"/>
      <c r="AG1317" s="640"/>
      <c r="AH1317" s="640"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45777</v>
      </c>
      <c r="F1318" s="269">
        <v>4000</v>
      </c>
      <c r="G1318" s="272"/>
      <c r="H1318" s="269" t="s">
        <v>3517</v>
      </c>
      <c r="T1318" s="742">
        <v>45146</v>
      </c>
      <c r="U1318" s="628" t="s">
        <v>587</v>
      </c>
      <c r="V1318" s="628" t="s">
        <v>2537</v>
      </c>
      <c r="W1318" s="629" t="s">
        <v>2583</v>
      </c>
      <c r="X1318" s="629" t="s">
        <v>2586</v>
      </c>
      <c r="Y1318" s="744">
        <v>70000</v>
      </c>
      <c r="Z1318" s="640"/>
      <c r="AA1318" s="640">
        <v>20000</v>
      </c>
      <c r="AB1318" s="640"/>
      <c r="AC1318" s="640"/>
      <c r="AD1318" s="640"/>
      <c r="AE1318" s="640">
        <v>20000</v>
      </c>
      <c r="AF1318" s="640"/>
      <c r="AG1318" s="640"/>
      <c r="AH1318" s="640"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45777</v>
      </c>
      <c r="F1319" s="269">
        <v>7000</v>
      </c>
      <c r="G1319" s="272"/>
      <c r="H1319" s="269" t="s">
        <v>5619</v>
      </c>
      <c r="T1319" s="742">
        <v>45145</v>
      </c>
      <c r="U1319" s="628" t="s">
        <v>587</v>
      </c>
      <c r="V1319" s="628">
        <v>50918298</v>
      </c>
      <c r="W1319" s="629" t="s">
        <v>2583</v>
      </c>
      <c r="X1319" s="629" t="s">
        <v>2585</v>
      </c>
      <c r="Y1319" s="744">
        <v>40000</v>
      </c>
      <c r="Z1319" s="640"/>
      <c r="AA1319" s="640">
        <v>10000</v>
      </c>
      <c r="AB1319" s="640"/>
      <c r="AC1319" s="640"/>
      <c r="AD1319" s="640"/>
      <c r="AE1319" s="640">
        <v>10000</v>
      </c>
      <c r="AF1319" s="640"/>
      <c r="AG1319" s="640"/>
      <c r="AH1319" s="640"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45777</v>
      </c>
      <c r="F1320" s="269">
        <v>10000</v>
      </c>
      <c r="G1320" s="272"/>
      <c r="H1320" s="269"/>
      <c r="T1320" s="742">
        <v>45144</v>
      </c>
      <c r="U1320" s="628" t="s">
        <v>587</v>
      </c>
      <c r="V1320" s="628" t="s">
        <v>2469</v>
      </c>
      <c r="W1320" s="629" t="s">
        <v>592</v>
      </c>
      <c r="X1320" s="629" t="s">
        <v>435</v>
      </c>
      <c r="Y1320" s="744">
        <v>600000</v>
      </c>
      <c r="Z1320" s="640"/>
      <c r="AA1320" s="640">
        <v>54000</v>
      </c>
      <c r="AB1320" s="640"/>
      <c r="AC1320" s="640"/>
      <c r="AD1320" s="640"/>
      <c r="AE1320" s="640">
        <v>54000</v>
      </c>
      <c r="AF1320" s="640"/>
      <c r="AG1320" s="640"/>
      <c r="AH1320" s="640"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45776</v>
      </c>
      <c r="F1321" s="269">
        <v>3000</v>
      </c>
      <c r="G1321" s="272" t="s">
        <v>5485</v>
      </c>
      <c r="H1321" s="269" t="s">
        <v>122</v>
      </c>
      <c r="T1321" s="742">
        <v>45143</v>
      </c>
      <c r="U1321" s="628" t="s">
        <v>587</v>
      </c>
      <c r="V1321" s="628" t="s">
        <v>2606</v>
      </c>
      <c r="W1321" s="629" t="s">
        <v>592</v>
      </c>
      <c r="X1321" s="629" t="s">
        <v>436</v>
      </c>
      <c r="Y1321" s="744">
        <v>280000</v>
      </c>
      <c r="Z1321" s="640"/>
      <c r="AA1321" s="640">
        <v>47000</v>
      </c>
      <c r="AB1321" s="640"/>
      <c r="AC1321" s="640"/>
      <c r="AD1321" s="640"/>
      <c r="AE1321" s="640">
        <v>47000</v>
      </c>
      <c r="AF1321" s="640"/>
      <c r="AG1321" s="640"/>
      <c r="AH1321" s="640"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45776</v>
      </c>
      <c r="F1322" s="269">
        <v>321000</v>
      </c>
      <c r="G1322" s="272" t="s">
        <v>3354</v>
      </c>
      <c r="H1322" s="269" t="s">
        <v>5614</v>
      </c>
      <c r="T1322" s="742">
        <v>45142</v>
      </c>
      <c r="U1322" s="628" t="s">
        <v>587</v>
      </c>
      <c r="V1322" s="628" t="s">
        <v>2355</v>
      </c>
      <c r="W1322" s="629" t="s">
        <v>592</v>
      </c>
      <c r="X1322" s="629" t="s">
        <v>436</v>
      </c>
      <c r="Y1322" s="744">
        <v>454000</v>
      </c>
      <c r="Z1322" s="640"/>
      <c r="AA1322" s="640">
        <v>50000</v>
      </c>
      <c r="AB1322" s="640"/>
      <c r="AC1322" s="640"/>
      <c r="AD1322" s="640"/>
      <c r="AE1322" s="640">
        <v>50000</v>
      </c>
      <c r="AF1322" s="640"/>
      <c r="AG1322" s="640"/>
      <c r="AH1322" s="640"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45776</v>
      </c>
      <c r="F1323" s="269">
        <v>30000</v>
      </c>
      <c r="G1323" s="272" t="s">
        <v>942</v>
      </c>
      <c r="H1323" s="269" t="s">
        <v>943</v>
      </c>
      <c r="T1323" s="742">
        <v>45141</v>
      </c>
      <c r="U1323" s="628" t="s">
        <v>587</v>
      </c>
      <c r="V1323" s="628" t="s">
        <v>2630</v>
      </c>
      <c r="W1323" s="629" t="s">
        <v>1902</v>
      </c>
      <c r="X1323" s="629" t="s">
        <v>2631</v>
      </c>
      <c r="Y1323" s="744">
        <v>90000</v>
      </c>
      <c r="Z1323" s="640"/>
      <c r="AA1323" s="640">
        <v>12500</v>
      </c>
      <c r="AB1323" s="640"/>
      <c r="AC1323" s="640"/>
      <c r="AD1323" s="640"/>
      <c r="AE1323" s="640">
        <v>12500</v>
      </c>
      <c r="AF1323" s="640"/>
      <c r="AG1323" s="640"/>
      <c r="AH1323" s="640"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45776</v>
      </c>
      <c r="F1324" s="269">
        <v>10000</v>
      </c>
      <c r="G1324" s="272" t="s">
        <v>1396</v>
      </c>
      <c r="H1324" s="269" t="s">
        <v>1807</v>
      </c>
      <c r="T1324" s="742">
        <v>45140</v>
      </c>
      <c r="U1324" s="628" t="s">
        <v>587</v>
      </c>
      <c r="V1324" s="628" t="s">
        <v>2626</v>
      </c>
      <c r="W1324" s="629" t="s">
        <v>2627</v>
      </c>
      <c r="X1324" s="629" t="s">
        <v>221</v>
      </c>
      <c r="Y1324" s="744">
        <v>200000</v>
      </c>
      <c r="Z1324" s="640"/>
      <c r="AA1324" s="640">
        <v>42500</v>
      </c>
      <c r="AB1324" s="640"/>
      <c r="AC1324" s="640"/>
      <c r="AD1324" s="640"/>
      <c r="AE1324" s="640">
        <v>42500</v>
      </c>
      <c r="AF1324" s="640"/>
      <c r="AG1324" s="640"/>
      <c r="AH1324" s="640"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45775</v>
      </c>
      <c r="F1325" s="269">
        <v>3000</v>
      </c>
      <c r="G1325" s="272" t="s">
        <v>5485</v>
      </c>
      <c r="H1325" s="269" t="s">
        <v>5610</v>
      </c>
      <c r="T1325" s="742">
        <v>45139</v>
      </c>
      <c r="U1325" s="628" t="s">
        <v>587</v>
      </c>
      <c r="V1325" s="628" t="s">
        <v>2605</v>
      </c>
      <c r="W1325" s="629" t="s">
        <v>592</v>
      </c>
      <c r="X1325" s="629" t="s">
        <v>436</v>
      </c>
      <c r="Y1325" s="744">
        <v>560000</v>
      </c>
      <c r="Z1325" s="640"/>
      <c r="AA1325" s="640">
        <v>49500</v>
      </c>
      <c r="AB1325" s="640"/>
      <c r="AC1325" s="640"/>
      <c r="AD1325" s="640"/>
      <c r="AE1325" s="640">
        <v>49500</v>
      </c>
      <c r="AF1325" s="640"/>
      <c r="AG1325" s="640"/>
      <c r="AH1325" s="640"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45775</v>
      </c>
      <c r="F1326" s="269">
        <v>7000</v>
      </c>
      <c r="G1326" s="272"/>
      <c r="H1326" s="269"/>
      <c r="T1326" s="742">
        <v>45138</v>
      </c>
      <c r="U1326" s="628" t="s">
        <v>2522</v>
      </c>
      <c r="V1326" s="628" t="s">
        <v>2526</v>
      </c>
      <c r="W1326" s="629" t="s">
        <v>593</v>
      </c>
      <c r="X1326" s="629" t="s">
        <v>602</v>
      </c>
      <c r="Y1326" s="744">
        <v>372000</v>
      </c>
      <c r="Z1326" s="640"/>
      <c r="AA1326" s="640">
        <v>94000</v>
      </c>
      <c r="AB1326" s="640"/>
      <c r="AC1326" s="640"/>
      <c r="AD1326" s="640"/>
      <c r="AE1326" s="640">
        <v>94000</v>
      </c>
      <c r="AF1326" s="640"/>
      <c r="AG1326" s="640"/>
      <c r="AH1326" s="640"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45773</v>
      </c>
      <c r="F1327" s="346">
        <v>5000</v>
      </c>
      <c r="G1327" s="272"/>
      <c r="H1327" s="2" t="s">
        <v>3728</v>
      </c>
      <c r="T1327" s="742">
        <v>45138</v>
      </c>
      <c r="U1327" s="628" t="s">
        <v>2523</v>
      </c>
      <c r="V1327" s="628" t="s">
        <v>1848</v>
      </c>
      <c r="W1327" s="629" t="s">
        <v>592</v>
      </c>
      <c r="X1327" s="629" t="s">
        <v>1684</v>
      </c>
      <c r="Y1327" s="744">
        <v>400000</v>
      </c>
      <c r="Z1327" s="640"/>
      <c r="AA1327" s="640">
        <v>105000</v>
      </c>
      <c r="AB1327" s="640"/>
      <c r="AC1327" s="640"/>
      <c r="AD1327" s="640"/>
      <c r="AE1327" s="640">
        <v>105000</v>
      </c>
      <c r="AF1327" s="640"/>
      <c r="AG1327" s="640"/>
      <c r="AH1327" s="640"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45773</v>
      </c>
      <c r="F1328" s="346">
        <v>5000</v>
      </c>
      <c r="G1328" s="272" t="s">
        <v>1312</v>
      </c>
      <c r="H1328" s="2" t="s">
        <v>919</v>
      </c>
      <c r="T1328" s="742">
        <v>45138</v>
      </c>
      <c r="U1328" s="628" t="s">
        <v>587</v>
      </c>
      <c r="V1328" s="628">
        <v>1152197303</v>
      </c>
      <c r="W1328" s="629" t="s">
        <v>1822</v>
      </c>
      <c r="X1328" s="629" t="s">
        <v>602</v>
      </c>
      <c r="Y1328" s="744">
        <v>268000</v>
      </c>
      <c r="Z1328" s="640"/>
      <c r="AA1328" s="640">
        <v>18000</v>
      </c>
      <c r="AB1328" s="640"/>
      <c r="AC1328" s="640"/>
      <c r="AD1328" s="640"/>
      <c r="AE1328" s="640">
        <v>18000</v>
      </c>
      <c r="AF1328" s="640"/>
      <c r="AG1328" s="640"/>
      <c r="AH1328" s="640"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45773</v>
      </c>
      <c r="F1329" s="346">
        <v>4000</v>
      </c>
      <c r="G1329" s="272" t="s">
        <v>3355</v>
      </c>
      <c r="H1329" s="2" t="s">
        <v>5586</v>
      </c>
      <c r="T1329" s="742">
        <v>45138</v>
      </c>
      <c r="U1329" s="628" t="s">
        <v>587</v>
      </c>
      <c r="V1329" s="628">
        <v>71581789</v>
      </c>
      <c r="W1329" s="629" t="s">
        <v>1822</v>
      </c>
      <c r="X1329" s="629" t="s">
        <v>221</v>
      </c>
      <c r="Y1329" s="744">
        <v>268000</v>
      </c>
      <c r="Z1329" s="640"/>
      <c r="AA1329" s="640">
        <v>18000</v>
      </c>
      <c r="AB1329" s="640"/>
      <c r="AC1329" s="640"/>
      <c r="AD1329" s="640"/>
      <c r="AE1329" s="640">
        <v>18000</v>
      </c>
      <c r="AF1329" s="640"/>
      <c r="AG1329" s="640"/>
      <c r="AH1329" s="640"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45773</v>
      </c>
      <c r="F1330" s="269">
        <v>208000</v>
      </c>
      <c r="G1330" s="272" t="s">
        <v>1312</v>
      </c>
      <c r="H1330" s="269" t="s">
        <v>3375</v>
      </c>
      <c r="T1330" s="742">
        <v>45138</v>
      </c>
      <c r="U1330" s="628" t="s">
        <v>587</v>
      </c>
      <c r="V1330" s="628">
        <v>43908233</v>
      </c>
      <c r="W1330" s="629" t="s">
        <v>1822</v>
      </c>
      <c r="X1330" s="629" t="s">
        <v>245</v>
      </c>
      <c r="Y1330" s="744">
        <v>268000</v>
      </c>
      <c r="Z1330" s="640"/>
      <c r="AA1330" s="640">
        <v>18000</v>
      </c>
      <c r="AB1330" s="640"/>
      <c r="AC1330" s="640"/>
      <c r="AD1330" s="640"/>
      <c r="AE1330" s="640">
        <v>18000</v>
      </c>
      <c r="AF1330" s="640"/>
      <c r="AG1330" s="640"/>
      <c r="AH1330" s="640"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45773</v>
      </c>
      <c r="F1331" s="346">
        <v>6000</v>
      </c>
      <c r="G1331" s="272" t="s">
        <v>3354</v>
      </c>
      <c r="H1331" s="2" t="s">
        <v>5585</v>
      </c>
      <c r="T1331" s="742">
        <v>45138</v>
      </c>
      <c r="U1331" s="628" t="s">
        <v>587</v>
      </c>
      <c r="V1331" s="628">
        <v>1152197303</v>
      </c>
      <c r="W1331" s="629" t="s">
        <v>1822</v>
      </c>
      <c r="X1331" s="629" t="s">
        <v>245</v>
      </c>
      <c r="Y1331" s="744">
        <v>268000</v>
      </c>
      <c r="Z1331" s="640"/>
      <c r="AA1331" s="640">
        <v>18000</v>
      </c>
      <c r="AB1331" s="640"/>
      <c r="AC1331" s="640"/>
      <c r="AD1331" s="640"/>
      <c r="AE1331" s="640">
        <v>18000</v>
      </c>
      <c r="AF1331" s="640"/>
      <c r="AG1331" s="640"/>
      <c r="AH1331" s="640"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45773</v>
      </c>
      <c r="F1332" s="346">
        <v>1000</v>
      </c>
      <c r="G1332" s="272" t="s">
        <v>1396</v>
      </c>
      <c r="H1332" s="2" t="s">
        <v>5584</v>
      </c>
      <c r="T1332" s="742">
        <v>45138</v>
      </c>
      <c r="U1332" s="628" t="s">
        <v>587</v>
      </c>
      <c r="V1332" s="628">
        <v>10187535</v>
      </c>
      <c r="W1332" s="629" t="s">
        <v>1822</v>
      </c>
      <c r="X1332" s="629" t="s">
        <v>245</v>
      </c>
      <c r="Y1332" s="744">
        <v>300000</v>
      </c>
      <c r="Z1332" s="640"/>
      <c r="AA1332" s="640">
        <v>18000</v>
      </c>
      <c r="AB1332" s="640"/>
      <c r="AC1332" s="640"/>
      <c r="AD1332" s="640"/>
      <c r="AE1332" s="640">
        <v>18000</v>
      </c>
      <c r="AF1332" s="640"/>
      <c r="AG1332" s="640"/>
      <c r="AH1332" s="640"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45773</v>
      </c>
      <c r="F1333" s="346">
        <v>8000</v>
      </c>
      <c r="G1333" s="272" t="s">
        <v>1312</v>
      </c>
      <c r="H1333" s="2" t="s">
        <v>5587</v>
      </c>
      <c r="T1333" s="742">
        <v>45138</v>
      </c>
      <c r="U1333" s="628" t="s">
        <v>587</v>
      </c>
      <c r="V1333" s="628">
        <v>1042767051</v>
      </c>
      <c r="W1333" s="629" t="s">
        <v>1822</v>
      </c>
      <c r="X1333" s="629" t="s">
        <v>245</v>
      </c>
      <c r="Y1333" s="744">
        <v>267000</v>
      </c>
      <c r="Z1333" s="640"/>
      <c r="AA1333" s="640">
        <v>17000</v>
      </c>
      <c r="AB1333" s="640"/>
      <c r="AC1333" s="640"/>
      <c r="AD1333" s="640"/>
      <c r="AE1333" s="640">
        <v>17000</v>
      </c>
      <c r="AF1333" s="640"/>
      <c r="AG1333" s="640"/>
      <c r="AH1333" s="640"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45772</v>
      </c>
      <c r="F1334" s="269">
        <v>30000</v>
      </c>
      <c r="G1334" s="272" t="s">
        <v>942</v>
      </c>
      <c r="H1334" s="1080" t="s">
        <v>916</v>
      </c>
      <c r="T1334" s="742">
        <v>45137</v>
      </c>
      <c r="U1334" s="628" t="s">
        <v>627</v>
      </c>
      <c r="V1334" s="628" t="s">
        <v>1664</v>
      </c>
      <c r="W1334" s="629" t="s">
        <v>592</v>
      </c>
      <c r="X1334" s="629" t="s">
        <v>221</v>
      </c>
      <c r="Y1334" s="744">
        <v>369000</v>
      </c>
      <c r="Z1334" s="640"/>
      <c r="AA1334" s="640">
        <v>113000</v>
      </c>
      <c r="AB1334" s="640"/>
      <c r="AC1334" s="640"/>
      <c r="AD1334" s="640"/>
      <c r="AE1334" s="640">
        <v>113000</v>
      </c>
      <c r="AF1334" s="640"/>
      <c r="AG1334" s="640"/>
      <c r="AH1334" s="640"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45772</v>
      </c>
      <c r="F1335" s="346">
        <v>5000</v>
      </c>
      <c r="G1335" s="272" t="s">
        <v>1312</v>
      </c>
      <c r="H1335" s="2" t="s">
        <v>5583</v>
      </c>
      <c r="T1335" s="742">
        <v>45136</v>
      </c>
      <c r="U1335" s="628" t="s">
        <v>1950</v>
      </c>
      <c r="V1335" s="628" t="s">
        <v>2454</v>
      </c>
      <c r="W1335" s="629" t="s">
        <v>592</v>
      </c>
      <c r="X1335" s="629" t="s">
        <v>221</v>
      </c>
      <c r="Y1335" s="744">
        <v>1055000</v>
      </c>
      <c r="Z1335" s="640"/>
      <c r="AA1335" s="640">
        <v>151000</v>
      </c>
      <c r="AB1335" s="640"/>
      <c r="AC1335" s="640"/>
      <c r="AD1335" s="640"/>
      <c r="AE1335" s="640">
        <v>151000</v>
      </c>
      <c r="AF1335" s="640"/>
      <c r="AG1335" s="640"/>
      <c r="AH1335" s="640"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45770</v>
      </c>
      <c r="F1336" s="346">
        <v>5000</v>
      </c>
      <c r="G1336" s="272" t="s">
        <v>5485</v>
      </c>
      <c r="H1336" s="2" t="s">
        <v>3728</v>
      </c>
      <c r="T1336" s="742">
        <v>45135</v>
      </c>
      <c r="U1336" s="628" t="s">
        <v>1728</v>
      </c>
      <c r="V1336" s="628" t="s">
        <v>2497</v>
      </c>
      <c r="W1336" s="629" t="s">
        <v>2498</v>
      </c>
      <c r="X1336" s="629" t="s">
        <v>435</v>
      </c>
      <c r="Y1336" s="744">
        <v>645000</v>
      </c>
      <c r="Z1336" s="640"/>
      <c r="AA1336" s="640">
        <v>72000</v>
      </c>
      <c r="AB1336" s="640"/>
      <c r="AC1336" s="640"/>
      <c r="AD1336" s="640"/>
      <c r="AE1336" s="640">
        <v>72000</v>
      </c>
      <c r="AF1336" s="640"/>
      <c r="AG1336" s="640"/>
      <c r="AH1336" s="640"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45770</v>
      </c>
      <c r="F1337" s="346">
        <v>1000</v>
      </c>
      <c r="G1337" s="272" t="s">
        <v>942</v>
      </c>
      <c r="H1337" s="2" t="s">
        <v>5569</v>
      </c>
      <c r="T1337" s="742">
        <v>45134</v>
      </c>
      <c r="U1337" s="628" t="s">
        <v>1728</v>
      </c>
      <c r="V1337" s="628" t="s">
        <v>2495</v>
      </c>
      <c r="W1337" s="629" t="s">
        <v>2498</v>
      </c>
      <c r="X1337" s="629" t="s">
        <v>436</v>
      </c>
      <c r="Y1337" s="744">
        <v>1107000</v>
      </c>
      <c r="Z1337" s="640"/>
      <c r="AA1337" s="640">
        <v>20000</v>
      </c>
      <c r="AB1337" s="640"/>
      <c r="AC1337" s="640"/>
      <c r="AD1337" s="640"/>
      <c r="AE1337" s="640">
        <v>20000</v>
      </c>
      <c r="AF1337" s="640"/>
      <c r="AG1337" s="640"/>
      <c r="AH1337" s="640"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45770</v>
      </c>
      <c r="F1338" s="269">
        <v>300000</v>
      </c>
      <c r="G1338" s="272"/>
      <c r="H1338" s="269" t="s">
        <v>5594</v>
      </c>
      <c r="T1338" s="742">
        <v>45133</v>
      </c>
      <c r="U1338" s="628" t="s">
        <v>2462</v>
      </c>
      <c r="V1338" s="628" t="s">
        <v>2179</v>
      </c>
      <c r="W1338" s="629" t="s">
        <v>592</v>
      </c>
      <c r="X1338" s="629" t="s">
        <v>435</v>
      </c>
      <c r="Y1338" s="744">
        <v>458000</v>
      </c>
      <c r="Z1338" s="640"/>
      <c r="AA1338" s="640">
        <v>55000</v>
      </c>
      <c r="AB1338" s="640"/>
      <c r="AC1338" s="640"/>
      <c r="AD1338" s="640"/>
      <c r="AE1338" s="640">
        <v>55000</v>
      </c>
      <c r="AF1338" s="640"/>
      <c r="AG1338" s="640"/>
      <c r="AH1338" s="640"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45770</v>
      </c>
      <c r="F1339" s="346">
        <v>2000</v>
      </c>
      <c r="G1339" s="272" t="s">
        <v>5485</v>
      </c>
      <c r="H1339" s="2" t="s">
        <v>5562</v>
      </c>
      <c r="T1339" s="742">
        <v>45132</v>
      </c>
      <c r="U1339" s="628" t="s">
        <v>2388</v>
      </c>
      <c r="V1339" s="628" t="s">
        <v>2432</v>
      </c>
      <c r="W1339" s="629" t="s">
        <v>592</v>
      </c>
      <c r="X1339" s="629" t="s">
        <v>221</v>
      </c>
      <c r="Y1339" s="744">
        <v>294000</v>
      </c>
      <c r="Z1339" s="640"/>
      <c r="AA1339" s="640">
        <v>94000</v>
      </c>
      <c r="AB1339" s="640"/>
      <c r="AC1339" s="640"/>
      <c r="AD1339" s="640"/>
      <c r="AE1339" s="640">
        <v>94000</v>
      </c>
      <c r="AF1339" s="640"/>
      <c r="AG1339" s="640"/>
      <c r="AH1339" s="640"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45770</v>
      </c>
      <c r="F1340" s="346">
        <v>10000</v>
      </c>
      <c r="G1340" s="272" t="s">
        <v>3355</v>
      </c>
      <c r="H1340" s="2" t="s">
        <v>5567</v>
      </c>
      <c r="T1340" s="742">
        <v>45131</v>
      </c>
      <c r="U1340" s="628" t="s">
        <v>2451</v>
      </c>
      <c r="V1340" s="628" t="s">
        <v>2453</v>
      </c>
      <c r="W1340" s="629" t="s">
        <v>611</v>
      </c>
      <c r="X1340" s="629" t="s">
        <v>435</v>
      </c>
      <c r="Y1340" s="744">
        <v>592000</v>
      </c>
      <c r="Z1340" s="640"/>
      <c r="AA1340" s="640">
        <v>88000</v>
      </c>
      <c r="AB1340" s="640"/>
      <c r="AC1340" s="640"/>
      <c r="AD1340" s="640"/>
      <c r="AE1340" s="640">
        <v>88000</v>
      </c>
      <c r="AF1340" s="640"/>
      <c r="AG1340" s="640"/>
      <c r="AH1340" s="640"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45770</v>
      </c>
      <c r="F1341" s="346">
        <v>30000</v>
      </c>
      <c r="G1341" s="272" t="s">
        <v>1312</v>
      </c>
      <c r="H1341" s="2" t="s">
        <v>5588</v>
      </c>
      <c r="T1341" s="742">
        <v>45130</v>
      </c>
      <c r="U1341" s="628" t="s">
        <v>1672</v>
      </c>
      <c r="V1341" s="628" t="s">
        <v>2445</v>
      </c>
      <c r="W1341" s="629" t="s">
        <v>592</v>
      </c>
      <c r="X1341" s="629" t="s">
        <v>608</v>
      </c>
      <c r="Y1341" s="744">
        <v>689000</v>
      </c>
      <c r="Z1341" s="640"/>
      <c r="AA1341" s="640">
        <v>70000</v>
      </c>
      <c r="AB1341" s="640"/>
      <c r="AC1341" s="640"/>
      <c r="AD1341" s="640"/>
      <c r="AE1341" s="640">
        <v>70000</v>
      </c>
      <c r="AF1341" s="640"/>
      <c r="AG1341" s="640"/>
      <c r="AH1341" s="640"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45770</v>
      </c>
      <c r="F1342" s="346">
        <v>4000</v>
      </c>
      <c r="G1342" s="272" t="s">
        <v>3355</v>
      </c>
      <c r="H1342" s="2" t="s">
        <v>5566</v>
      </c>
      <c r="T1342" s="742">
        <v>45129</v>
      </c>
      <c r="U1342" s="628" t="s">
        <v>2452</v>
      </c>
      <c r="V1342" s="628" t="s">
        <v>2439</v>
      </c>
      <c r="W1342" s="629" t="s">
        <v>592</v>
      </c>
      <c r="X1342" s="629" t="s">
        <v>433</v>
      </c>
      <c r="Y1342" s="744">
        <v>266000</v>
      </c>
      <c r="Z1342" s="640"/>
      <c r="AA1342" s="640">
        <v>17000</v>
      </c>
      <c r="AB1342" s="640"/>
      <c r="AC1342" s="640"/>
      <c r="AD1342" s="640"/>
      <c r="AE1342" s="640">
        <v>17000</v>
      </c>
      <c r="AF1342" s="640"/>
      <c r="AG1342" s="640"/>
      <c r="AH1342" s="640"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45770</v>
      </c>
      <c r="F1343" s="346">
        <v>3000</v>
      </c>
      <c r="G1343" s="272" t="s">
        <v>5485</v>
      </c>
      <c r="H1343" s="2" t="s">
        <v>5210</v>
      </c>
      <c r="T1343" s="742">
        <v>45128</v>
      </c>
      <c r="U1343" s="628" t="s">
        <v>609</v>
      </c>
      <c r="V1343" s="628" t="s">
        <v>2447</v>
      </c>
      <c r="W1343" s="629" t="s">
        <v>2448</v>
      </c>
      <c r="X1343" s="629" t="s">
        <v>221</v>
      </c>
      <c r="Y1343" s="744">
        <v>80000</v>
      </c>
      <c r="Z1343" s="640"/>
      <c r="AA1343" s="640">
        <v>23000</v>
      </c>
      <c r="AB1343" s="640"/>
      <c r="AC1343" s="640"/>
      <c r="AD1343" s="640"/>
      <c r="AE1343" s="640">
        <v>23000</v>
      </c>
      <c r="AF1343" s="640"/>
      <c r="AG1343" s="640"/>
      <c r="AH1343" s="640"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45770</v>
      </c>
      <c r="F1344" s="346">
        <v>5000</v>
      </c>
      <c r="G1344" s="272" t="s">
        <v>1312</v>
      </c>
      <c r="H1344" s="2" t="s">
        <v>914</v>
      </c>
      <c r="T1344" s="742">
        <v>45127</v>
      </c>
      <c r="U1344" s="745" t="s">
        <v>2132</v>
      </c>
      <c r="V1344" s="745" t="s">
        <v>2386</v>
      </c>
      <c r="W1344" s="746"/>
      <c r="X1344" s="746" t="s">
        <v>1642</v>
      </c>
      <c r="Y1344" s="747">
        <v>270000</v>
      </c>
      <c r="Z1344" s="748"/>
      <c r="AA1344" s="748">
        <v>63000</v>
      </c>
      <c r="AB1344" s="748"/>
      <c r="AC1344" s="748"/>
      <c r="AD1344" s="748"/>
      <c r="AE1344" s="748">
        <v>63000</v>
      </c>
      <c r="AF1344" s="748"/>
      <c r="AG1344" s="748"/>
      <c r="AH1344" s="748"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45770</v>
      </c>
      <c r="F1345" s="346">
        <v>5000</v>
      </c>
      <c r="G1345" s="272" t="s">
        <v>942</v>
      </c>
      <c r="H1345" s="2" t="s">
        <v>5570</v>
      </c>
      <c r="T1345" s="742">
        <v>45126</v>
      </c>
      <c r="U1345" s="628" t="s">
        <v>1493</v>
      </c>
      <c r="V1345" s="628" t="s">
        <v>2136</v>
      </c>
      <c r="W1345" s="629" t="s">
        <v>592</v>
      </c>
      <c r="X1345" s="629" t="s">
        <v>436</v>
      </c>
      <c r="Y1345" s="744">
        <v>938000</v>
      </c>
      <c r="Z1345" s="640"/>
      <c r="AA1345" s="640">
        <v>95000</v>
      </c>
      <c r="AB1345" s="640"/>
      <c r="AC1345" s="640"/>
      <c r="AD1345" s="640"/>
      <c r="AE1345" s="640">
        <v>95000</v>
      </c>
      <c r="AF1345" s="640"/>
      <c r="AG1345" s="640"/>
      <c r="AH1345" s="640"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45770</v>
      </c>
      <c r="F1346" s="346">
        <v>40000</v>
      </c>
      <c r="G1346" s="272" t="s">
        <v>942</v>
      </c>
      <c r="H1346" s="2" t="s">
        <v>5568</v>
      </c>
      <c r="T1346" s="742">
        <v>45125</v>
      </c>
      <c r="U1346" s="628" t="s">
        <v>613</v>
      </c>
      <c r="V1346" s="628" t="s">
        <v>2421</v>
      </c>
      <c r="W1346" s="629" t="s">
        <v>2097</v>
      </c>
      <c r="X1346" s="629" t="s">
        <v>590</v>
      </c>
      <c r="Y1346" s="640">
        <v>250000</v>
      </c>
      <c r="Z1346" s="640"/>
      <c r="AA1346" s="640">
        <v>0</v>
      </c>
      <c r="AB1346" s="640"/>
      <c r="AC1346" s="640"/>
      <c r="AD1346" s="640"/>
      <c r="AE1346" s="640">
        <v>0</v>
      </c>
      <c r="AF1346" s="640"/>
      <c r="AG1346" s="640"/>
      <c r="AH1346" s="640"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45770</v>
      </c>
      <c r="F1347" s="346">
        <v>2000</v>
      </c>
      <c r="G1347" s="272" t="s">
        <v>5485</v>
      </c>
      <c r="H1347" s="2" t="s">
        <v>629</v>
      </c>
      <c r="T1347" s="742">
        <v>45124</v>
      </c>
      <c r="U1347" s="628" t="s">
        <v>609</v>
      </c>
      <c r="V1347" s="628" t="s">
        <v>2417</v>
      </c>
      <c r="W1347" s="629" t="s">
        <v>592</v>
      </c>
      <c r="X1347" s="629" t="s">
        <v>436</v>
      </c>
      <c r="Y1347" s="744">
        <v>241000</v>
      </c>
      <c r="Z1347" s="640"/>
      <c r="AA1347" s="640">
        <v>74000</v>
      </c>
      <c r="AB1347" s="640"/>
      <c r="AC1347" s="640"/>
      <c r="AD1347" s="640"/>
      <c r="AE1347" s="640">
        <v>74000</v>
      </c>
      <c r="AF1347" s="640"/>
      <c r="AG1347" s="640"/>
      <c r="AH1347" s="640"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45770</v>
      </c>
      <c r="F1348" s="346">
        <v>8000</v>
      </c>
      <c r="G1348" s="272" t="s">
        <v>1312</v>
      </c>
      <c r="H1348" s="2" t="s">
        <v>5571</v>
      </c>
      <c r="T1348" s="742">
        <v>45123</v>
      </c>
      <c r="U1348" s="628" t="s">
        <v>1476</v>
      </c>
      <c r="V1348" s="628" t="s">
        <v>2402</v>
      </c>
      <c r="W1348" s="629" t="s">
        <v>592</v>
      </c>
      <c r="X1348" s="629" t="s">
        <v>435</v>
      </c>
      <c r="Y1348" s="744">
        <v>297000</v>
      </c>
      <c r="Z1348" s="640"/>
      <c r="AA1348" s="640">
        <v>70000</v>
      </c>
      <c r="AB1348" s="640"/>
      <c r="AC1348" s="640"/>
      <c r="AD1348" s="640"/>
      <c r="AE1348" s="640">
        <v>70000</v>
      </c>
      <c r="AF1348" s="640"/>
      <c r="AG1348" s="640"/>
      <c r="AH1348" s="640"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45770</v>
      </c>
      <c r="F1349" s="346">
        <v>3000</v>
      </c>
      <c r="G1349" s="272" t="s">
        <v>1312</v>
      </c>
      <c r="H1349" s="2" t="s">
        <v>2688</v>
      </c>
      <c r="T1349" s="742">
        <v>45122</v>
      </c>
      <c r="U1349" s="628" t="s">
        <v>2400</v>
      </c>
      <c r="V1349" s="628" t="s">
        <v>2366</v>
      </c>
      <c r="W1349" s="629" t="s">
        <v>592</v>
      </c>
      <c r="X1349" s="629" t="s">
        <v>221</v>
      </c>
      <c r="Y1349" s="744">
        <v>505000</v>
      </c>
      <c r="Z1349" s="640"/>
      <c r="AA1349" s="640">
        <v>145000</v>
      </c>
      <c r="AB1349" s="640"/>
      <c r="AC1349" s="640"/>
      <c r="AD1349" s="640"/>
      <c r="AE1349" s="640">
        <v>145000</v>
      </c>
      <c r="AF1349" s="640"/>
      <c r="AG1349" s="640"/>
      <c r="AH1349" s="640"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45770</v>
      </c>
      <c r="F1350" s="269">
        <v>29000</v>
      </c>
      <c r="G1350" s="272" t="s">
        <v>942</v>
      </c>
      <c r="H1350" s="269" t="s">
        <v>3628</v>
      </c>
      <c r="T1350" s="742">
        <v>45121</v>
      </c>
      <c r="U1350" s="629" t="s">
        <v>7052</v>
      </c>
      <c r="V1350" s="628" t="s">
        <v>2128</v>
      </c>
      <c r="W1350" s="629" t="s">
        <v>592</v>
      </c>
      <c r="X1350" s="629" t="s">
        <v>221</v>
      </c>
      <c r="Y1350" s="744" t="s">
        <v>2135</v>
      </c>
      <c r="Z1350" s="640"/>
      <c r="AA1350" s="640">
        <v>104000</v>
      </c>
      <c r="AB1350" s="640"/>
      <c r="AC1350" s="640"/>
      <c r="AD1350" s="640"/>
      <c r="AE1350" s="640">
        <v>104000</v>
      </c>
      <c r="AF1350" s="640"/>
      <c r="AG1350" s="640"/>
      <c r="AH1350" s="640"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45765</v>
      </c>
      <c r="F1351" s="269">
        <v>5000</v>
      </c>
      <c r="G1351" s="272" t="s">
        <v>1312</v>
      </c>
      <c r="H1351" s="269" t="s">
        <v>919</v>
      </c>
      <c r="T1351" s="742">
        <v>45120</v>
      </c>
      <c r="U1351" s="628" t="s">
        <v>1758</v>
      </c>
      <c r="V1351" s="628" t="s">
        <v>1760</v>
      </c>
      <c r="W1351" s="629" t="s">
        <v>592</v>
      </c>
      <c r="X1351" s="629" t="s">
        <v>221</v>
      </c>
      <c r="Y1351" s="744">
        <v>183000</v>
      </c>
      <c r="Z1351" s="640"/>
      <c r="AA1351" s="640">
        <v>70000</v>
      </c>
      <c r="AB1351" s="640"/>
      <c r="AC1351" s="640"/>
      <c r="AD1351" s="640"/>
      <c r="AE1351" s="640">
        <v>70000</v>
      </c>
      <c r="AF1351" s="640"/>
      <c r="AG1351" s="640"/>
      <c r="AH1351" s="640"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45765</v>
      </c>
      <c r="F1352" s="269">
        <v>175000</v>
      </c>
      <c r="G1352" s="272" t="s">
        <v>3353</v>
      </c>
      <c r="H1352" s="269" t="s">
        <v>5564</v>
      </c>
      <c r="T1352" s="742">
        <v>45119</v>
      </c>
      <c r="U1352" s="628" t="s">
        <v>2388</v>
      </c>
      <c r="V1352" s="628" t="s">
        <v>2389</v>
      </c>
      <c r="W1352" s="629" t="s">
        <v>592</v>
      </c>
      <c r="X1352" s="629" t="s">
        <v>602</v>
      </c>
      <c r="Y1352" s="744">
        <v>470000</v>
      </c>
      <c r="Z1352" s="640"/>
      <c r="AA1352" s="640">
        <v>86000</v>
      </c>
      <c r="AB1352" s="640"/>
      <c r="AC1352" s="640"/>
      <c r="AD1352" s="640"/>
      <c r="AE1352" s="640">
        <v>86000</v>
      </c>
      <c r="AF1352" s="640"/>
      <c r="AG1352" s="640"/>
      <c r="AH1352" s="640"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45765</v>
      </c>
      <c r="F1353" s="269">
        <v>263000</v>
      </c>
      <c r="G1353" s="272" t="s">
        <v>1312</v>
      </c>
      <c r="H1353" s="269" t="s">
        <v>3375</v>
      </c>
      <c r="T1353" s="742">
        <v>45118</v>
      </c>
      <c r="U1353" s="628" t="s">
        <v>2390</v>
      </c>
      <c r="V1353" s="628" t="s">
        <v>2380</v>
      </c>
      <c r="W1353" s="629" t="s">
        <v>2391</v>
      </c>
      <c r="X1353" s="629" t="s">
        <v>435</v>
      </c>
      <c r="Y1353" s="744">
        <v>210000</v>
      </c>
      <c r="Z1353" s="640"/>
      <c r="AA1353" s="640">
        <v>82000</v>
      </c>
      <c r="AB1353" s="640"/>
      <c r="AC1353" s="640"/>
      <c r="AD1353" s="640"/>
      <c r="AE1353" s="640">
        <v>82000</v>
      </c>
      <c r="AF1353" s="640"/>
      <c r="AG1353" s="640"/>
      <c r="AH1353" s="640"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45764</v>
      </c>
      <c r="F1354" s="269">
        <v>2000</v>
      </c>
      <c r="G1354" s="272"/>
      <c r="H1354" s="269" t="s">
        <v>5563</v>
      </c>
      <c r="T1354" s="742">
        <v>45115</v>
      </c>
      <c r="U1354" s="628" t="s">
        <v>587</v>
      </c>
      <c r="V1354" s="628" t="s">
        <v>2407</v>
      </c>
      <c r="W1354" s="629" t="s">
        <v>592</v>
      </c>
      <c r="X1354" s="629" t="s">
        <v>221</v>
      </c>
      <c r="Y1354" s="744">
        <v>300000</v>
      </c>
      <c r="Z1354" s="640"/>
      <c r="AA1354" s="640">
        <v>74000</v>
      </c>
      <c r="AB1354" s="640"/>
      <c r="AC1354" s="640"/>
      <c r="AD1354" s="640"/>
      <c r="AE1354" s="640">
        <v>74000</v>
      </c>
      <c r="AF1354" s="640"/>
      <c r="AG1354" s="640"/>
      <c r="AH1354" s="640"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45763</v>
      </c>
      <c r="F1355" s="269">
        <v>2000</v>
      </c>
      <c r="G1355" s="272" t="s">
        <v>5485</v>
      </c>
      <c r="H1355" s="269" t="s">
        <v>5562</v>
      </c>
      <c r="T1355" s="742">
        <v>45114</v>
      </c>
      <c r="U1355" s="628" t="s">
        <v>587</v>
      </c>
      <c r="V1355" s="628" t="s">
        <v>2496</v>
      </c>
      <c r="W1355" s="629" t="s">
        <v>592</v>
      </c>
      <c r="X1355" s="629" t="s">
        <v>435</v>
      </c>
      <c r="Y1355" s="744">
        <v>420000</v>
      </c>
      <c r="Z1355" s="640"/>
      <c r="AA1355" s="640">
        <v>45000</v>
      </c>
      <c r="AB1355" s="640"/>
      <c r="AC1355" s="640"/>
      <c r="AD1355" s="640"/>
      <c r="AE1355" s="640">
        <v>45000</v>
      </c>
      <c r="AF1355" s="640"/>
      <c r="AG1355" s="640"/>
      <c r="AH1355" s="640"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45763</v>
      </c>
      <c r="F1356" s="269">
        <v>8000</v>
      </c>
      <c r="G1356" s="272"/>
      <c r="H1356" s="269"/>
      <c r="T1356" s="742">
        <v>45113</v>
      </c>
      <c r="U1356" s="628" t="s">
        <v>587</v>
      </c>
      <c r="V1356" s="628" t="s">
        <v>2076</v>
      </c>
      <c r="W1356" s="629" t="s">
        <v>2116</v>
      </c>
      <c r="X1356" s="629" t="s">
        <v>1642</v>
      </c>
      <c r="Y1356" s="744">
        <v>695000</v>
      </c>
      <c r="Z1356" s="640"/>
      <c r="AA1356" s="640">
        <v>92000</v>
      </c>
      <c r="AB1356" s="640"/>
      <c r="AC1356" s="640"/>
      <c r="AD1356" s="640"/>
      <c r="AE1356" s="640">
        <v>92000</v>
      </c>
      <c r="AF1356" s="640"/>
      <c r="AG1356" s="640"/>
      <c r="AH1356" s="640"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45762</v>
      </c>
      <c r="F1357" s="269">
        <v>8000</v>
      </c>
      <c r="G1357" s="272"/>
      <c r="H1357" s="269" t="s">
        <v>5553</v>
      </c>
      <c r="T1357" s="742">
        <v>45112</v>
      </c>
      <c r="U1357" s="628" t="s">
        <v>587</v>
      </c>
      <c r="V1357" s="628" t="s">
        <v>2320</v>
      </c>
      <c r="W1357" s="629" t="s">
        <v>592</v>
      </c>
      <c r="X1357" s="629" t="s">
        <v>435</v>
      </c>
      <c r="Y1357" s="744">
        <v>388000</v>
      </c>
      <c r="Z1357" s="640"/>
      <c r="AA1357" s="640">
        <v>42000</v>
      </c>
      <c r="AB1357" s="640"/>
      <c r="AC1357" s="640"/>
      <c r="AD1357" s="640"/>
      <c r="AE1357" s="640">
        <v>42000</v>
      </c>
      <c r="AF1357" s="640"/>
      <c r="AG1357" s="640"/>
      <c r="AH1357" s="640"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45762</v>
      </c>
      <c r="F1358" s="269">
        <v>1000</v>
      </c>
      <c r="G1358" s="272" t="s">
        <v>5485</v>
      </c>
      <c r="H1358" s="269" t="s">
        <v>3261</v>
      </c>
      <c r="T1358" s="742">
        <v>45111</v>
      </c>
      <c r="U1358" s="628" t="s">
        <v>587</v>
      </c>
      <c r="V1358" s="628" t="s">
        <v>2355</v>
      </c>
      <c r="W1358" s="629" t="s">
        <v>592</v>
      </c>
      <c r="X1358" s="629" t="s">
        <v>436</v>
      </c>
      <c r="Y1358" s="744">
        <v>510000</v>
      </c>
      <c r="Z1358" s="640"/>
      <c r="AA1358" s="640">
        <v>40000</v>
      </c>
      <c r="AB1358" s="640"/>
      <c r="AC1358" s="640"/>
      <c r="AD1358" s="640"/>
      <c r="AE1358" s="640">
        <v>40000</v>
      </c>
      <c r="AF1358" s="640"/>
      <c r="AG1358" s="640"/>
      <c r="AH1358" s="640"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45762</v>
      </c>
      <c r="F1359" s="269">
        <v>10000</v>
      </c>
      <c r="G1359" s="272"/>
      <c r="H1359" s="269" t="s">
        <v>5552</v>
      </c>
      <c r="T1359" s="742">
        <v>45110</v>
      </c>
      <c r="U1359" s="628" t="s">
        <v>587</v>
      </c>
      <c r="V1359" s="628" t="s">
        <v>2275</v>
      </c>
      <c r="W1359" s="629" t="s">
        <v>592</v>
      </c>
      <c r="X1359" s="629" t="s">
        <v>435</v>
      </c>
      <c r="Y1359" s="744" t="s">
        <v>2404</v>
      </c>
      <c r="Z1359" s="640"/>
      <c r="AA1359" s="640">
        <v>45000</v>
      </c>
      <c r="AB1359" s="640"/>
      <c r="AC1359" s="640"/>
      <c r="AD1359" s="640"/>
      <c r="AE1359" s="640">
        <v>45000</v>
      </c>
      <c r="AF1359" s="640"/>
      <c r="AG1359" s="640"/>
      <c r="AH1359" s="640"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45762</v>
      </c>
      <c r="F1360" s="269">
        <v>4000</v>
      </c>
      <c r="G1360" s="272" t="s">
        <v>5485</v>
      </c>
      <c r="H1360" s="269" t="s">
        <v>629</v>
      </c>
      <c r="T1360" s="742">
        <v>45109</v>
      </c>
      <c r="U1360" s="628" t="s">
        <v>587</v>
      </c>
      <c r="V1360" s="628" t="s">
        <v>237</v>
      </c>
      <c r="W1360" s="629" t="s">
        <v>1473</v>
      </c>
      <c r="X1360" s="629" t="s">
        <v>2259</v>
      </c>
      <c r="Y1360" s="744">
        <v>450000</v>
      </c>
      <c r="Z1360" s="640"/>
      <c r="AA1360" s="640">
        <v>71000</v>
      </c>
      <c r="AB1360" s="640"/>
      <c r="AC1360" s="640"/>
      <c r="AD1360" s="640"/>
      <c r="AE1360" s="640">
        <v>71000</v>
      </c>
      <c r="AF1360" s="640"/>
      <c r="AG1360" s="640"/>
      <c r="AH1360" s="640"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45762</v>
      </c>
      <c r="F1361" s="269">
        <v>6000</v>
      </c>
      <c r="G1361" s="272"/>
      <c r="H1361" s="269" t="s">
        <v>921</v>
      </c>
      <c r="T1361" s="742">
        <v>45108</v>
      </c>
      <c r="U1361" s="628" t="s">
        <v>587</v>
      </c>
      <c r="V1361" s="628" t="s">
        <v>2393</v>
      </c>
      <c r="W1361" s="629" t="s">
        <v>592</v>
      </c>
      <c r="X1361" s="629" t="s">
        <v>221</v>
      </c>
      <c r="Y1361" s="744">
        <v>384000</v>
      </c>
      <c r="Z1361" s="640"/>
      <c r="AA1361" s="640">
        <v>74000</v>
      </c>
      <c r="AB1361" s="640"/>
      <c r="AC1361" s="640"/>
      <c r="AD1361" s="640"/>
      <c r="AE1361" s="640">
        <v>74000</v>
      </c>
      <c r="AF1361" s="640"/>
      <c r="AG1361" s="640"/>
      <c r="AH1361" s="640"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45761</v>
      </c>
      <c r="F1362" s="269">
        <v>19000</v>
      </c>
      <c r="G1362" s="272" t="s">
        <v>3353</v>
      </c>
      <c r="H1362" s="269" t="s">
        <v>934</v>
      </c>
      <c r="T1362" s="742">
        <v>45094</v>
      </c>
      <c r="U1362" s="628" t="s">
        <v>2329</v>
      </c>
      <c r="V1362" s="628" t="s">
        <v>2330</v>
      </c>
      <c r="W1362" s="629" t="s">
        <v>592</v>
      </c>
      <c r="X1362" s="629" t="s">
        <v>436</v>
      </c>
      <c r="Y1362" s="744">
        <v>394000</v>
      </c>
      <c r="Z1362" s="640"/>
      <c r="AA1362" s="640">
        <v>66000</v>
      </c>
      <c r="AB1362" s="640"/>
      <c r="AC1362" s="640"/>
      <c r="AD1362" s="640"/>
      <c r="AE1362" s="640">
        <v>66000</v>
      </c>
      <c r="AF1362" s="640"/>
      <c r="AG1362" s="640"/>
      <c r="AH1362" s="640"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45761</v>
      </c>
      <c r="F1363" s="269">
        <v>30000</v>
      </c>
      <c r="G1363" s="272" t="s">
        <v>942</v>
      </c>
      <c r="H1363" s="269" t="s">
        <v>916</v>
      </c>
      <c r="T1363" s="742">
        <v>45093</v>
      </c>
      <c r="U1363" s="628" t="s">
        <v>1479</v>
      </c>
      <c r="V1363" s="628" t="s">
        <v>2238</v>
      </c>
      <c r="W1363" s="629" t="s">
        <v>592</v>
      </c>
      <c r="X1363" s="629" t="s">
        <v>435</v>
      </c>
      <c r="Y1363" s="744">
        <v>355000</v>
      </c>
      <c r="Z1363" s="640"/>
      <c r="AA1363" s="640">
        <v>70000</v>
      </c>
      <c r="AB1363" s="640"/>
      <c r="AC1363" s="640"/>
      <c r="AD1363" s="640"/>
      <c r="AE1363" s="640">
        <v>70000</v>
      </c>
      <c r="AF1363" s="640"/>
      <c r="AG1363" s="640"/>
      <c r="AH1363" s="640"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45760</v>
      </c>
      <c r="F1364" s="269">
        <v>5000</v>
      </c>
      <c r="G1364" s="272" t="s">
        <v>1312</v>
      </c>
      <c r="H1364" s="269" t="s">
        <v>914</v>
      </c>
      <c r="T1364" s="742">
        <v>45092</v>
      </c>
      <c r="U1364" s="628" t="s">
        <v>1646</v>
      </c>
      <c r="V1364" s="628" t="s">
        <v>2289</v>
      </c>
      <c r="W1364" s="629" t="s">
        <v>2290</v>
      </c>
      <c r="X1364" s="629" t="s">
        <v>590</v>
      </c>
      <c r="Y1364" s="744">
        <v>300000</v>
      </c>
      <c r="Z1364" s="640"/>
      <c r="AA1364" s="640">
        <v>15000</v>
      </c>
      <c r="AB1364" s="640"/>
      <c r="AC1364" s="640"/>
      <c r="AD1364" s="640"/>
      <c r="AE1364" s="640">
        <v>15000</v>
      </c>
      <c r="AF1364" s="640"/>
      <c r="AG1364" s="640"/>
      <c r="AH1364" s="640"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45759</v>
      </c>
      <c r="F1365" s="269">
        <v>3000</v>
      </c>
      <c r="G1365" s="272" t="s">
        <v>5485</v>
      </c>
      <c r="H1365" s="269" t="s">
        <v>122</v>
      </c>
      <c r="T1365" s="742">
        <v>45091</v>
      </c>
      <c r="U1365" s="628" t="s">
        <v>609</v>
      </c>
      <c r="V1365" s="628" t="s">
        <v>2163</v>
      </c>
      <c r="W1365" s="629" t="s">
        <v>592</v>
      </c>
      <c r="X1365" s="629" t="s">
        <v>435</v>
      </c>
      <c r="Y1365" s="744">
        <v>456000</v>
      </c>
      <c r="Z1365" s="640"/>
      <c r="AA1365" s="640">
        <v>70000</v>
      </c>
      <c r="AB1365" s="640"/>
      <c r="AC1365" s="640"/>
      <c r="AD1365" s="640"/>
      <c r="AE1365" s="640">
        <v>70000</v>
      </c>
      <c r="AF1365" s="640"/>
      <c r="AG1365" s="640"/>
      <c r="AH1365" s="640"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45759</v>
      </c>
      <c r="F1366" s="269">
        <v>60000</v>
      </c>
      <c r="G1366" s="272"/>
      <c r="H1366" s="269"/>
      <c r="T1366" s="742">
        <v>45090</v>
      </c>
      <c r="U1366" s="628" t="s">
        <v>609</v>
      </c>
      <c r="V1366" s="628" t="s">
        <v>2073</v>
      </c>
      <c r="W1366" s="629" t="s">
        <v>592</v>
      </c>
      <c r="X1366" s="629" t="s">
        <v>436</v>
      </c>
      <c r="Y1366" s="744">
        <v>721000</v>
      </c>
      <c r="Z1366" s="640"/>
      <c r="AA1366" s="640">
        <v>70000</v>
      </c>
      <c r="AB1366" s="640"/>
      <c r="AC1366" s="640"/>
      <c r="AD1366" s="640"/>
      <c r="AE1366" s="640">
        <v>70000</v>
      </c>
      <c r="AF1366" s="640"/>
      <c r="AG1366" s="640"/>
      <c r="AH1366" s="640"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45758</v>
      </c>
      <c r="F1367" s="269">
        <v>2000</v>
      </c>
      <c r="G1367" s="272"/>
      <c r="H1367" s="269" t="s">
        <v>5530</v>
      </c>
      <c r="T1367" s="742">
        <v>45089</v>
      </c>
      <c r="U1367" s="628" t="s">
        <v>1646</v>
      </c>
      <c r="V1367" s="628" t="s">
        <v>2188</v>
      </c>
      <c r="W1367" s="629" t="s">
        <v>592</v>
      </c>
      <c r="X1367" s="629" t="s">
        <v>221</v>
      </c>
      <c r="Y1367" s="744" t="s">
        <v>2195</v>
      </c>
      <c r="Z1367" s="640"/>
      <c r="AA1367" s="640">
        <v>141000</v>
      </c>
      <c r="AB1367" s="640"/>
      <c r="AC1367" s="640"/>
      <c r="AD1367" s="640"/>
      <c r="AE1367" s="640">
        <v>141000</v>
      </c>
      <c r="AF1367" s="640"/>
      <c r="AG1367" s="640"/>
      <c r="AH1367" s="640"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45757</v>
      </c>
      <c r="F1368" s="269">
        <v>5000</v>
      </c>
      <c r="G1368" s="272" t="s">
        <v>1312</v>
      </c>
      <c r="H1368" s="269" t="s">
        <v>919</v>
      </c>
      <c r="T1368" s="742">
        <v>45088</v>
      </c>
      <c r="U1368" s="628" t="s">
        <v>627</v>
      </c>
      <c r="V1368" s="628" t="s">
        <v>2193</v>
      </c>
      <c r="W1368" s="629" t="s">
        <v>592</v>
      </c>
      <c r="X1368" s="629" t="s">
        <v>221</v>
      </c>
      <c r="Y1368" s="744">
        <v>360000</v>
      </c>
      <c r="Z1368" s="640"/>
      <c r="AA1368" s="640">
        <v>111000</v>
      </c>
      <c r="AB1368" s="640"/>
      <c r="AC1368" s="640"/>
      <c r="AD1368" s="640"/>
      <c r="AE1368" s="640">
        <v>111000</v>
      </c>
      <c r="AF1368" s="640"/>
      <c r="AG1368" s="640"/>
      <c r="AH1368" s="640"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45757</v>
      </c>
      <c r="F1369" s="269">
        <v>12000</v>
      </c>
      <c r="G1369" s="272"/>
      <c r="H1369" s="269" t="s">
        <v>5529</v>
      </c>
      <c r="T1369" s="742">
        <v>45087</v>
      </c>
      <c r="U1369" s="628" t="s">
        <v>1476</v>
      </c>
      <c r="V1369" s="628" t="s">
        <v>2198</v>
      </c>
      <c r="W1369" s="629" t="s">
        <v>2199</v>
      </c>
      <c r="X1369" s="629" t="s">
        <v>221</v>
      </c>
      <c r="Y1369" s="744">
        <v>190000</v>
      </c>
      <c r="Z1369" s="640"/>
      <c r="AA1369" s="640">
        <v>60000</v>
      </c>
      <c r="AB1369" s="640"/>
      <c r="AC1369" s="640"/>
      <c r="AD1369" s="640"/>
      <c r="AE1369" s="640">
        <v>60000</v>
      </c>
      <c r="AF1369" s="640"/>
      <c r="AG1369" s="640"/>
      <c r="AH1369" s="640"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45757</v>
      </c>
      <c r="F1370" s="269">
        <v>2000</v>
      </c>
      <c r="G1370" s="272" t="s">
        <v>5485</v>
      </c>
      <c r="H1370" s="269" t="s">
        <v>629</v>
      </c>
      <c r="T1370" s="742">
        <v>45086</v>
      </c>
      <c r="U1370" s="628" t="s">
        <v>1710</v>
      </c>
      <c r="V1370" s="628" t="s">
        <v>2348</v>
      </c>
      <c r="W1370" s="629" t="s">
        <v>2290</v>
      </c>
      <c r="X1370" s="629" t="s">
        <v>436</v>
      </c>
      <c r="Y1370" s="744">
        <v>10000</v>
      </c>
      <c r="Z1370" s="640"/>
      <c r="AA1370" s="640">
        <v>10000</v>
      </c>
      <c r="AB1370" s="640"/>
      <c r="AC1370" s="640"/>
      <c r="AD1370" s="640"/>
      <c r="AE1370" s="640">
        <v>10000</v>
      </c>
      <c r="AF1370" s="640"/>
      <c r="AG1370" s="640"/>
      <c r="AH1370" s="640"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45757</v>
      </c>
      <c r="F1371" s="269">
        <v>242000</v>
      </c>
      <c r="G1371" s="272" t="s">
        <v>1312</v>
      </c>
      <c r="H1371" s="269" t="s">
        <v>3679</v>
      </c>
      <c r="T1371" s="742">
        <v>45085</v>
      </c>
      <c r="U1371" s="628" t="s">
        <v>2347</v>
      </c>
      <c r="V1371" s="628" t="s">
        <v>2247</v>
      </c>
      <c r="W1371" s="629" t="s">
        <v>592</v>
      </c>
      <c r="X1371" s="629" t="s">
        <v>436</v>
      </c>
      <c r="Y1371" s="744">
        <v>264000</v>
      </c>
      <c r="Z1371" s="640"/>
      <c r="AA1371" s="640">
        <v>81000</v>
      </c>
      <c r="AB1371" s="640"/>
      <c r="AC1371" s="640"/>
      <c r="AD1371" s="640"/>
      <c r="AE1371" s="640">
        <v>81000</v>
      </c>
      <c r="AF1371" s="640"/>
      <c r="AG1371" s="640"/>
      <c r="AH1371" s="640"/>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45757</v>
      </c>
      <c r="F1372" s="269">
        <v>1000</v>
      </c>
      <c r="G1372" s="272" t="s">
        <v>5485</v>
      </c>
      <c r="H1372" s="269" t="s">
        <v>3375</v>
      </c>
      <c r="T1372" s="742">
        <v>45084</v>
      </c>
      <c r="U1372" s="628" t="s">
        <v>2102</v>
      </c>
      <c r="V1372" s="628" t="s">
        <v>2260</v>
      </c>
      <c r="W1372" s="629" t="s">
        <v>2261</v>
      </c>
      <c r="X1372" s="629" t="s">
        <v>436</v>
      </c>
      <c r="Y1372" s="744">
        <v>1201000</v>
      </c>
      <c r="Z1372" s="640"/>
      <c r="AA1372" s="640">
        <v>80000</v>
      </c>
      <c r="AB1372" s="640"/>
      <c r="AC1372" s="640"/>
      <c r="AD1372" s="640"/>
      <c r="AE1372" s="640">
        <v>80000</v>
      </c>
      <c r="AF1372" s="640"/>
      <c r="AG1372" s="640"/>
      <c r="AH1372" s="640"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45756</v>
      </c>
      <c r="F1373" s="269">
        <v>3000</v>
      </c>
      <c r="G1373" s="272" t="s">
        <v>5485</v>
      </c>
      <c r="H1373" s="269" t="s">
        <v>122</v>
      </c>
      <c r="T1373" s="742">
        <v>45081</v>
      </c>
      <c r="U1373" s="628" t="s">
        <v>587</v>
      </c>
      <c r="V1373" s="628" t="s">
        <v>2328</v>
      </c>
      <c r="W1373" s="629" t="s">
        <v>592</v>
      </c>
      <c r="X1373" s="629" t="s">
        <v>435</v>
      </c>
      <c r="Y1373" s="744">
        <v>235000</v>
      </c>
      <c r="Z1373" s="640"/>
      <c r="AA1373" s="640">
        <v>41500</v>
      </c>
      <c r="AB1373" s="640"/>
      <c r="AC1373" s="640"/>
      <c r="AD1373" s="640"/>
      <c r="AE1373" s="640">
        <v>41500</v>
      </c>
      <c r="AF1373" s="640"/>
      <c r="AG1373" s="640"/>
      <c r="AH1373" s="640"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45756</v>
      </c>
      <c r="F1374" s="269">
        <v>30000</v>
      </c>
      <c r="G1374" s="272"/>
      <c r="H1374" s="269" t="s">
        <v>5533</v>
      </c>
      <c r="T1374" s="742">
        <v>45080</v>
      </c>
      <c r="U1374" s="628" t="s">
        <v>587</v>
      </c>
      <c r="V1374" s="628" t="s">
        <v>2222</v>
      </c>
      <c r="W1374" s="629" t="s">
        <v>1473</v>
      </c>
      <c r="X1374" s="629" t="s">
        <v>2257</v>
      </c>
      <c r="Y1374" s="744">
        <v>1136000</v>
      </c>
      <c r="Z1374" s="640"/>
      <c r="AA1374" s="640">
        <v>90500</v>
      </c>
      <c r="AB1374" s="640"/>
      <c r="AC1374" s="640"/>
      <c r="AD1374" s="640"/>
      <c r="AE1374" s="640">
        <v>90500</v>
      </c>
      <c r="AF1374" s="640"/>
      <c r="AG1374" s="640"/>
      <c r="AH1374" s="640"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45756</v>
      </c>
      <c r="F1375" s="269">
        <v>5000</v>
      </c>
      <c r="G1375" s="272"/>
      <c r="H1375" s="269" t="s">
        <v>941</v>
      </c>
      <c r="T1375" s="742">
        <v>45079</v>
      </c>
      <c r="U1375" s="628" t="s">
        <v>587</v>
      </c>
      <c r="V1375" s="628" t="s">
        <v>2216</v>
      </c>
      <c r="W1375" s="629" t="s">
        <v>593</v>
      </c>
      <c r="X1375" s="629" t="s">
        <v>221</v>
      </c>
      <c r="Y1375" s="744">
        <v>840000</v>
      </c>
      <c r="Z1375" s="640"/>
      <c r="AA1375" s="640">
        <v>85000</v>
      </c>
      <c r="AB1375" s="640"/>
      <c r="AC1375" s="640"/>
      <c r="AD1375" s="640"/>
      <c r="AE1375" s="640">
        <v>85000</v>
      </c>
      <c r="AF1375" s="640"/>
      <c r="AG1375" s="640"/>
      <c r="AH1375" s="640"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45755</v>
      </c>
      <c r="F1376" s="269">
        <v>5000</v>
      </c>
      <c r="G1376" s="272"/>
      <c r="H1376" s="269" t="s">
        <v>3728</v>
      </c>
      <c r="T1376" s="742">
        <v>45078</v>
      </c>
      <c r="U1376" s="628" t="s">
        <v>587</v>
      </c>
      <c r="V1376" s="628" t="s">
        <v>1768</v>
      </c>
      <c r="W1376" s="629" t="s">
        <v>1468</v>
      </c>
      <c r="X1376" s="629" t="s">
        <v>290</v>
      </c>
      <c r="Y1376" s="744">
        <v>250000</v>
      </c>
      <c r="Z1376" s="640"/>
      <c r="AA1376" s="640">
        <v>40000</v>
      </c>
      <c r="AB1376" s="640"/>
      <c r="AC1376" s="640"/>
      <c r="AD1376" s="640"/>
      <c r="AE1376" s="640">
        <v>40000</v>
      </c>
      <c r="AF1376" s="640"/>
      <c r="AG1376" s="640"/>
      <c r="AH1376" s="640"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45755</v>
      </c>
      <c r="F1377" s="269">
        <v>2000</v>
      </c>
      <c r="G1377" s="272" t="s">
        <v>5485</v>
      </c>
      <c r="H1377" s="269" t="s">
        <v>5527</v>
      </c>
      <c r="T1377" s="742">
        <v>45076</v>
      </c>
      <c r="U1377" s="628" t="s">
        <v>1710</v>
      </c>
      <c r="V1377" s="628" t="s">
        <v>2177</v>
      </c>
      <c r="W1377" s="629" t="s">
        <v>592</v>
      </c>
      <c r="X1377" s="629" t="s">
        <v>221</v>
      </c>
      <c r="Y1377" s="744" t="s">
        <v>2176</v>
      </c>
      <c r="Z1377" s="640"/>
      <c r="AA1377" s="640">
        <v>163000</v>
      </c>
      <c r="AB1377" s="640"/>
      <c r="AC1377" s="640"/>
      <c r="AD1377" s="640"/>
      <c r="AE1377" s="640">
        <v>163000</v>
      </c>
      <c r="AF1377" s="640"/>
      <c r="AG1377" s="640"/>
      <c r="AH1377" s="640"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45755</v>
      </c>
      <c r="F1378" s="269">
        <v>20000</v>
      </c>
      <c r="G1378" s="272"/>
      <c r="H1378" s="269" t="s">
        <v>5525</v>
      </c>
      <c r="T1378" s="742">
        <v>45075</v>
      </c>
      <c r="U1378" s="628" t="s">
        <v>1758</v>
      </c>
      <c r="V1378" s="628" t="s">
        <v>2185</v>
      </c>
      <c r="W1378" s="629" t="s">
        <v>2162</v>
      </c>
      <c r="X1378" s="629" t="s">
        <v>435</v>
      </c>
      <c r="Y1378" s="744">
        <v>353000</v>
      </c>
      <c r="Z1378" s="640"/>
      <c r="AA1378" s="640">
        <v>100000</v>
      </c>
      <c r="AB1378" s="640"/>
      <c r="AC1378" s="640"/>
      <c r="AD1378" s="640"/>
      <c r="AE1378" s="640">
        <v>100000</v>
      </c>
      <c r="AF1378" s="640"/>
      <c r="AG1378" s="640"/>
      <c r="AH1378" s="640"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45755</v>
      </c>
      <c r="F1379" s="269">
        <v>3000</v>
      </c>
      <c r="G1379" s="272"/>
      <c r="H1379" s="269" t="s">
        <v>1060</v>
      </c>
      <c r="T1379" s="742">
        <v>45074</v>
      </c>
      <c r="U1379" s="628" t="s">
        <v>2189</v>
      </c>
      <c r="V1379" s="628" t="s">
        <v>2077</v>
      </c>
      <c r="W1379" s="629" t="s">
        <v>592</v>
      </c>
      <c r="X1379" s="629" t="s">
        <v>435</v>
      </c>
      <c r="Y1379" s="744">
        <v>420000</v>
      </c>
      <c r="Z1379" s="640"/>
      <c r="AA1379" s="640">
        <v>139000</v>
      </c>
      <c r="AB1379" s="640"/>
      <c r="AC1379" s="640"/>
      <c r="AD1379" s="640"/>
      <c r="AE1379" s="640">
        <v>139000</v>
      </c>
      <c r="AF1379" s="640"/>
      <c r="AG1379" s="640"/>
      <c r="AH1379" s="640"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45755</v>
      </c>
      <c r="F1380" s="269">
        <v>2000</v>
      </c>
      <c r="G1380" s="272" t="s">
        <v>5485</v>
      </c>
      <c r="H1380" s="269" t="s">
        <v>1518</v>
      </c>
      <c r="T1380" s="742">
        <v>45073</v>
      </c>
      <c r="U1380" s="628" t="s">
        <v>1728</v>
      </c>
      <c r="V1380" s="628" t="s">
        <v>2118</v>
      </c>
      <c r="W1380" s="629" t="s">
        <v>592</v>
      </c>
      <c r="X1380" s="629" t="s">
        <v>436</v>
      </c>
      <c r="Y1380" s="744">
        <v>860000</v>
      </c>
      <c r="Z1380" s="640"/>
      <c r="AA1380" s="640">
        <v>70000</v>
      </c>
      <c r="AB1380" s="640"/>
      <c r="AC1380" s="640"/>
      <c r="AD1380" s="640"/>
      <c r="AE1380" s="640">
        <v>70000</v>
      </c>
      <c r="AF1380" s="640"/>
      <c r="AG1380" s="640"/>
      <c r="AH1380" s="640"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45754</v>
      </c>
      <c r="F1381" s="269">
        <v>4000</v>
      </c>
      <c r="G1381" s="272" t="s">
        <v>3355</v>
      </c>
      <c r="H1381" s="269" t="s">
        <v>5524</v>
      </c>
      <c r="T1381" s="742">
        <v>45072</v>
      </c>
      <c r="U1381" s="628" t="s">
        <v>2005</v>
      </c>
      <c r="V1381" s="628" t="s">
        <v>2169</v>
      </c>
      <c r="W1381" s="629" t="s">
        <v>592</v>
      </c>
      <c r="X1381" s="629" t="s">
        <v>245</v>
      </c>
      <c r="Y1381" s="744">
        <v>1313000</v>
      </c>
      <c r="Z1381" s="640"/>
      <c r="AA1381" s="640">
        <v>70000</v>
      </c>
      <c r="AB1381" s="640"/>
      <c r="AC1381" s="640"/>
      <c r="AD1381" s="640"/>
      <c r="AE1381" s="640">
        <v>70000</v>
      </c>
      <c r="AF1381" s="640"/>
      <c r="AG1381" s="640"/>
      <c r="AH1381" s="640"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45754</v>
      </c>
      <c r="F1382" s="269">
        <v>5000</v>
      </c>
      <c r="G1382" s="272"/>
      <c r="H1382" s="269" t="s">
        <v>5353</v>
      </c>
      <c r="T1382" s="742">
        <v>45071</v>
      </c>
      <c r="U1382" s="628" t="s">
        <v>2172</v>
      </c>
      <c r="V1382" s="628" t="s">
        <v>2173</v>
      </c>
      <c r="W1382" s="629" t="s">
        <v>592</v>
      </c>
      <c r="X1382" s="629" t="s">
        <v>433</v>
      </c>
      <c r="Y1382" s="744">
        <v>380000</v>
      </c>
      <c r="Z1382" s="640"/>
      <c r="AA1382" s="640">
        <v>62000</v>
      </c>
      <c r="AB1382" s="640"/>
      <c r="AC1382" s="640"/>
      <c r="AD1382" s="640"/>
      <c r="AE1382" s="640">
        <v>62000</v>
      </c>
      <c r="AF1382" s="640"/>
      <c r="AG1382" s="640"/>
      <c r="AH1382" s="640"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45754</v>
      </c>
      <c r="F1383" s="269">
        <v>3000</v>
      </c>
      <c r="G1383" s="272"/>
      <c r="H1383" s="269" t="s">
        <v>636</v>
      </c>
      <c r="T1383" s="742">
        <v>45070</v>
      </c>
      <c r="U1383" s="629" t="s">
        <v>1710</v>
      </c>
      <c r="V1383" s="629" t="s">
        <v>1945</v>
      </c>
      <c r="W1383" s="629" t="s">
        <v>1937</v>
      </c>
      <c r="X1383" s="629" t="s">
        <v>590</v>
      </c>
      <c r="Y1383" s="744">
        <v>30000</v>
      </c>
      <c r="Z1383" s="640"/>
      <c r="AA1383" s="794">
        <v>0</v>
      </c>
      <c r="AB1383" s="640"/>
      <c r="AC1383" s="640"/>
      <c r="AD1383" s="640"/>
      <c r="AE1383" s="794">
        <v>0</v>
      </c>
      <c r="AF1383" s="794"/>
      <c r="AG1383" s="794"/>
      <c r="AH1383" s="794"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45754</v>
      </c>
      <c r="F1384" s="269">
        <v>32000</v>
      </c>
      <c r="G1384" s="272" t="s">
        <v>3355</v>
      </c>
      <c r="H1384" s="269" t="s">
        <v>5523</v>
      </c>
      <c r="T1384" s="742">
        <v>45069</v>
      </c>
      <c r="U1384" s="628" t="s">
        <v>1470</v>
      </c>
      <c r="V1384" s="628" t="s">
        <v>2113</v>
      </c>
      <c r="W1384" s="629" t="s">
        <v>592</v>
      </c>
      <c r="X1384" s="629" t="s">
        <v>435</v>
      </c>
      <c r="Y1384" s="744">
        <v>282000</v>
      </c>
      <c r="Z1384" s="640"/>
      <c r="AA1384" s="640">
        <v>66000</v>
      </c>
      <c r="AB1384" s="640"/>
      <c r="AC1384" s="640"/>
      <c r="AD1384" s="640"/>
      <c r="AE1384" s="640">
        <v>66000</v>
      </c>
      <c r="AF1384" s="640"/>
      <c r="AG1384" s="640"/>
      <c r="AH1384" s="640" t="s">
        <v>2159</v>
      </c>
      <c r="AI1384" t="s">
        <v>573</v>
      </c>
      <c r="BP1384" s="260"/>
      <c r="BQ1384" s="260"/>
      <c r="BR1384" s="260"/>
      <c r="BS1384" s="260"/>
      <c r="BT1384" s="260"/>
      <c r="BV1384"/>
      <c r="BW1384" s="260"/>
      <c r="BZ1384" s="260"/>
      <c r="CA1384" s="147"/>
      <c r="CB1384" s="260"/>
      <c r="CC1384" s="260"/>
      <c r="CD1384" s="440"/>
      <c r="CE1384" s="260"/>
      <c r="CM1384" s="439"/>
    </row>
    <row r="1385" spans="5:91" x14ac:dyDescent="0.25">
      <c r="E1385" s="340">
        <v>45753</v>
      </c>
      <c r="F1385" s="269">
        <v>32000</v>
      </c>
      <c r="G1385" s="272"/>
      <c r="H1385" s="269" t="s">
        <v>5506</v>
      </c>
      <c r="T1385" s="742">
        <v>45068</v>
      </c>
      <c r="U1385" s="628" t="s">
        <v>2132</v>
      </c>
      <c r="V1385" s="628" t="s">
        <v>2133</v>
      </c>
      <c r="W1385" s="629" t="s">
        <v>592</v>
      </c>
      <c r="X1385" s="629" t="s">
        <v>435</v>
      </c>
      <c r="Y1385" s="744" t="s">
        <v>2137</v>
      </c>
      <c r="Z1385" s="640"/>
      <c r="AA1385" s="640">
        <v>72000</v>
      </c>
      <c r="AB1385" s="640"/>
      <c r="AC1385" s="640"/>
      <c r="AD1385" s="640"/>
      <c r="AE1385" s="640">
        <v>72000</v>
      </c>
      <c r="AF1385" s="640"/>
      <c r="AG1385" s="640"/>
      <c r="AH1385" s="640" t="s">
        <v>2158</v>
      </c>
      <c r="AI1385" t="s">
        <v>573</v>
      </c>
      <c r="BP1385" s="260"/>
      <c r="BQ1385" s="260"/>
      <c r="BR1385" s="260"/>
      <c r="BS1385" s="260"/>
      <c r="BT1385" s="260"/>
      <c r="BV1385"/>
      <c r="BW1385" s="260"/>
      <c r="BZ1385" s="260"/>
      <c r="CA1385" s="147"/>
      <c r="CB1385" s="260"/>
      <c r="CC1385" s="260"/>
      <c r="CD1385" s="440"/>
      <c r="CE1385" s="260"/>
      <c r="CM1385" s="439"/>
    </row>
    <row r="1386" spans="5:91" x14ac:dyDescent="0.25">
      <c r="E1386" s="340">
        <v>45753</v>
      </c>
      <c r="F1386" s="269">
        <v>6000</v>
      </c>
      <c r="G1386" s="272"/>
      <c r="H1386" s="269" t="s">
        <v>939</v>
      </c>
      <c r="T1386" s="742">
        <v>45067</v>
      </c>
      <c r="U1386" s="628" t="s">
        <v>1710</v>
      </c>
      <c r="V1386" s="628" t="s">
        <v>2129</v>
      </c>
      <c r="W1386" s="629" t="s">
        <v>592</v>
      </c>
      <c r="X1386" s="629" t="s">
        <v>436</v>
      </c>
      <c r="Y1386" s="744">
        <v>380000</v>
      </c>
      <c r="Z1386" s="640"/>
      <c r="AA1386" s="640">
        <v>70000</v>
      </c>
      <c r="AB1386" s="640"/>
      <c r="AC1386" s="640"/>
      <c r="AD1386" s="640"/>
      <c r="AE1386" s="640">
        <v>70000</v>
      </c>
      <c r="AF1386" s="640"/>
      <c r="AG1386" s="640"/>
      <c r="AH1386" s="640"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45753</v>
      </c>
      <c r="F1387" s="269">
        <v>10000</v>
      </c>
      <c r="G1387" s="272"/>
      <c r="H1387" s="269" t="s">
        <v>984</v>
      </c>
      <c r="T1387" s="742">
        <v>45066</v>
      </c>
      <c r="U1387" s="628" t="s">
        <v>609</v>
      </c>
      <c r="V1387" s="628" t="s">
        <v>2011</v>
      </c>
      <c r="W1387" s="629" t="s">
        <v>592</v>
      </c>
      <c r="X1387" s="629" t="s">
        <v>436</v>
      </c>
      <c r="Y1387" s="744">
        <v>646000</v>
      </c>
      <c r="Z1387" s="640"/>
      <c r="AA1387" s="640">
        <v>68000</v>
      </c>
      <c r="AB1387" s="640"/>
      <c r="AC1387" s="640"/>
      <c r="AD1387" s="640"/>
      <c r="AE1387" s="640">
        <v>68000</v>
      </c>
      <c r="AF1387" s="640"/>
      <c r="AG1387" s="640"/>
      <c r="AH1387" s="640"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45753</v>
      </c>
      <c r="F1388" s="269">
        <v>5000</v>
      </c>
      <c r="G1388" s="272" t="s">
        <v>1312</v>
      </c>
      <c r="H1388" s="269" t="s">
        <v>914</v>
      </c>
      <c r="T1388" s="742">
        <v>45065</v>
      </c>
      <c r="U1388" s="745" t="s">
        <v>1667</v>
      </c>
      <c r="V1388" s="745" t="s">
        <v>2112</v>
      </c>
      <c r="W1388" s="746" t="s">
        <v>592</v>
      </c>
      <c r="X1388" s="746" t="s">
        <v>435</v>
      </c>
      <c r="Y1388" s="747">
        <v>1088000</v>
      </c>
      <c r="Z1388" s="748"/>
      <c r="AA1388" s="748">
        <v>76000</v>
      </c>
      <c r="AB1388" s="748"/>
      <c r="AC1388" s="748"/>
      <c r="AD1388" s="748"/>
      <c r="AE1388" s="748">
        <v>76000</v>
      </c>
      <c r="AF1388" s="748"/>
      <c r="AG1388" s="748"/>
      <c r="AH1388" s="748"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45753</v>
      </c>
      <c r="F1389" s="269">
        <v>35000</v>
      </c>
      <c r="G1389" s="272" t="s">
        <v>942</v>
      </c>
      <c r="H1389" s="269" t="s">
        <v>916</v>
      </c>
      <c r="T1389" s="742">
        <v>45064</v>
      </c>
      <c r="U1389" s="629" t="s">
        <v>1646</v>
      </c>
      <c r="V1389" s="629" t="s">
        <v>2000</v>
      </c>
      <c r="W1389" s="629" t="s">
        <v>592</v>
      </c>
      <c r="X1389" s="629" t="s">
        <v>435</v>
      </c>
      <c r="Y1389" s="744">
        <v>1158000</v>
      </c>
      <c r="Z1389" s="640"/>
      <c r="AA1389" s="794">
        <v>0</v>
      </c>
      <c r="AB1389" s="640"/>
      <c r="AC1389" s="640"/>
      <c r="AD1389" s="640"/>
      <c r="AE1389" s="794">
        <v>0</v>
      </c>
      <c r="AF1389" s="794"/>
      <c r="AG1389" s="794"/>
      <c r="AH1389" s="794"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45753</v>
      </c>
      <c r="F1390" s="269">
        <v>26000</v>
      </c>
      <c r="G1390" s="272"/>
      <c r="H1390" s="269" t="s">
        <v>5507</v>
      </c>
      <c r="T1390" s="742">
        <v>45063</v>
      </c>
      <c r="U1390" s="629" t="s">
        <v>1646</v>
      </c>
      <c r="V1390" s="629" t="s">
        <v>2000</v>
      </c>
      <c r="W1390" s="629" t="s">
        <v>592</v>
      </c>
      <c r="X1390" s="629" t="s">
        <v>435</v>
      </c>
      <c r="Y1390" s="744" t="s">
        <v>2104</v>
      </c>
      <c r="Z1390" s="640"/>
      <c r="AA1390" s="794">
        <v>0</v>
      </c>
      <c r="AB1390" s="640"/>
      <c r="AC1390" s="640"/>
      <c r="AD1390" s="640"/>
      <c r="AE1390" s="794">
        <v>0</v>
      </c>
      <c r="AF1390" s="794"/>
      <c r="AG1390" s="794"/>
      <c r="AH1390" s="794"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45751</v>
      </c>
      <c r="F1391" s="269">
        <v>5000</v>
      </c>
      <c r="G1391" s="272" t="s">
        <v>1312</v>
      </c>
      <c r="H1391" s="269" t="s">
        <v>919</v>
      </c>
      <c r="T1391" s="742">
        <v>45062</v>
      </c>
      <c r="U1391" s="629" t="s">
        <v>1482</v>
      </c>
      <c r="V1391" s="629" t="s">
        <v>1994</v>
      </c>
      <c r="W1391" s="629" t="s">
        <v>592</v>
      </c>
      <c r="X1391" s="629" t="s">
        <v>435</v>
      </c>
      <c r="Y1391" s="744">
        <v>1021000</v>
      </c>
      <c r="Z1391" s="640"/>
      <c r="AA1391" s="794">
        <v>70000</v>
      </c>
      <c r="AB1391" s="640"/>
      <c r="AC1391" s="640"/>
      <c r="AD1391" s="640"/>
      <c r="AE1391" s="794">
        <v>70000</v>
      </c>
      <c r="AF1391" s="794"/>
      <c r="AG1391" s="794"/>
      <c r="AH1391" s="794"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45751</v>
      </c>
      <c r="F1392" s="269">
        <v>144000</v>
      </c>
      <c r="G1392" s="272" t="s">
        <v>1312</v>
      </c>
      <c r="H1392" s="269" t="s">
        <v>3375</v>
      </c>
      <c r="T1392" s="742">
        <v>45061</v>
      </c>
      <c r="U1392" s="629" t="s">
        <v>1950</v>
      </c>
      <c r="V1392" s="629" t="s">
        <v>2003</v>
      </c>
      <c r="W1392" s="629" t="s">
        <v>1956</v>
      </c>
      <c r="X1392" s="629" t="s">
        <v>435</v>
      </c>
      <c r="Y1392" s="744" t="s">
        <v>2001</v>
      </c>
      <c r="Z1392" s="640"/>
      <c r="AA1392" s="794">
        <v>71000</v>
      </c>
      <c r="AB1392" s="640"/>
      <c r="AC1392" s="640"/>
      <c r="AD1392" s="640"/>
      <c r="AE1392" s="794">
        <v>71000</v>
      </c>
      <c r="AF1392" s="794"/>
      <c r="AG1392" s="794"/>
      <c r="AH1392" s="794"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45751</v>
      </c>
      <c r="F1393" s="269">
        <v>6000</v>
      </c>
      <c r="G1393" s="272"/>
      <c r="H1393" s="269" t="s">
        <v>5509</v>
      </c>
      <c r="T1393" s="742">
        <v>45060</v>
      </c>
      <c r="U1393" s="628" t="s">
        <v>587</v>
      </c>
      <c r="V1393" s="628"/>
      <c r="W1393" s="629" t="s">
        <v>2097</v>
      </c>
      <c r="X1393" s="629" t="s">
        <v>590</v>
      </c>
      <c r="Y1393" s="744">
        <v>551000</v>
      </c>
      <c r="Z1393" s="640"/>
      <c r="AA1393" s="640">
        <v>0</v>
      </c>
      <c r="AB1393" s="640"/>
      <c r="AC1393" s="640"/>
      <c r="AD1393" s="640"/>
      <c r="AE1393" s="640">
        <v>0</v>
      </c>
      <c r="AF1393" s="640"/>
      <c r="AG1393" s="640"/>
      <c r="AH1393" s="640"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45750</v>
      </c>
      <c r="F1394" s="269">
        <v>20000</v>
      </c>
      <c r="G1394" s="272"/>
      <c r="H1394" s="269" t="s">
        <v>5488</v>
      </c>
      <c r="T1394" s="742">
        <v>45059</v>
      </c>
      <c r="U1394" s="628" t="s">
        <v>2102</v>
      </c>
      <c r="V1394" s="628" t="s">
        <v>2103</v>
      </c>
      <c r="W1394" s="629" t="s">
        <v>592</v>
      </c>
      <c r="X1394" s="629" t="s">
        <v>221</v>
      </c>
      <c r="Y1394" s="744">
        <v>328000</v>
      </c>
      <c r="Z1394" s="640"/>
      <c r="AA1394" s="640">
        <v>81000</v>
      </c>
      <c r="AB1394" s="640"/>
      <c r="AC1394" s="640"/>
      <c r="AD1394" s="640"/>
      <c r="AE1394" s="640">
        <v>81000</v>
      </c>
      <c r="AF1394" s="640"/>
      <c r="AG1394" s="640"/>
      <c r="AH1394" s="640" t="s">
        <v>2106</v>
      </c>
      <c r="AI1394" t="s">
        <v>573</v>
      </c>
      <c r="BP1394" s="260"/>
      <c r="BQ1394" s="260"/>
      <c r="BR1394" s="260"/>
      <c r="BS1394" s="260"/>
      <c r="BT1394" s="260"/>
      <c r="BV1394"/>
      <c r="BW1394" s="260"/>
      <c r="BX1394" s="147"/>
      <c r="BY1394" s="260"/>
      <c r="BZ1394" s="260"/>
      <c r="CA1394" s="147"/>
      <c r="CB1394" s="260"/>
      <c r="CC1394" s="260"/>
      <c r="CD1394" s="440"/>
      <c r="CE1394" s="260"/>
      <c r="CM1394" s="439"/>
    </row>
    <row r="1395" spans="5:91" x14ac:dyDescent="0.25">
      <c r="E1395" s="340">
        <v>45749</v>
      </c>
      <c r="F1395" s="269">
        <v>5000</v>
      </c>
      <c r="G1395" s="272"/>
      <c r="H1395" s="269" t="s">
        <v>3728</v>
      </c>
      <c r="T1395" s="742">
        <v>45058</v>
      </c>
      <c r="U1395" s="628" t="s">
        <v>1758</v>
      </c>
      <c r="V1395" s="628" t="s">
        <v>1760</v>
      </c>
      <c r="W1395" s="629" t="s">
        <v>592</v>
      </c>
      <c r="X1395" s="629" t="s">
        <v>221</v>
      </c>
      <c r="Y1395" s="744">
        <v>182000</v>
      </c>
      <c r="Z1395" s="640"/>
      <c r="AA1395" s="640">
        <v>56000</v>
      </c>
      <c r="AB1395" s="640"/>
      <c r="AC1395" s="640"/>
      <c r="AD1395" s="640"/>
      <c r="AE1395" s="640">
        <v>56000</v>
      </c>
      <c r="AF1395" s="640"/>
      <c r="AG1395" s="640"/>
      <c r="AH1395" s="640" t="s">
        <v>2105</v>
      </c>
      <c r="AI1395" t="s">
        <v>573</v>
      </c>
      <c r="BP1395" s="260"/>
      <c r="BQ1395" s="260"/>
      <c r="BR1395" s="260"/>
      <c r="BS1395" s="260"/>
      <c r="BT1395" s="260"/>
      <c r="BV1395"/>
      <c r="BW1395" s="260"/>
      <c r="BX1395" s="147"/>
      <c r="BY1395" s="260"/>
      <c r="BZ1395" s="260"/>
      <c r="CA1395" s="147"/>
      <c r="CB1395" s="260"/>
      <c r="CC1395" s="260"/>
      <c r="CD1395" s="440"/>
      <c r="CE1395" s="260"/>
      <c r="CM1395" s="439"/>
    </row>
    <row r="1396" spans="5:91" x14ac:dyDescent="0.25">
      <c r="E1396" s="340">
        <v>45749</v>
      </c>
      <c r="F1396" s="269">
        <v>3000</v>
      </c>
      <c r="G1396" s="272" t="s">
        <v>5485</v>
      </c>
      <c r="H1396" s="269" t="s">
        <v>5487</v>
      </c>
      <c r="T1396" s="742">
        <v>45057</v>
      </c>
      <c r="U1396" s="629" t="s">
        <v>1950</v>
      </c>
      <c r="V1396" s="629" t="s">
        <v>1946</v>
      </c>
      <c r="W1396" s="629" t="s">
        <v>1956</v>
      </c>
      <c r="X1396" s="629" t="s">
        <v>221</v>
      </c>
      <c r="Y1396" s="744" t="s">
        <v>2002</v>
      </c>
      <c r="Z1396" s="640"/>
      <c r="AA1396" s="794">
        <v>77000</v>
      </c>
      <c r="AB1396" s="640"/>
      <c r="AC1396" s="640"/>
      <c r="AD1396" s="640"/>
      <c r="AE1396" s="794">
        <v>77000</v>
      </c>
      <c r="AF1396" s="794"/>
      <c r="AG1396" s="794"/>
      <c r="AH1396" s="794" t="s">
        <v>2099</v>
      </c>
      <c r="AI1396" t="s">
        <v>573</v>
      </c>
      <c r="BP1396" s="260"/>
      <c r="BQ1396" s="260"/>
      <c r="BR1396" s="260"/>
      <c r="BS1396" s="260"/>
      <c r="BT1396" s="260"/>
      <c r="BV1396"/>
      <c r="BW1396" s="260"/>
      <c r="BX1396" s="147"/>
      <c r="BY1396" s="260"/>
      <c r="BZ1396" s="260"/>
      <c r="CA1396" s="147"/>
      <c r="CB1396" s="260"/>
      <c r="CC1396" s="260"/>
      <c r="CD1396" s="440"/>
      <c r="CE1396" s="260"/>
      <c r="CM1396" s="439"/>
    </row>
    <row r="1397" spans="5:91" x14ac:dyDescent="0.25">
      <c r="E1397" s="340">
        <v>45749</v>
      </c>
      <c r="F1397" s="269">
        <v>30000</v>
      </c>
      <c r="G1397" s="272" t="s">
        <v>942</v>
      </c>
      <c r="H1397" s="269" t="s">
        <v>916</v>
      </c>
      <c r="T1397" s="742">
        <v>45056</v>
      </c>
      <c r="U1397" s="628" t="s">
        <v>1646</v>
      </c>
      <c r="V1397" s="628" t="s">
        <v>2010</v>
      </c>
      <c r="W1397" s="629" t="s">
        <v>592</v>
      </c>
      <c r="X1397" s="629" t="s">
        <v>221</v>
      </c>
      <c r="Y1397" s="744" t="s">
        <v>2047</v>
      </c>
      <c r="Z1397" s="640"/>
      <c r="AA1397" s="640">
        <v>131000</v>
      </c>
      <c r="AB1397" s="640"/>
      <c r="AC1397" s="640"/>
      <c r="AD1397" s="640"/>
      <c r="AE1397" s="640">
        <v>131000</v>
      </c>
      <c r="AF1397" s="640"/>
      <c r="AG1397" s="640"/>
      <c r="AH1397" s="640" t="s">
        <v>2098</v>
      </c>
      <c r="AI1397" t="s">
        <v>573</v>
      </c>
      <c r="BP1397" s="260"/>
      <c r="BQ1397" s="260"/>
      <c r="BR1397" s="260"/>
      <c r="BS1397" s="260"/>
      <c r="BT1397" s="260"/>
      <c r="BV1397"/>
      <c r="BW1397" s="260"/>
      <c r="BX1397" s="147"/>
      <c r="BY1397" s="260"/>
      <c r="BZ1397" s="260"/>
      <c r="CA1397" s="147"/>
      <c r="CB1397" s="260"/>
      <c r="CC1397" s="260"/>
      <c r="CD1397" s="440"/>
      <c r="CE1397" s="260"/>
      <c r="CM1397" s="439"/>
    </row>
    <row r="1398" spans="5:91" x14ac:dyDescent="0.25">
      <c r="E1398" s="340">
        <v>45749</v>
      </c>
      <c r="F1398" s="269">
        <v>2000</v>
      </c>
      <c r="G1398" s="272" t="s">
        <v>5485</v>
      </c>
      <c r="H1398" s="269" t="s">
        <v>629</v>
      </c>
      <c r="T1398" s="742">
        <v>45055</v>
      </c>
      <c r="U1398" s="629" t="s">
        <v>1646</v>
      </c>
      <c r="V1398" s="629" t="s">
        <v>2010</v>
      </c>
      <c r="W1398" s="629" t="s">
        <v>592</v>
      </c>
      <c r="X1398" s="629" t="s">
        <v>221</v>
      </c>
      <c r="Y1398" s="744" t="s">
        <v>2018</v>
      </c>
      <c r="Z1398" s="640"/>
      <c r="AA1398" s="794">
        <v>0</v>
      </c>
      <c r="AB1398" s="640"/>
      <c r="AC1398" s="640"/>
      <c r="AD1398" s="640"/>
      <c r="AE1398" s="794">
        <v>0</v>
      </c>
      <c r="AF1398" s="794"/>
      <c r="AG1398" s="794"/>
      <c r="AH1398" s="794" t="s">
        <v>2045</v>
      </c>
      <c r="AI1398" t="s">
        <v>573</v>
      </c>
      <c r="BP1398" s="260"/>
      <c r="BQ1398" s="260"/>
      <c r="BR1398" s="260"/>
      <c r="BS1398" s="260"/>
      <c r="BT1398" s="260"/>
      <c r="BV1398"/>
      <c r="BW1398" s="260"/>
      <c r="BX1398" s="147"/>
      <c r="BY1398" s="260"/>
      <c r="BZ1398" s="260"/>
      <c r="CA1398" s="147"/>
      <c r="CB1398" s="260"/>
      <c r="CC1398" s="260"/>
      <c r="CD1398" s="440"/>
      <c r="CE1398" s="260"/>
      <c r="CM1398" s="439"/>
    </row>
    <row r="1399" spans="5:91" x14ac:dyDescent="0.25">
      <c r="E1399" s="340">
        <v>45748</v>
      </c>
      <c r="F1399" s="269">
        <v>2000</v>
      </c>
      <c r="G1399" s="272" t="s">
        <v>5485</v>
      </c>
      <c r="H1399" s="269" t="s">
        <v>5486</v>
      </c>
      <c r="T1399" s="742">
        <v>45054</v>
      </c>
      <c r="U1399" s="628" t="s">
        <v>1758</v>
      </c>
      <c r="V1399" s="628" t="s">
        <v>1761</v>
      </c>
      <c r="W1399" s="629" t="s">
        <v>592</v>
      </c>
      <c r="X1399" s="629" t="s">
        <v>602</v>
      </c>
      <c r="Y1399" s="744">
        <v>650000</v>
      </c>
      <c r="Z1399" s="640"/>
      <c r="AA1399" s="640">
        <v>90000</v>
      </c>
      <c r="AB1399" s="640"/>
      <c r="AC1399" s="640"/>
      <c r="AD1399" s="640"/>
      <c r="AE1399" s="640">
        <v>90000</v>
      </c>
      <c r="AF1399" s="640"/>
      <c r="AG1399" s="640"/>
      <c r="AH1399" s="640"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45747</v>
      </c>
      <c r="F1400" s="269">
        <v>98000</v>
      </c>
      <c r="G1400" s="272"/>
      <c r="H1400" s="269" t="s">
        <v>5481</v>
      </c>
      <c r="T1400" s="742">
        <v>45051</v>
      </c>
      <c r="U1400" s="628" t="s">
        <v>587</v>
      </c>
      <c r="V1400" s="628" t="s">
        <v>2065</v>
      </c>
      <c r="W1400" s="629" t="s">
        <v>2162</v>
      </c>
      <c r="X1400" s="629" t="s">
        <v>221</v>
      </c>
      <c r="Y1400" s="744">
        <v>0</v>
      </c>
      <c r="Z1400" s="640"/>
      <c r="AA1400" s="640">
        <v>45000</v>
      </c>
      <c r="AB1400" s="640"/>
      <c r="AC1400" s="640"/>
      <c r="AD1400" s="640"/>
      <c r="AE1400" s="640">
        <v>45000</v>
      </c>
      <c r="AF1400" s="640"/>
      <c r="AG1400" s="640"/>
      <c r="AH1400" s="640"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45745</v>
      </c>
      <c r="F1401" s="269">
        <v>5000</v>
      </c>
      <c r="G1401" s="272"/>
      <c r="H1401" s="269" t="s">
        <v>914</v>
      </c>
      <c r="T1401" s="742">
        <v>45050</v>
      </c>
      <c r="U1401" s="628" t="s">
        <v>587</v>
      </c>
      <c r="V1401" s="628" t="s">
        <v>2180</v>
      </c>
      <c r="W1401" s="629" t="s">
        <v>592</v>
      </c>
      <c r="X1401" s="629" t="s">
        <v>602</v>
      </c>
      <c r="Y1401" s="744">
        <v>420000</v>
      </c>
      <c r="Z1401" s="640"/>
      <c r="AA1401" s="640">
        <v>60000</v>
      </c>
      <c r="AB1401" s="640"/>
      <c r="AC1401" s="640"/>
      <c r="AD1401" s="640"/>
      <c r="AE1401" s="640">
        <v>60000</v>
      </c>
      <c r="AF1401" s="640"/>
      <c r="AG1401" s="640"/>
      <c r="AH1401" s="640"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45745</v>
      </c>
      <c r="F1402" s="269">
        <v>20000</v>
      </c>
      <c r="G1402" s="272" t="s">
        <v>942</v>
      </c>
      <c r="H1402" s="269" t="s">
        <v>5478</v>
      </c>
      <c r="T1402" s="742">
        <v>45049</v>
      </c>
      <c r="U1402" s="628" t="s">
        <v>587</v>
      </c>
      <c r="V1402" s="628" t="s">
        <v>2058</v>
      </c>
      <c r="W1402" s="629" t="s">
        <v>592</v>
      </c>
      <c r="X1402" s="629" t="s">
        <v>435</v>
      </c>
      <c r="Y1402" s="744">
        <v>250000</v>
      </c>
      <c r="Z1402" s="640"/>
      <c r="AA1402" s="640">
        <v>40000</v>
      </c>
      <c r="AB1402" s="640"/>
      <c r="AC1402" s="640"/>
      <c r="AD1402" s="640"/>
      <c r="AE1402" s="640">
        <v>40000</v>
      </c>
      <c r="AF1402" s="640"/>
      <c r="AG1402" s="640"/>
      <c r="AH1402" s="640"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45743</v>
      </c>
      <c r="F1403" s="269">
        <v>5000</v>
      </c>
      <c r="G1403" s="272" t="s">
        <v>1312</v>
      </c>
      <c r="H1403" s="269" t="s">
        <v>919</v>
      </c>
      <c r="T1403" s="742">
        <v>45048</v>
      </c>
      <c r="U1403" s="629" t="s">
        <v>587</v>
      </c>
      <c r="V1403" s="629" t="s">
        <v>1970</v>
      </c>
      <c r="W1403" s="629" t="s">
        <v>611</v>
      </c>
      <c r="X1403" s="629" t="s">
        <v>1971</v>
      </c>
      <c r="Y1403" s="744">
        <v>1600000</v>
      </c>
      <c r="Z1403" s="640"/>
      <c r="AA1403" s="794">
        <v>67000</v>
      </c>
      <c r="AB1403" s="640"/>
      <c r="AC1403" s="640"/>
      <c r="AD1403" s="640"/>
      <c r="AE1403" s="794">
        <v>67000</v>
      </c>
      <c r="AF1403" s="794"/>
      <c r="AG1403" s="794"/>
      <c r="AH1403" s="794"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45743</v>
      </c>
      <c r="F1404" s="269">
        <v>18000</v>
      </c>
      <c r="G1404" s="272" t="s">
        <v>1312</v>
      </c>
      <c r="H1404" s="269" t="s">
        <v>1826</v>
      </c>
      <c r="T1404" s="742">
        <v>45047</v>
      </c>
      <c r="U1404" s="628" t="s">
        <v>587</v>
      </c>
      <c r="V1404" s="628" t="s">
        <v>2048</v>
      </c>
      <c r="W1404" s="629" t="s">
        <v>2071</v>
      </c>
      <c r="X1404" s="629" t="s">
        <v>602</v>
      </c>
      <c r="Y1404" s="744">
        <v>495000</v>
      </c>
      <c r="Z1404" s="640"/>
      <c r="AA1404" s="640">
        <v>60000</v>
      </c>
      <c r="AB1404" s="640"/>
      <c r="AC1404" s="640"/>
      <c r="AD1404" s="640"/>
      <c r="AE1404" s="640">
        <v>60000</v>
      </c>
      <c r="AF1404" s="640"/>
      <c r="AG1404" s="640"/>
      <c r="AH1404" s="640"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45743</v>
      </c>
      <c r="F1405" s="269">
        <v>156000</v>
      </c>
      <c r="G1405" s="272" t="s">
        <v>1312</v>
      </c>
      <c r="H1405" s="269" t="s">
        <v>920</v>
      </c>
      <c r="T1405" s="742">
        <v>45044</v>
      </c>
      <c r="U1405" s="628" t="s">
        <v>1710</v>
      </c>
      <c r="V1405" s="628" t="s">
        <v>1709</v>
      </c>
      <c r="W1405" s="629" t="s">
        <v>592</v>
      </c>
      <c r="X1405" s="629" t="s">
        <v>221</v>
      </c>
      <c r="Y1405" s="744">
        <v>592000</v>
      </c>
      <c r="Z1405" s="640"/>
      <c r="AA1405" s="640">
        <v>137000</v>
      </c>
      <c r="AB1405" s="640"/>
      <c r="AC1405" s="640"/>
      <c r="AD1405" s="640"/>
      <c r="AE1405" s="640">
        <v>137000</v>
      </c>
      <c r="AF1405" s="640"/>
      <c r="AG1405" s="640"/>
      <c r="AH1405" s="640"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45743</v>
      </c>
      <c r="F1406" s="269">
        <v>22000</v>
      </c>
      <c r="G1406" s="272"/>
      <c r="H1406" s="269" t="s">
        <v>5457</v>
      </c>
      <c r="T1406" s="742">
        <v>45043</v>
      </c>
      <c r="U1406" s="628" t="s">
        <v>2005</v>
      </c>
      <c r="V1406" s="628" t="s">
        <v>2017</v>
      </c>
      <c r="W1406" s="629" t="s">
        <v>592</v>
      </c>
      <c r="X1406" s="629" t="s">
        <v>221</v>
      </c>
      <c r="Y1406" s="744">
        <v>231000</v>
      </c>
      <c r="Z1406" s="640"/>
      <c r="AA1406" s="640">
        <v>78000</v>
      </c>
      <c r="AB1406" s="640"/>
      <c r="AC1406" s="640"/>
      <c r="AD1406" s="640"/>
      <c r="AE1406" s="640">
        <v>78000</v>
      </c>
      <c r="AF1406" s="640"/>
      <c r="AG1406" s="640"/>
      <c r="AH1406" s="640"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45743</v>
      </c>
      <c r="F1407" s="269">
        <v>7000</v>
      </c>
      <c r="G1407" s="272"/>
      <c r="H1407" s="269" t="s">
        <v>5456</v>
      </c>
      <c r="T1407" s="742">
        <v>45042</v>
      </c>
      <c r="U1407" s="628" t="s">
        <v>627</v>
      </c>
      <c r="V1407" s="628" t="s">
        <v>628</v>
      </c>
      <c r="W1407" s="629" t="s">
        <v>592</v>
      </c>
      <c r="X1407" s="629" t="s">
        <v>435</v>
      </c>
      <c r="Y1407" s="744">
        <v>358000</v>
      </c>
      <c r="Z1407" s="640"/>
      <c r="AA1407" s="640">
        <v>69000</v>
      </c>
      <c r="AB1407" s="640"/>
      <c r="AC1407" s="640"/>
      <c r="AD1407" s="640"/>
      <c r="AE1407" s="640">
        <v>69000</v>
      </c>
      <c r="AF1407" s="640"/>
      <c r="AG1407" s="640"/>
      <c r="AH1407" s="640"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45742</v>
      </c>
      <c r="F1408" s="269">
        <v>3000</v>
      </c>
      <c r="G1408" s="272"/>
      <c r="H1408" s="269" t="s">
        <v>636</v>
      </c>
      <c r="T1408" s="742">
        <v>45041</v>
      </c>
      <c r="U1408" s="628" t="s">
        <v>627</v>
      </c>
      <c r="V1408" s="628" t="s">
        <v>1927</v>
      </c>
      <c r="W1408" s="629" t="s">
        <v>1473</v>
      </c>
      <c r="X1408" s="629" t="s">
        <v>221</v>
      </c>
      <c r="Y1408" s="744">
        <v>70000</v>
      </c>
      <c r="Z1408" s="640"/>
      <c r="AA1408" s="640">
        <v>38000</v>
      </c>
      <c r="AB1408" s="640"/>
      <c r="AC1408" s="640"/>
      <c r="AD1408" s="640"/>
      <c r="AE1408" s="640">
        <v>38000</v>
      </c>
      <c r="AF1408" s="640"/>
      <c r="AG1408" s="640"/>
      <c r="AH1408" s="640"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45742</v>
      </c>
      <c r="F1409" s="269">
        <v>30000</v>
      </c>
      <c r="G1409" s="272" t="s">
        <v>942</v>
      </c>
      <c r="H1409" s="269" t="s">
        <v>916</v>
      </c>
      <c r="T1409" s="742">
        <v>45040</v>
      </c>
      <c r="U1409" s="790" t="s">
        <v>1898</v>
      </c>
      <c r="V1409" s="790">
        <v>1001137868</v>
      </c>
      <c r="W1409" s="629" t="s">
        <v>1822</v>
      </c>
      <c r="X1409" s="629" t="s">
        <v>221</v>
      </c>
      <c r="Y1409" s="744">
        <v>70000</v>
      </c>
      <c r="Z1409" s="640"/>
      <c r="AA1409" s="640">
        <v>0</v>
      </c>
      <c r="AB1409" s="640"/>
      <c r="AC1409" s="640"/>
      <c r="AD1409" s="640"/>
      <c r="AE1409" s="640">
        <v>0</v>
      </c>
      <c r="AF1409" s="640"/>
      <c r="AG1409" s="640"/>
      <c r="AH1409" s="640"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45741</v>
      </c>
      <c r="F1410" s="269">
        <v>5000</v>
      </c>
      <c r="G1410" s="272"/>
      <c r="H1410" s="269" t="s">
        <v>3728</v>
      </c>
      <c r="T1410" s="742">
        <v>45039</v>
      </c>
      <c r="U1410" s="629" t="s">
        <v>2004</v>
      </c>
      <c r="V1410" s="629" t="s">
        <v>2006</v>
      </c>
      <c r="W1410" s="629" t="s">
        <v>1997</v>
      </c>
      <c r="X1410" s="629" t="s">
        <v>590</v>
      </c>
      <c r="Y1410" s="744">
        <v>10000</v>
      </c>
      <c r="Z1410" s="640"/>
      <c r="AA1410" s="794">
        <v>10000</v>
      </c>
      <c r="AB1410" s="640"/>
      <c r="AC1410" s="640"/>
      <c r="AD1410" s="640"/>
      <c r="AE1410" s="794">
        <v>10000</v>
      </c>
      <c r="AF1410" s="794"/>
      <c r="AG1410" s="794"/>
      <c r="AH1410" s="794"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45741</v>
      </c>
      <c r="F1411" s="269">
        <v>3000</v>
      </c>
      <c r="G1411" s="272"/>
      <c r="H1411" s="269" t="s">
        <v>636</v>
      </c>
      <c r="T1411" s="742">
        <v>45038</v>
      </c>
      <c r="U1411" s="629" t="s">
        <v>1999</v>
      </c>
      <c r="V1411" s="629" t="s">
        <v>1998</v>
      </c>
      <c r="W1411" s="629" t="s">
        <v>1997</v>
      </c>
      <c r="X1411" s="629" t="s">
        <v>590</v>
      </c>
      <c r="Y1411" s="744">
        <v>10000</v>
      </c>
      <c r="Z1411" s="640"/>
      <c r="AA1411" s="794">
        <v>10000</v>
      </c>
      <c r="AB1411" s="640"/>
      <c r="AC1411" s="640"/>
      <c r="AD1411" s="640"/>
      <c r="AE1411" s="794">
        <v>10000</v>
      </c>
      <c r="AF1411" s="794"/>
      <c r="AG1411" s="794"/>
      <c r="AH1411" s="794"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45741</v>
      </c>
      <c r="F1412" s="269">
        <v>40000</v>
      </c>
      <c r="G1412" s="272"/>
      <c r="H1412" s="269" t="s">
        <v>5420</v>
      </c>
      <c r="T1412" s="742">
        <v>45037</v>
      </c>
      <c r="U1412" s="629" t="s">
        <v>1482</v>
      </c>
      <c r="V1412" s="629" t="s">
        <v>1851</v>
      </c>
      <c r="W1412" s="629" t="s">
        <v>592</v>
      </c>
      <c r="X1412" s="629" t="s">
        <v>435</v>
      </c>
      <c r="Y1412" s="744">
        <v>420000</v>
      </c>
      <c r="Z1412" s="640"/>
      <c r="AA1412" s="794">
        <v>71000</v>
      </c>
      <c r="AB1412" s="640"/>
      <c r="AC1412" s="640"/>
      <c r="AD1412" s="640"/>
      <c r="AE1412" s="794">
        <v>71000</v>
      </c>
      <c r="AF1412" s="794"/>
      <c r="AG1412" s="794"/>
      <c r="AH1412" s="794"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45740</v>
      </c>
      <c r="F1413" s="269">
        <v>37000</v>
      </c>
      <c r="G1413" s="272"/>
      <c r="H1413" s="269" t="s">
        <v>1234</v>
      </c>
      <c r="T1413" s="742">
        <v>45036</v>
      </c>
      <c r="U1413" s="629" t="s">
        <v>1499</v>
      </c>
      <c r="V1413" s="629" t="s">
        <v>1663</v>
      </c>
      <c r="W1413" s="629" t="s">
        <v>1473</v>
      </c>
      <c r="X1413" s="629" t="s">
        <v>435</v>
      </c>
      <c r="Y1413" s="744">
        <v>290000</v>
      </c>
      <c r="Z1413" s="640"/>
      <c r="AA1413" s="640">
        <v>33000</v>
      </c>
      <c r="AB1413" s="640"/>
      <c r="AC1413" s="640"/>
      <c r="AD1413" s="640"/>
      <c r="AE1413" s="640">
        <v>33000</v>
      </c>
      <c r="AF1413" s="640"/>
      <c r="AG1413" s="640"/>
      <c r="AH1413" s="640"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45739</v>
      </c>
      <c r="F1414" s="269">
        <v>20000</v>
      </c>
      <c r="G1414" s="272"/>
      <c r="H1414" s="269" t="s">
        <v>5447</v>
      </c>
      <c r="T1414" s="742">
        <v>45035</v>
      </c>
      <c r="U1414" s="629" t="s">
        <v>604</v>
      </c>
      <c r="V1414" s="629" t="s">
        <v>1986</v>
      </c>
      <c r="W1414" s="629" t="s">
        <v>592</v>
      </c>
      <c r="X1414" s="629" t="s">
        <v>435</v>
      </c>
      <c r="Y1414" s="744">
        <v>324000</v>
      </c>
      <c r="Z1414" s="640"/>
      <c r="AA1414" s="794">
        <v>70000</v>
      </c>
      <c r="AB1414" s="640"/>
      <c r="AC1414" s="640"/>
      <c r="AD1414" s="640"/>
      <c r="AE1414" s="794">
        <v>70000</v>
      </c>
      <c r="AF1414" s="794"/>
      <c r="AG1414" s="794"/>
      <c r="AH1414" s="794"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45739</v>
      </c>
      <c r="F1415" s="269">
        <v>10000</v>
      </c>
      <c r="G1415" s="272"/>
      <c r="H1415" s="269" t="s">
        <v>1070</v>
      </c>
      <c r="T1415" s="742">
        <v>45034</v>
      </c>
      <c r="U1415" s="629" t="s">
        <v>609</v>
      </c>
      <c r="V1415" s="629" t="s">
        <v>1968</v>
      </c>
      <c r="W1415" s="629" t="s">
        <v>592</v>
      </c>
      <c r="X1415" s="629" t="s">
        <v>221</v>
      </c>
      <c r="Y1415" s="744">
        <v>360000</v>
      </c>
      <c r="Z1415" s="640"/>
      <c r="AA1415" s="640">
        <v>109000</v>
      </c>
      <c r="AB1415" s="640"/>
      <c r="AC1415" s="640"/>
      <c r="AD1415" s="640"/>
      <c r="AE1415" s="640">
        <v>109000</v>
      </c>
      <c r="AF1415" s="640"/>
      <c r="AG1415" s="640"/>
      <c r="AH1415" s="640"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45739</v>
      </c>
      <c r="F1416" s="269">
        <v>51000</v>
      </c>
      <c r="G1416" s="272"/>
      <c r="H1416" s="269" t="s">
        <v>5448</v>
      </c>
      <c r="T1416" s="742">
        <v>45033</v>
      </c>
      <c r="U1416" s="628" t="s">
        <v>1495</v>
      </c>
      <c r="V1416" s="628" t="s">
        <v>1804</v>
      </c>
      <c r="W1416" s="629" t="s">
        <v>592</v>
      </c>
      <c r="X1416" s="629" t="s">
        <v>608</v>
      </c>
      <c r="Y1416" s="744" t="s">
        <v>1949</v>
      </c>
      <c r="Z1416" s="640"/>
      <c r="AA1416" s="794">
        <v>69000</v>
      </c>
      <c r="AB1416" s="640"/>
      <c r="AC1416" s="640"/>
      <c r="AD1416" s="640"/>
      <c r="AE1416" s="794">
        <v>69000</v>
      </c>
      <c r="AF1416" s="794"/>
      <c r="AG1416" s="794"/>
      <c r="AH1416" s="794"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45739</v>
      </c>
      <c r="F1417" s="269">
        <v>8000</v>
      </c>
      <c r="G1417" s="272"/>
      <c r="H1417" s="269" t="s">
        <v>5046</v>
      </c>
      <c r="T1417" s="742">
        <v>45032</v>
      </c>
      <c r="U1417" s="629" t="s">
        <v>1500</v>
      </c>
      <c r="V1417" s="629" t="s">
        <v>1700</v>
      </c>
      <c r="W1417" s="629" t="s">
        <v>1473</v>
      </c>
      <c r="X1417" s="629" t="s">
        <v>435</v>
      </c>
      <c r="Y1417" s="744">
        <v>336000</v>
      </c>
      <c r="Z1417" s="640"/>
      <c r="AA1417" s="794">
        <v>86000</v>
      </c>
      <c r="AB1417" s="640"/>
      <c r="AC1417" s="640"/>
      <c r="AD1417" s="640"/>
      <c r="AE1417" s="794">
        <v>86000</v>
      </c>
      <c r="AF1417" s="794"/>
      <c r="AG1417" s="794"/>
      <c r="AH1417" s="794"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45739</v>
      </c>
      <c r="F1418" s="269">
        <v>8000</v>
      </c>
      <c r="G1418" s="272"/>
      <c r="H1418" s="269" t="s">
        <v>1306</v>
      </c>
      <c r="T1418" s="742">
        <v>45031</v>
      </c>
      <c r="U1418" s="629" t="s">
        <v>1728</v>
      </c>
      <c r="V1418" s="629" t="s">
        <v>1967</v>
      </c>
      <c r="W1418" s="629" t="s">
        <v>592</v>
      </c>
      <c r="X1418" s="629" t="s">
        <v>435</v>
      </c>
      <c r="Y1418" s="744">
        <v>478000</v>
      </c>
      <c r="Z1418" s="640"/>
      <c r="AA1418" s="794">
        <v>71000</v>
      </c>
      <c r="AB1418" s="640"/>
      <c r="AC1418" s="640"/>
      <c r="AD1418" s="640"/>
      <c r="AE1418" s="794">
        <v>71000</v>
      </c>
      <c r="AF1418" s="794"/>
      <c r="AG1418" s="794"/>
      <c r="AH1418" s="794"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45739</v>
      </c>
      <c r="F1419" s="269">
        <v>5000</v>
      </c>
      <c r="G1419" s="272"/>
      <c r="H1419" s="269" t="s">
        <v>5446</v>
      </c>
      <c r="T1419" s="742">
        <v>45030</v>
      </c>
      <c r="U1419" s="629" t="s">
        <v>1556</v>
      </c>
      <c r="V1419" s="629" t="s">
        <v>1953</v>
      </c>
      <c r="W1419" s="629" t="s">
        <v>592</v>
      </c>
      <c r="X1419" s="629" t="s">
        <v>436</v>
      </c>
      <c r="Y1419" s="744">
        <v>404000</v>
      </c>
      <c r="Z1419" s="640"/>
      <c r="AA1419" s="794">
        <v>89000</v>
      </c>
      <c r="AB1419" s="640"/>
      <c r="AC1419" s="640"/>
      <c r="AD1419" s="640"/>
      <c r="AE1419" s="794">
        <v>89000</v>
      </c>
      <c r="AF1419" s="794"/>
      <c r="AG1419" s="794"/>
      <c r="AH1419" s="794"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45739</v>
      </c>
      <c r="F1420" s="269">
        <v>100000</v>
      </c>
      <c r="G1420" s="272"/>
      <c r="H1420" s="269"/>
      <c r="T1420" s="742">
        <v>45029</v>
      </c>
      <c r="U1420" s="629" t="s">
        <v>1646</v>
      </c>
      <c r="V1420" s="629" t="s">
        <v>1960</v>
      </c>
      <c r="W1420" s="629" t="s">
        <v>592</v>
      </c>
      <c r="X1420" s="629" t="s">
        <v>436</v>
      </c>
      <c r="Y1420" s="744">
        <v>695000</v>
      </c>
      <c r="Z1420" s="640"/>
      <c r="AA1420" s="794">
        <v>69000</v>
      </c>
      <c r="AB1420" s="640"/>
      <c r="AC1420" s="640"/>
      <c r="AD1420" s="640"/>
      <c r="AE1420" s="794">
        <v>69000</v>
      </c>
      <c r="AF1420" s="794"/>
      <c r="AG1420" s="794"/>
      <c r="AH1420" s="794"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45739</v>
      </c>
      <c r="F1421" s="269">
        <v>71000</v>
      </c>
      <c r="G1421" s="272"/>
      <c r="H1421" s="269"/>
      <c r="T1421" s="742">
        <v>45028</v>
      </c>
      <c r="U1421" s="629" t="s">
        <v>1961</v>
      </c>
      <c r="V1421" s="629" t="s">
        <v>1930</v>
      </c>
      <c r="W1421" s="629" t="s">
        <v>1473</v>
      </c>
      <c r="X1421" s="629" t="s">
        <v>436</v>
      </c>
      <c r="Y1421" s="744">
        <v>231000</v>
      </c>
      <c r="Z1421" s="640"/>
      <c r="AA1421" s="794">
        <v>67000</v>
      </c>
      <c r="AB1421" s="640"/>
      <c r="AC1421" s="640"/>
      <c r="AD1421" s="640"/>
      <c r="AE1421" s="794">
        <v>67000</v>
      </c>
      <c r="AF1421" s="794"/>
      <c r="AG1421" s="794"/>
      <c r="AH1421" s="794"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45738</v>
      </c>
      <c r="F1422" s="269">
        <v>5000</v>
      </c>
      <c r="G1422" s="272"/>
      <c r="H1422" s="269" t="s">
        <v>914</v>
      </c>
      <c r="T1422" s="742">
        <v>45027</v>
      </c>
      <c r="U1422" s="629" t="s">
        <v>627</v>
      </c>
      <c r="V1422" s="629" t="s">
        <v>1927</v>
      </c>
      <c r="W1422" s="629" t="s">
        <v>592</v>
      </c>
      <c r="X1422" s="629" t="s">
        <v>221</v>
      </c>
      <c r="Y1422" s="744">
        <v>494000</v>
      </c>
      <c r="Z1422" s="640"/>
      <c r="AA1422" s="794">
        <v>142000</v>
      </c>
      <c r="AB1422" s="640"/>
      <c r="AC1422" s="640"/>
      <c r="AD1422" s="640"/>
      <c r="AE1422" s="794">
        <v>142000</v>
      </c>
      <c r="AF1422" s="794"/>
      <c r="AG1422" s="794"/>
      <c r="AH1422" s="794"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45738</v>
      </c>
      <c r="F1423" s="269">
        <v>30000</v>
      </c>
      <c r="G1423" s="272"/>
      <c r="H1423" s="269"/>
      <c r="T1423" s="742">
        <v>45026</v>
      </c>
      <c r="U1423" s="628" t="s">
        <v>1758</v>
      </c>
      <c r="V1423" s="628" t="s">
        <v>1759</v>
      </c>
      <c r="W1423" s="629" t="s">
        <v>592</v>
      </c>
      <c r="X1423" s="629" t="s">
        <v>221</v>
      </c>
      <c r="Y1423" s="744">
        <v>196000</v>
      </c>
      <c r="Z1423" s="640"/>
      <c r="AA1423" s="640">
        <v>70000</v>
      </c>
      <c r="AB1423" s="640"/>
      <c r="AC1423" s="640"/>
      <c r="AD1423" s="640"/>
      <c r="AE1423" s="640">
        <v>70000</v>
      </c>
      <c r="AF1423" s="640"/>
      <c r="AG1423" s="640"/>
      <c r="AH1423" s="640"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45737</v>
      </c>
      <c r="F1424" s="269">
        <v>4000</v>
      </c>
      <c r="G1424" s="272"/>
      <c r="H1424" s="269" t="s">
        <v>636</v>
      </c>
      <c r="T1424" s="742">
        <v>45025</v>
      </c>
      <c r="U1424" s="629" t="s">
        <v>1476</v>
      </c>
      <c r="V1424" s="629" t="s">
        <v>1901</v>
      </c>
      <c r="W1424" s="629" t="s">
        <v>1902</v>
      </c>
      <c r="X1424" s="629" t="s">
        <v>435</v>
      </c>
      <c r="Y1424" s="744">
        <v>90000</v>
      </c>
      <c r="Z1424" s="640"/>
      <c r="AA1424" s="640">
        <v>28000</v>
      </c>
      <c r="AB1424" s="640"/>
      <c r="AC1424" s="640"/>
      <c r="AD1424" s="640"/>
      <c r="AE1424" s="640">
        <v>28000</v>
      </c>
      <c r="AF1424" s="640"/>
      <c r="AG1424" s="640"/>
      <c r="AH1424" s="640"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45737</v>
      </c>
      <c r="F1425" s="269">
        <v>60000</v>
      </c>
      <c r="G1425" s="272"/>
      <c r="H1425" s="269"/>
      <c r="T1425" s="742">
        <v>45022</v>
      </c>
      <c r="U1425" s="629" t="s">
        <v>587</v>
      </c>
      <c r="V1425" s="629" t="s">
        <v>1858</v>
      </c>
      <c r="W1425" s="629" t="s">
        <v>592</v>
      </c>
      <c r="X1425" s="629" t="s">
        <v>433</v>
      </c>
      <c r="Y1425" s="744">
        <v>240000</v>
      </c>
      <c r="Z1425" s="640"/>
      <c r="AA1425" s="794">
        <v>40000</v>
      </c>
      <c r="AB1425" s="640"/>
      <c r="AC1425" s="640"/>
      <c r="AD1425" s="640"/>
      <c r="AE1425" s="794">
        <v>40000</v>
      </c>
      <c r="AF1425" s="794"/>
      <c r="AG1425" s="794"/>
      <c r="AH1425" s="794"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45736</v>
      </c>
      <c r="F1426" s="269">
        <v>5000</v>
      </c>
      <c r="G1426" s="272"/>
      <c r="H1426" s="269" t="s">
        <v>919</v>
      </c>
      <c r="T1426" s="742">
        <v>45021</v>
      </c>
      <c r="U1426" s="629" t="s">
        <v>587</v>
      </c>
      <c r="V1426" s="629" t="s">
        <v>1973</v>
      </c>
      <c r="W1426" s="629" t="s">
        <v>592</v>
      </c>
      <c r="X1426" s="629" t="s">
        <v>486</v>
      </c>
      <c r="Y1426" s="744">
        <v>250000</v>
      </c>
      <c r="Z1426" s="640"/>
      <c r="AA1426" s="794">
        <v>35000</v>
      </c>
      <c r="AB1426" s="640"/>
      <c r="AC1426" s="640"/>
      <c r="AD1426" s="640"/>
      <c r="AE1426" s="794">
        <v>35000</v>
      </c>
      <c r="AF1426" s="794"/>
      <c r="AG1426" s="794"/>
      <c r="AH1426" s="794"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45736</v>
      </c>
      <c r="F1427" s="269">
        <v>7000</v>
      </c>
      <c r="G1427" s="272" t="s">
        <v>1312</v>
      </c>
      <c r="H1427" s="269" t="s">
        <v>5430</v>
      </c>
      <c r="T1427" s="742">
        <v>45020</v>
      </c>
      <c r="U1427" s="629" t="s">
        <v>587</v>
      </c>
      <c r="V1427" s="629" t="s">
        <v>1974</v>
      </c>
      <c r="W1427" s="629" t="s">
        <v>592</v>
      </c>
      <c r="X1427" s="629" t="s">
        <v>435</v>
      </c>
      <c r="Y1427" s="744">
        <v>539000</v>
      </c>
      <c r="Z1427" s="640"/>
      <c r="AA1427" s="794">
        <v>56500</v>
      </c>
      <c r="AB1427" s="640"/>
      <c r="AC1427" s="640"/>
      <c r="AD1427" s="640"/>
      <c r="AE1427" s="794">
        <v>56500</v>
      </c>
      <c r="AF1427" s="794"/>
      <c r="AG1427" s="794"/>
      <c r="AH1427" s="794"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45736</v>
      </c>
      <c r="F1428" s="269">
        <v>267000</v>
      </c>
      <c r="G1428" s="272" t="s">
        <v>1312</v>
      </c>
      <c r="H1428" s="269" t="s">
        <v>3375</v>
      </c>
      <c r="T1428" s="742">
        <v>45019</v>
      </c>
      <c r="U1428" s="629" t="s">
        <v>587</v>
      </c>
      <c r="V1428" s="629" t="s">
        <v>1884</v>
      </c>
      <c r="W1428" s="629" t="s">
        <v>592</v>
      </c>
      <c r="X1428" s="629" t="s">
        <v>435</v>
      </c>
      <c r="Y1428" s="744">
        <v>394000</v>
      </c>
      <c r="Z1428" s="640"/>
      <c r="AA1428" s="794">
        <v>42500</v>
      </c>
      <c r="AB1428" s="640"/>
      <c r="AC1428" s="640"/>
      <c r="AD1428" s="640"/>
      <c r="AE1428" s="794">
        <v>42500</v>
      </c>
      <c r="AF1428" s="794"/>
      <c r="AG1428" s="794"/>
      <c r="AH1428" s="794"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45735</v>
      </c>
      <c r="F1429" s="269">
        <v>3000</v>
      </c>
      <c r="G1429" s="272"/>
      <c r="H1429" s="269" t="s">
        <v>3054</v>
      </c>
      <c r="T1429" s="742">
        <v>45018</v>
      </c>
      <c r="U1429" s="628" t="s">
        <v>1657</v>
      </c>
      <c r="V1429" s="628" t="s">
        <v>1658</v>
      </c>
      <c r="W1429" s="629" t="s">
        <v>592</v>
      </c>
      <c r="X1429" s="629" t="s">
        <v>436</v>
      </c>
      <c r="Y1429" s="744">
        <v>450000</v>
      </c>
      <c r="Z1429" s="640"/>
      <c r="AA1429" s="640">
        <v>40000</v>
      </c>
      <c r="AB1429" s="640"/>
      <c r="AC1429" s="640"/>
      <c r="AD1429" s="640"/>
      <c r="AE1429" s="640">
        <v>40000</v>
      </c>
      <c r="AF1429" s="640"/>
      <c r="AG1429" s="640"/>
      <c r="AH1429" s="640"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45734</v>
      </c>
      <c r="F1430" s="269">
        <v>3000</v>
      </c>
      <c r="G1430" s="272"/>
      <c r="H1430" s="269" t="s">
        <v>3054</v>
      </c>
      <c r="T1430" s="742">
        <v>45017</v>
      </c>
      <c r="U1430" s="629" t="s">
        <v>587</v>
      </c>
      <c r="V1430" s="629" t="s">
        <v>1772</v>
      </c>
      <c r="W1430" s="629" t="s">
        <v>592</v>
      </c>
      <c r="X1430" s="629" t="s">
        <v>544</v>
      </c>
      <c r="Y1430" s="744">
        <v>734000</v>
      </c>
      <c r="Z1430" s="640"/>
      <c r="AA1430" s="640">
        <v>127500</v>
      </c>
      <c r="AB1430" s="640"/>
      <c r="AC1430" s="640"/>
      <c r="AD1430" s="640"/>
      <c r="AE1430" s="640">
        <v>127500</v>
      </c>
      <c r="AF1430" s="640"/>
      <c r="AG1430" s="640"/>
      <c r="AH1430" s="640"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45734</v>
      </c>
      <c r="F1431" s="269">
        <v>20000</v>
      </c>
      <c r="G1431" s="272"/>
      <c r="H1431" s="269" t="s">
        <v>5420</v>
      </c>
      <c r="T1431" s="742">
        <v>45007</v>
      </c>
      <c r="U1431" s="629" t="s">
        <v>1646</v>
      </c>
      <c r="V1431" s="629" t="s">
        <v>1850</v>
      </c>
      <c r="W1431" s="629" t="s">
        <v>592</v>
      </c>
      <c r="X1431" s="629" t="s">
        <v>435</v>
      </c>
      <c r="Y1431" s="744">
        <v>1023000</v>
      </c>
      <c r="Z1431" s="640"/>
      <c r="AA1431" s="640">
        <v>70000</v>
      </c>
      <c r="AB1431" s="640"/>
      <c r="AC1431" s="640"/>
      <c r="AD1431" s="640"/>
      <c r="AE1431" s="640">
        <v>70000</v>
      </c>
      <c r="AF1431" s="640"/>
      <c r="AG1431" s="640"/>
      <c r="AH1431" s="640"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45734</v>
      </c>
      <c r="F1432" s="269">
        <v>30000</v>
      </c>
      <c r="G1432" s="272"/>
      <c r="H1432" s="269" t="s">
        <v>5444</v>
      </c>
      <c r="T1432" s="742">
        <v>45006</v>
      </c>
      <c r="U1432" s="628" t="s">
        <v>613</v>
      </c>
      <c r="V1432" s="628" t="s">
        <v>1820</v>
      </c>
      <c r="W1432" s="629" t="s">
        <v>592</v>
      </c>
      <c r="X1432" s="629" t="s">
        <v>1821</v>
      </c>
      <c r="Y1432" s="744">
        <v>360000</v>
      </c>
      <c r="Z1432" s="640"/>
      <c r="AA1432" s="640">
        <v>55000</v>
      </c>
      <c r="AB1432" s="640"/>
      <c r="AC1432" s="640"/>
      <c r="AD1432" s="640"/>
      <c r="AE1432" s="640">
        <v>55000</v>
      </c>
      <c r="AF1432" s="640"/>
      <c r="AG1432" s="640"/>
      <c r="AH1432" s="640"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45734</v>
      </c>
      <c r="F1433" s="269">
        <v>20000</v>
      </c>
      <c r="G1433" s="272"/>
      <c r="H1433" s="269" t="s">
        <v>5419</v>
      </c>
      <c r="T1433" s="742">
        <v>45005</v>
      </c>
      <c r="U1433" s="629" t="s">
        <v>1845</v>
      </c>
      <c r="V1433" s="629" t="s">
        <v>1848</v>
      </c>
      <c r="W1433" s="629" t="s">
        <v>592</v>
      </c>
      <c r="X1433" s="629" t="s">
        <v>1849</v>
      </c>
      <c r="Y1433" s="744">
        <v>600000</v>
      </c>
      <c r="Z1433" s="640"/>
      <c r="AA1433" s="640">
        <v>118000</v>
      </c>
      <c r="AB1433" s="640"/>
      <c r="AC1433" s="640"/>
      <c r="AD1433" s="640"/>
      <c r="AE1433" s="640">
        <v>118000</v>
      </c>
      <c r="AF1433" s="640"/>
      <c r="AG1433" s="640"/>
      <c r="AH1433" s="640"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45732</v>
      </c>
      <c r="F1434" s="269">
        <v>5000</v>
      </c>
      <c r="G1434" s="272"/>
      <c r="H1434" s="269" t="s">
        <v>3728</v>
      </c>
      <c r="T1434" s="742">
        <v>45004</v>
      </c>
      <c r="U1434" s="628" t="s">
        <v>609</v>
      </c>
      <c r="V1434" s="628" t="s">
        <v>1803</v>
      </c>
      <c r="W1434" s="629" t="s">
        <v>592</v>
      </c>
      <c r="X1434" s="629" t="s">
        <v>435</v>
      </c>
      <c r="Y1434" s="744">
        <v>471000</v>
      </c>
      <c r="Z1434" s="640"/>
      <c r="AA1434" s="640">
        <v>70000</v>
      </c>
      <c r="AB1434" s="640"/>
      <c r="AC1434" s="640"/>
      <c r="AD1434" s="640"/>
      <c r="AE1434" s="640">
        <v>70000</v>
      </c>
      <c r="AF1434" s="640"/>
      <c r="AG1434" s="640"/>
      <c r="AH1434" s="640"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45731</v>
      </c>
      <c r="F1435" s="269">
        <v>30000</v>
      </c>
      <c r="G1435" s="272" t="s">
        <v>942</v>
      </c>
      <c r="H1435" s="269" t="s">
        <v>916</v>
      </c>
      <c r="T1435" s="742">
        <v>45003</v>
      </c>
      <c r="U1435" s="629" t="s">
        <v>7052</v>
      </c>
      <c r="V1435" s="628" t="s">
        <v>1789</v>
      </c>
      <c r="W1435" s="629" t="s">
        <v>592</v>
      </c>
      <c r="X1435" s="629" t="s">
        <v>221</v>
      </c>
      <c r="Y1435" s="744">
        <v>483000</v>
      </c>
      <c r="Z1435" s="640"/>
      <c r="AA1435" s="640">
        <v>93000</v>
      </c>
      <c r="AB1435" s="640"/>
      <c r="AC1435" s="640"/>
      <c r="AD1435" s="640"/>
      <c r="AE1435" s="640">
        <v>93000</v>
      </c>
      <c r="AF1435" s="640"/>
      <c r="AG1435" s="640"/>
      <c r="AH1435" s="640"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45730</v>
      </c>
      <c r="F1436" s="269">
        <v>19000</v>
      </c>
      <c r="G1436" s="272"/>
      <c r="H1436" s="269" t="s">
        <v>934</v>
      </c>
      <c r="T1436" s="742">
        <v>45002</v>
      </c>
      <c r="U1436" s="629" t="s">
        <v>1769</v>
      </c>
      <c r="V1436" s="629" t="s">
        <v>1765</v>
      </c>
      <c r="W1436" s="629" t="s">
        <v>592</v>
      </c>
      <c r="X1436" s="629" t="s">
        <v>435</v>
      </c>
      <c r="Y1436" s="744">
        <v>210000</v>
      </c>
      <c r="Z1436" s="640"/>
      <c r="AA1436" s="640">
        <v>70000</v>
      </c>
      <c r="AB1436" s="640"/>
      <c r="AC1436" s="640"/>
      <c r="AD1436" s="640"/>
      <c r="AE1436" s="640">
        <v>70000</v>
      </c>
      <c r="AF1436" s="640"/>
      <c r="AG1436" s="640"/>
      <c r="AH1436" s="640"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45728</v>
      </c>
      <c r="F1437" s="269">
        <v>23000</v>
      </c>
      <c r="G1437" s="272"/>
      <c r="H1437" s="269" t="s">
        <v>5421</v>
      </c>
      <c r="T1437" s="742">
        <v>45001</v>
      </c>
      <c r="U1437" s="628" t="s">
        <v>618</v>
      </c>
      <c r="V1437" s="628" t="s">
        <v>1696</v>
      </c>
      <c r="W1437" s="629" t="s">
        <v>592</v>
      </c>
      <c r="X1437" s="629" t="s">
        <v>435</v>
      </c>
      <c r="Y1437" s="744">
        <v>400000</v>
      </c>
      <c r="Z1437" s="640"/>
      <c r="AA1437" s="640">
        <v>93000</v>
      </c>
      <c r="AB1437" s="640"/>
      <c r="AC1437" s="640"/>
      <c r="AD1437" s="640"/>
      <c r="AE1437" s="640">
        <v>93000</v>
      </c>
      <c r="AF1437" s="640"/>
      <c r="AG1437" s="640"/>
      <c r="AH1437" s="640"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45728</v>
      </c>
      <c r="F1438" s="269">
        <v>2000</v>
      </c>
      <c r="G1438" s="272"/>
      <c r="H1438" s="269" t="s">
        <v>636</v>
      </c>
      <c r="T1438" s="742">
        <v>45000</v>
      </c>
      <c r="U1438" s="628" t="s">
        <v>1805</v>
      </c>
      <c r="V1438" s="628" t="s">
        <v>1806</v>
      </c>
      <c r="W1438" s="629" t="s">
        <v>592</v>
      </c>
      <c r="X1438" s="629" t="s">
        <v>221</v>
      </c>
      <c r="Y1438" s="744">
        <v>432000</v>
      </c>
      <c r="Z1438" s="640"/>
      <c r="AA1438" s="640">
        <v>94000</v>
      </c>
      <c r="AB1438" s="640"/>
      <c r="AC1438" s="640"/>
      <c r="AD1438" s="640"/>
      <c r="AE1438" s="640">
        <v>94000</v>
      </c>
      <c r="AF1438" s="640"/>
      <c r="AG1438" s="640"/>
      <c r="AH1438" s="640"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45728</v>
      </c>
      <c r="F1439" s="269">
        <v>2000</v>
      </c>
      <c r="G1439" s="272"/>
      <c r="H1439" s="269" t="s">
        <v>1060</v>
      </c>
      <c r="T1439" s="742">
        <v>44999</v>
      </c>
      <c r="U1439" s="628" t="s">
        <v>1758</v>
      </c>
      <c r="V1439" s="628" t="s">
        <v>1761</v>
      </c>
      <c r="W1439" s="629" t="s">
        <v>592</v>
      </c>
      <c r="X1439" s="629" t="s">
        <v>602</v>
      </c>
      <c r="Y1439" s="744" t="s">
        <v>1787</v>
      </c>
      <c r="Z1439" s="640"/>
      <c r="AA1439" s="640">
        <v>90000</v>
      </c>
      <c r="AB1439" s="640"/>
      <c r="AC1439" s="640"/>
      <c r="AD1439" s="640"/>
      <c r="AE1439" s="640">
        <v>90000</v>
      </c>
      <c r="AF1439" s="640"/>
      <c r="AG1439" s="640"/>
      <c r="AH1439" s="640"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45728</v>
      </c>
      <c r="F1440" s="269">
        <v>215000</v>
      </c>
      <c r="G1440" s="272" t="s">
        <v>1312</v>
      </c>
      <c r="H1440" s="269" t="s">
        <v>1318</v>
      </c>
      <c r="T1440" s="742">
        <v>44998</v>
      </c>
      <c r="U1440" s="628" t="s">
        <v>627</v>
      </c>
      <c r="V1440" s="628" t="s">
        <v>1647</v>
      </c>
      <c r="W1440" s="629" t="s">
        <v>592</v>
      </c>
      <c r="X1440" s="629" t="s">
        <v>435</v>
      </c>
      <c r="Y1440" s="744" t="s">
        <v>1762</v>
      </c>
      <c r="Z1440" s="640"/>
      <c r="AA1440" s="640">
        <v>71000</v>
      </c>
      <c r="AB1440" s="640"/>
      <c r="AC1440" s="640"/>
      <c r="AD1440" s="640"/>
      <c r="AE1440" s="640">
        <v>71000</v>
      </c>
      <c r="AF1440" s="640"/>
      <c r="AG1440" s="640"/>
      <c r="AH1440" s="640"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45728</v>
      </c>
      <c r="F1441" s="269">
        <v>14000</v>
      </c>
      <c r="G1441" s="272" t="s">
        <v>942</v>
      </c>
      <c r="H1441" s="269" t="s">
        <v>978</v>
      </c>
      <c r="T1441" s="742">
        <v>44997</v>
      </c>
      <c r="U1441" s="628" t="s">
        <v>1555</v>
      </c>
      <c r="V1441" s="628" t="s">
        <v>1714</v>
      </c>
      <c r="W1441" s="629" t="s">
        <v>592</v>
      </c>
      <c r="X1441" s="629" t="s">
        <v>435</v>
      </c>
      <c r="Y1441" s="744">
        <v>417000</v>
      </c>
      <c r="Z1441" s="640"/>
      <c r="AA1441" s="640">
        <v>70000</v>
      </c>
      <c r="AB1441" s="640"/>
      <c r="AC1441" s="640"/>
      <c r="AD1441" s="640"/>
      <c r="AE1441" s="640">
        <v>70000</v>
      </c>
      <c r="AF1441" s="640"/>
      <c r="AG1441" s="640"/>
      <c r="AH1441" s="640"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45728</v>
      </c>
      <c r="F1442" s="269">
        <v>3000</v>
      </c>
      <c r="G1442" s="272"/>
      <c r="H1442" s="269" t="s">
        <v>5423</v>
      </c>
      <c r="T1442" s="742">
        <v>44996</v>
      </c>
      <c r="U1442" s="628" t="s">
        <v>618</v>
      </c>
      <c r="V1442" s="628" t="s">
        <v>1711</v>
      </c>
      <c r="W1442" s="629" t="s">
        <v>1712</v>
      </c>
      <c r="X1442" s="629" t="s">
        <v>590</v>
      </c>
      <c r="Y1442" s="744">
        <v>20000</v>
      </c>
      <c r="Z1442" s="640"/>
      <c r="AA1442" s="640">
        <v>20000</v>
      </c>
      <c r="AB1442" s="640"/>
      <c r="AC1442" s="640"/>
      <c r="AD1442" s="640"/>
      <c r="AE1442" s="640">
        <v>20000</v>
      </c>
      <c r="AF1442" s="640"/>
      <c r="AG1442" s="640"/>
      <c r="AH1442" s="640"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45728</v>
      </c>
      <c r="F1443" s="269">
        <v>8000</v>
      </c>
      <c r="G1443" s="272"/>
      <c r="H1443" s="269" t="s">
        <v>5422</v>
      </c>
      <c r="T1443" s="742">
        <v>44995</v>
      </c>
      <c r="U1443" s="628" t="s">
        <v>1693</v>
      </c>
      <c r="V1443" s="628" t="s">
        <v>1694</v>
      </c>
      <c r="W1443" s="629" t="s">
        <v>611</v>
      </c>
      <c r="X1443" s="629" t="s">
        <v>1695</v>
      </c>
      <c r="Y1443" s="744">
        <v>485000</v>
      </c>
      <c r="Z1443" s="640"/>
      <c r="AA1443" s="640">
        <v>46000</v>
      </c>
      <c r="AB1443" s="640"/>
      <c r="AC1443" s="640"/>
      <c r="AD1443" s="640"/>
      <c r="AE1443" s="640">
        <v>46000</v>
      </c>
      <c r="AF1443" s="640"/>
      <c r="AG1443" s="640"/>
      <c r="AH1443" s="640"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45728</v>
      </c>
      <c r="F1444" s="269">
        <v>14000</v>
      </c>
      <c r="G1444" s="272"/>
      <c r="H1444" s="269" t="s">
        <v>5424</v>
      </c>
      <c r="T1444" s="742">
        <v>44994</v>
      </c>
      <c r="U1444" s="628" t="s">
        <v>627</v>
      </c>
      <c r="V1444" s="628" t="s">
        <v>1687</v>
      </c>
      <c r="W1444" s="629" t="s">
        <v>611</v>
      </c>
      <c r="X1444" s="629" t="s">
        <v>436</v>
      </c>
      <c r="Y1444" s="744">
        <v>655000</v>
      </c>
      <c r="Z1444" s="640"/>
      <c r="AA1444" s="640">
        <v>66000</v>
      </c>
      <c r="AB1444" s="640"/>
      <c r="AC1444" s="640"/>
      <c r="AD1444" s="640"/>
      <c r="AE1444" s="640">
        <v>66000</v>
      </c>
      <c r="AF1444" s="640"/>
      <c r="AG1444" s="640"/>
      <c r="AH1444" s="640"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45727</v>
      </c>
      <c r="F1445" s="269">
        <v>5000</v>
      </c>
      <c r="G1445" s="272"/>
      <c r="H1445" s="269" t="s">
        <v>3728</v>
      </c>
      <c r="T1445" s="742">
        <v>44993</v>
      </c>
      <c r="U1445" s="628" t="s">
        <v>1667</v>
      </c>
      <c r="V1445" s="628" t="s">
        <v>1671</v>
      </c>
      <c r="W1445" s="629" t="s">
        <v>592</v>
      </c>
      <c r="X1445" s="629" t="s">
        <v>1628</v>
      </c>
      <c r="Y1445" s="744">
        <v>670000</v>
      </c>
      <c r="Z1445" s="640"/>
      <c r="AA1445" s="640">
        <v>106000</v>
      </c>
      <c r="AB1445" s="640"/>
      <c r="AC1445" s="640"/>
      <c r="AD1445" s="640"/>
      <c r="AE1445" s="640">
        <v>106000</v>
      </c>
      <c r="AF1445" s="640"/>
      <c r="AG1445" s="640"/>
      <c r="AH1445" s="640"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45727</v>
      </c>
      <c r="F1446" s="269">
        <v>3000</v>
      </c>
      <c r="G1446" s="272"/>
      <c r="H1446" s="269" t="s">
        <v>636</v>
      </c>
      <c r="T1446" s="742">
        <v>44992</v>
      </c>
      <c r="U1446" s="628" t="s">
        <v>1669</v>
      </c>
      <c r="V1446" s="628" t="s">
        <v>1593</v>
      </c>
      <c r="W1446" s="629" t="s">
        <v>592</v>
      </c>
      <c r="X1446" s="629" t="s">
        <v>1642</v>
      </c>
      <c r="Y1446" s="744">
        <v>663000</v>
      </c>
      <c r="Z1446" s="640"/>
      <c r="AA1446" s="640">
        <v>150000</v>
      </c>
      <c r="AB1446" s="640"/>
      <c r="AC1446" s="640"/>
      <c r="AD1446" s="640"/>
      <c r="AE1446" s="640">
        <v>150000</v>
      </c>
      <c r="AF1446" s="640"/>
      <c r="AG1446" s="640"/>
      <c r="AH1446" s="640"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45726</v>
      </c>
      <c r="F1447" s="269">
        <v>7000</v>
      </c>
      <c r="G1447" s="272"/>
      <c r="H1447" s="269" t="s">
        <v>1063</v>
      </c>
      <c r="T1447" s="742">
        <v>44991</v>
      </c>
      <c r="U1447" s="629" t="s">
        <v>587</v>
      </c>
      <c r="V1447" s="629" t="s">
        <v>1825</v>
      </c>
      <c r="W1447" s="629" t="s">
        <v>592</v>
      </c>
      <c r="X1447" s="629" t="s">
        <v>436</v>
      </c>
      <c r="Y1447" s="744">
        <v>570000</v>
      </c>
      <c r="Z1447" s="640"/>
      <c r="AA1447" s="640">
        <v>50000</v>
      </c>
      <c r="AB1447" s="640"/>
      <c r="AC1447" s="640"/>
      <c r="AD1447" s="640"/>
      <c r="AE1447" s="640">
        <v>50000</v>
      </c>
      <c r="AF1447" s="640"/>
      <c r="AG1447" s="640"/>
      <c r="AH1447" s="640"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45726</v>
      </c>
      <c r="F1448" s="269">
        <v>3000</v>
      </c>
      <c r="G1448" s="272" t="s">
        <v>3353</v>
      </c>
      <c r="H1448" s="269" t="s">
        <v>4878</v>
      </c>
      <c r="T1448" s="742">
        <v>44990</v>
      </c>
      <c r="U1448" s="628" t="s">
        <v>587</v>
      </c>
      <c r="V1448" s="628" t="s">
        <v>1776</v>
      </c>
      <c r="W1448" s="629" t="s">
        <v>592</v>
      </c>
      <c r="X1448" s="629" t="s">
        <v>436</v>
      </c>
      <c r="Y1448" s="744">
        <v>319000</v>
      </c>
      <c r="Z1448" s="640"/>
      <c r="AA1448" s="640">
        <v>40000</v>
      </c>
      <c r="AB1448" s="640"/>
      <c r="AC1448" s="640"/>
      <c r="AD1448" s="640"/>
      <c r="AE1448" s="640">
        <v>40000</v>
      </c>
      <c r="AF1448" s="640"/>
      <c r="AG1448" s="640"/>
      <c r="AH1448" s="640"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45726</v>
      </c>
      <c r="F1449" s="269">
        <v>14000</v>
      </c>
      <c r="G1449" s="272"/>
      <c r="H1449" s="269" t="s">
        <v>5425</v>
      </c>
      <c r="T1449" s="742">
        <v>44989</v>
      </c>
      <c r="U1449" s="628" t="s">
        <v>587</v>
      </c>
      <c r="V1449" s="628" t="s">
        <v>1811</v>
      </c>
      <c r="W1449" s="629" t="s">
        <v>592</v>
      </c>
      <c r="X1449" s="629" t="s">
        <v>433</v>
      </c>
      <c r="Y1449" s="744">
        <v>410000</v>
      </c>
      <c r="Z1449" s="640"/>
      <c r="AA1449" s="640">
        <v>42500</v>
      </c>
      <c r="AB1449" s="640"/>
      <c r="AC1449" s="640"/>
      <c r="AD1449" s="640"/>
      <c r="AE1449" s="640">
        <v>42500</v>
      </c>
      <c r="AF1449" s="640"/>
      <c r="AG1449" s="640"/>
      <c r="AH1449" s="640"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45724</v>
      </c>
      <c r="F1450" s="269">
        <v>111000</v>
      </c>
      <c r="G1450" s="272"/>
      <c r="H1450" s="269" t="s">
        <v>5427</v>
      </c>
      <c r="T1450" s="742">
        <v>44988</v>
      </c>
      <c r="U1450" s="628" t="s">
        <v>587</v>
      </c>
      <c r="V1450" s="628" t="s">
        <v>1753</v>
      </c>
      <c r="W1450" s="629" t="s">
        <v>592</v>
      </c>
      <c r="X1450" s="629" t="s">
        <v>436</v>
      </c>
      <c r="Y1450" s="744">
        <v>410000</v>
      </c>
      <c r="Z1450" s="640"/>
      <c r="AA1450" s="640">
        <v>40000</v>
      </c>
      <c r="AB1450" s="640"/>
      <c r="AC1450" s="640"/>
      <c r="AD1450" s="640"/>
      <c r="AE1450" s="640">
        <v>40000</v>
      </c>
      <c r="AF1450" s="640"/>
      <c r="AG1450" s="640"/>
      <c r="AH1450" s="640"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45724</v>
      </c>
      <c r="F1451" s="269">
        <v>3000</v>
      </c>
      <c r="G1451" s="272"/>
      <c r="H1451" s="269" t="s">
        <v>5210</v>
      </c>
      <c r="T1451" s="742">
        <v>44987</v>
      </c>
      <c r="U1451" s="628" t="s">
        <v>587</v>
      </c>
      <c r="V1451" s="628" t="s">
        <v>262</v>
      </c>
      <c r="W1451" s="629" t="s">
        <v>592</v>
      </c>
      <c r="X1451" s="629" t="s">
        <v>435</v>
      </c>
      <c r="Y1451" s="744" t="s">
        <v>1831</v>
      </c>
      <c r="Z1451" s="640"/>
      <c r="AA1451" s="640">
        <v>73000</v>
      </c>
      <c r="AB1451" s="640"/>
      <c r="AC1451" s="640"/>
      <c r="AD1451" s="640"/>
      <c r="AE1451" s="640">
        <v>73000</v>
      </c>
      <c r="AF1451" s="640"/>
      <c r="AG1451" s="640"/>
      <c r="AH1451" s="640"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45724</v>
      </c>
      <c r="F1452" s="269">
        <v>30000</v>
      </c>
      <c r="G1452" s="272" t="s">
        <v>942</v>
      </c>
      <c r="H1452" s="269" t="s">
        <v>916</v>
      </c>
      <c r="T1452" s="742">
        <v>44986</v>
      </c>
      <c r="U1452" s="628" t="s">
        <v>587</v>
      </c>
      <c r="V1452" s="628" t="s">
        <v>501</v>
      </c>
      <c r="W1452" s="629" t="s">
        <v>592</v>
      </c>
      <c r="X1452" s="629" t="s">
        <v>436</v>
      </c>
      <c r="Y1452" s="744">
        <v>400000</v>
      </c>
      <c r="Z1452" s="640"/>
      <c r="AA1452" s="640">
        <v>52500</v>
      </c>
      <c r="AB1452" s="640"/>
      <c r="AC1452" s="640"/>
      <c r="AD1452" s="640"/>
      <c r="AE1452" s="640">
        <v>52500</v>
      </c>
      <c r="AF1452" s="640"/>
      <c r="AG1452" s="640"/>
      <c r="AH1452" s="640"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45724</v>
      </c>
      <c r="F1453" s="269">
        <v>2000</v>
      </c>
      <c r="G1453" s="272"/>
      <c r="H1453" s="269" t="s">
        <v>5426</v>
      </c>
      <c r="T1453" s="742">
        <v>44985</v>
      </c>
      <c r="U1453" s="628" t="s">
        <v>1668</v>
      </c>
      <c r="V1453" s="628" t="s">
        <v>1670</v>
      </c>
      <c r="W1453" s="629" t="s">
        <v>611</v>
      </c>
      <c r="X1453" s="629" t="s">
        <v>608</v>
      </c>
      <c r="Y1453" s="744" t="s">
        <v>1626</v>
      </c>
      <c r="Z1453" s="640"/>
      <c r="AA1453" s="640">
        <v>58000</v>
      </c>
      <c r="AB1453" s="640"/>
      <c r="AC1453" s="640"/>
      <c r="AD1453" s="640"/>
      <c r="AE1453" s="640">
        <v>58000</v>
      </c>
      <c r="AF1453" s="640"/>
      <c r="AG1453" s="640"/>
      <c r="AH1453" s="640"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45723</v>
      </c>
      <c r="F1454" s="269">
        <v>42000</v>
      </c>
      <c r="G1454" s="272" t="s">
        <v>942</v>
      </c>
      <c r="H1454" s="269" t="s">
        <v>5429</v>
      </c>
      <c r="T1454" s="742">
        <v>44984</v>
      </c>
      <c r="U1454" s="628" t="s">
        <v>1677</v>
      </c>
      <c r="V1454" s="628" t="s">
        <v>1610</v>
      </c>
      <c r="W1454" s="629" t="s">
        <v>592</v>
      </c>
      <c r="X1454" s="629" t="s">
        <v>435</v>
      </c>
      <c r="Y1454" s="744">
        <v>500000</v>
      </c>
      <c r="Z1454" s="640"/>
      <c r="AA1454" s="640">
        <v>83000</v>
      </c>
      <c r="AB1454" s="640"/>
      <c r="AC1454" s="640"/>
      <c r="AD1454" s="640"/>
      <c r="AE1454" s="640">
        <v>83000</v>
      </c>
      <c r="AF1454" s="640"/>
      <c r="AG1454" s="640"/>
      <c r="AH1454" s="640"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45723</v>
      </c>
      <c r="F1455" s="269">
        <v>41000</v>
      </c>
      <c r="G1455" s="272" t="s">
        <v>942</v>
      </c>
      <c r="H1455" s="269" t="s">
        <v>5428</v>
      </c>
      <c r="T1455" s="742">
        <v>44983</v>
      </c>
      <c r="U1455" s="628" t="s">
        <v>1666</v>
      </c>
      <c r="V1455" s="628">
        <v>1020450849</v>
      </c>
      <c r="W1455" s="629" t="s">
        <v>1496</v>
      </c>
      <c r="X1455" s="629" t="s">
        <v>221</v>
      </c>
      <c r="Y1455" s="744" t="s">
        <v>1620</v>
      </c>
      <c r="Z1455" s="640"/>
      <c r="AA1455" s="640">
        <v>16000</v>
      </c>
      <c r="AB1455" s="640"/>
      <c r="AC1455" s="640"/>
      <c r="AD1455" s="640"/>
      <c r="AE1455" s="640">
        <v>16000</v>
      </c>
      <c r="AF1455" s="640"/>
      <c r="AG1455" s="640"/>
      <c r="AH1455" s="640"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45722</v>
      </c>
      <c r="F1456" s="269">
        <v>5000</v>
      </c>
      <c r="G1456" s="272" t="s">
        <v>1312</v>
      </c>
      <c r="H1456" s="269" t="s">
        <v>919</v>
      </c>
      <c r="T1456" s="742">
        <v>44982</v>
      </c>
      <c r="U1456" s="628" t="s">
        <v>1672</v>
      </c>
      <c r="V1456" s="628" t="s">
        <v>1675</v>
      </c>
      <c r="W1456" s="629" t="s">
        <v>1579</v>
      </c>
      <c r="X1456" s="629" t="s">
        <v>435</v>
      </c>
      <c r="Y1456" s="744">
        <v>320000</v>
      </c>
      <c r="Z1456" s="640"/>
      <c r="AA1456" s="640">
        <v>71000</v>
      </c>
      <c r="AB1456" s="640"/>
      <c r="AC1456" s="640"/>
      <c r="AD1456" s="640"/>
      <c r="AE1456" s="640">
        <v>71000</v>
      </c>
      <c r="AF1456" s="640"/>
      <c r="AG1456" s="640"/>
      <c r="AH1456" s="640"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45722</v>
      </c>
      <c r="F1457" s="269">
        <v>195000</v>
      </c>
      <c r="G1457" s="272" t="s">
        <v>1312</v>
      </c>
      <c r="H1457" s="269" t="s">
        <v>3375</v>
      </c>
      <c r="T1457" s="742">
        <v>44981</v>
      </c>
      <c r="U1457" s="628" t="s">
        <v>1674</v>
      </c>
      <c r="V1457" s="628" t="s">
        <v>1673</v>
      </c>
      <c r="W1457" s="629" t="s">
        <v>1580</v>
      </c>
      <c r="X1457" s="629" t="s">
        <v>221</v>
      </c>
      <c r="Y1457" s="744">
        <v>20000</v>
      </c>
      <c r="Z1457" s="640"/>
      <c r="AA1457" s="640">
        <v>20000</v>
      </c>
      <c r="AB1457" s="640"/>
      <c r="AC1457" s="640"/>
      <c r="AD1457" s="640"/>
      <c r="AE1457" s="640">
        <v>20000</v>
      </c>
      <c r="AF1457" s="640"/>
      <c r="AG1457" s="640"/>
      <c r="AH1457" s="640"/>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45722</v>
      </c>
      <c r="F1458" s="269">
        <v>20000</v>
      </c>
      <c r="G1458" s="272"/>
      <c r="H1458" s="269" t="s">
        <v>5387</v>
      </c>
      <c r="T1458" s="742">
        <v>44980</v>
      </c>
      <c r="U1458" s="628" t="s">
        <v>613</v>
      </c>
      <c r="V1458" s="628" t="s">
        <v>1574</v>
      </c>
      <c r="W1458" s="629" t="s">
        <v>592</v>
      </c>
      <c r="X1458" s="629" t="s">
        <v>221</v>
      </c>
      <c r="Y1458" s="744">
        <v>290000</v>
      </c>
      <c r="Z1458" s="640"/>
      <c r="AA1458" s="640">
        <v>82000</v>
      </c>
      <c r="AB1458" s="640"/>
      <c r="AC1458" s="640"/>
      <c r="AD1458" s="640"/>
      <c r="AE1458" s="640">
        <v>82000</v>
      </c>
      <c r="AF1458" s="640"/>
      <c r="AG1458" s="640"/>
      <c r="AH1458" s="640"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45722</v>
      </c>
      <c r="F1459" s="269">
        <v>4000</v>
      </c>
      <c r="G1459" s="272"/>
      <c r="H1459" s="269" t="s">
        <v>5386</v>
      </c>
      <c r="T1459" s="742">
        <v>44979</v>
      </c>
      <c r="U1459" s="628" t="s">
        <v>609</v>
      </c>
      <c r="V1459" s="628" t="s">
        <v>561</v>
      </c>
      <c r="W1459" s="629" t="s">
        <v>592</v>
      </c>
      <c r="X1459" s="629" t="s">
        <v>436</v>
      </c>
      <c r="Y1459" s="744">
        <v>540000</v>
      </c>
      <c r="Z1459" s="640"/>
      <c r="AA1459" s="640">
        <v>69000</v>
      </c>
      <c r="AB1459" s="640"/>
      <c r="AC1459" s="640"/>
      <c r="AD1459" s="640"/>
      <c r="AE1459" s="640">
        <v>69000</v>
      </c>
      <c r="AF1459" s="640"/>
      <c r="AG1459" s="640"/>
      <c r="AH1459" s="640"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45721</v>
      </c>
      <c r="F1460" s="269">
        <v>3000</v>
      </c>
      <c r="G1460" s="272"/>
      <c r="H1460" s="269" t="s">
        <v>636</v>
      </c>
      <c r="T1460" s="742">
        <v>44978</v>
      </c>
      <c r="U1460" s="628" t="s">
        <v>609</v>
      </c>
      <c r="V1460" s="628" t="s">
        <v>1665</v>
      </c>
      <c r="W1460" s="629" t="s">
        <v>592</v>
      </c>
      <c r="X1460" s="629" t="s">
        <v>436</v>
      </c>
      <c r="Y1460" s="744">
        <v>927000</v>
      </c>
      <c r="Z1460" s="640"/>
      <c r="AA1460" s="640">
        <v>68000</v>
      </c>
      <c r="AB1460" s="640"/>
      <c r="AC1460" s="640"/>
      <c r="AD1460" s="640"/>
      <c r="AE1460" s="640">
        <v>68000</v>
      </c>
      <c r="AF1460" s="640"/>
      <c r="AG1460" s="640"/>
      <c r="AH1460" s="640"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45721</v>
      </c>
      <c r="F1461" s="269">
        <v>3000</v>
      </c>
      <c r="G1461" s="272"/>
      <c r="H1461" s="269" t="s">
        <v>5383</v>
      </c>
      <c r="T1461" s="742">
        <v>44977</v>
      </c>
      <c r="U1461" s="628" t="s">
        <v>1482</v>
      </c>
      <c r="V1461" s="628" t="s">
        <v>1664</v>
      </c>
      <c r="W1461" s="629" t="s">
        <v>592</v>
      </c>
      <c r="X1461" s="629" t="s">
        <v>221</v>
      </c>
      <c r="Y1461" s="744">
        <v>622000</v>
      </c>
      <c r="Z1461" s="640"/>
      <c r="AA1461" s="640">
        <v>111000</v>
      </c>
      <c r="AB1461" s="640"/>
      <c r="AC1461" s="640"/>
      <c r="AD1461" s="640"/>
      <c r="AE1461" s="640">
        <v>111000</v>
      </c>
      <c r="AF1461" s="640"/>
      <c r="AG1461" s="640"/>
      <c r="AH1461" s="640"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45721</v>
      </c>
      <c r="F1462" s="269">
        <v>40000</v>
      </c>
      <c r="G1462" s="272" t="s">
        <v>942</v>
      </c>
      <c r="H1462" s="269" t="s">
        <v>5382</v>
      </c>
      <c r="T1462" s="742">
        <v>44976</v>
      </c>
      <c r="U1462" s="628" t="s">
        <v>604</v>
      </c>
      <c r="V1462" s="628" t="s">
        <v>1662</v>
      </c>
      <c r="W1462" s="629" t="s">
        <v>592</v>
      </c>
      <c r="X1462" s="629" t="s">
        <v>435</v>
      </c>
      <c r="Y1462" s="744">
        <v>358000</v>
      </c>
      <c r="Z1462" s="640"/>
      <c r="AA1462" s="640">
        <v>53000</v>
      </c>
      <c r="AB1462" s="640"/>
      <c r="AC1462" s="640"/>
      <c r="AD1462" s="640"/>
      <c r="AE1462" s="640">
        <v>53000</v>
      </c>
      <c r="AF1462" s="640"/>
      <c r="AG1462" s="640"/>
      <c r="AH1462" s="640"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45720</v>
      </c>
      <c r="F1463" s="269">
        <v>20000</v>
      </c>
      <c r="G1463" s="272"/>
      <c r="H1463" s="269" t="s">
        <v>5376</v>
      </c>
      <c r="T1463" s="742">
        <v>44975</v>
      </c>
      <c r="U1463" s="628" t="s">
        <v>618</v>
      </c>
      <c r="V1463" s="628">
        <v>39677053</v>
      </c>
      <c r="W1463" s="629" t="s">
        <v>1496</v>
      </c>
      <c r="X1463" s="629" t="s">
        <v>221</v>
      </c>
      <c r="Y1463" s="744">
        <v>291000</v>
      </c>
      <c r="Z1463" s="640"/>
      <c r="AA1463" s="640">
        <v>22000</v>
      </c>
      <c r="AB1463" s="640"/>
      <c r="AC1463" s="640"/>
      <c r="AD1463" s="640"/>
      <c r="AE1463" s="640">
        <v>22000</v>
      </c>
      <c r="AF1463" s="640"/>
      <c r="AG1463" s="640"/>
      <c r="AH1463" s="640"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45720</v>
      </c>
      <c r="F1464" s="269">
        <v>3000</v>
      </c>
      <c r="G1464" s="272"/>
      <c r="H1464" s="269" t="s">
        <v>1060</v>
      </c>
      <c r="T1464" s="742">
        <v>44974</v>
      </c>
      <c r="U1464" s="628" t="s">
        <v>1476</v>
      </c>
      <c r="V1464" s="628" t="s">
        <v>1661</v>
      </c>
      <c r="W1464" s="629" t="s">
        <v>611</v>
      </c>
      <c r="X1464" s="629" t="s">
        <v>221</v>
      </c>
      <c r="Y1464" s="744">
        <v>440000</v>
      </c>
      <c r="Z1464" s="640"/>
      <c r="AA1464" s="640">
        <v>129000</v>
      </c>
      <c r="AB1464" s="640"/>
      <c r="AC1464" s="640"/>
      <c r="AD1464" s="640"/>
      <c r="AE1464" s="640">
        <v>129000</v>
      </c>
      <c r="AF1464" s="640"/>
      <c r="AG1464" s="640"/>
      <c r="AH1464" s="640"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45720</v>
      </c>
      <c r="F1465" s="269">
        <v>6000</v>
      </c>
      <c r="G1465" s="272"/>
      <c r="H1465" s="269" t="s">
        <v>5384</v>
      </c>
      <c r="T1465" s="742">
        <v>44973</v>
      </c>
      <c r="U1465" s="628" t="s">
        <v>1495</v>
      </c>
      <c r="V1465" s="628" t="s">
        <v>1660</v>
      </c>
      <c r="W1465" s="629" t="s">
        <v>589</v>
      </c>
      <c r="X1465" s="629" t="s">
        <v>221</v>
      </c>
      <c r="Y1465" s="744">
        <v>262000</v>
      </c>
      <c r="Z1465" s="640"/>
      <c r="AA1465" s="640">
        <v>75000</v>
      </c>
      <c r="AB1465" s="640"/>
      <c r="AC1465" s="640"/>
      <c r="AD1465" s="640"/>
      <c r="AE1465" s="640">
        <v>75000</v>
      </c>
      <c r="AF1465" s="640"/>
      <c r="AG1465" s="640"/>
      <c r="AH1465" s="640"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45720</v>
      </c>
      <c r="F1466" s="269">
        <v>15000</v>
      </c>
      <c r="G1466" s="272"/>
      <c r="H1466" s="269"/>
      <c r="T1466" s="742">
        <v>44972</v>
      </c>
      <c r="U1466" s="628" t="s">
        <v>1495</v>
      </c>
      <c r="V1466" s="628" t="s">
        <v>1660</v>
      </c>
      <c r="W1466" s="629" t="s">
        <v>592</v>
      </c>
      <c r="X1466" s="629" t="s">
        <v>590</v>
      </c>
      <c r="Y1466" s="744">
        <v>109000</v>
      </c>
      <c r="Z1466" s="640"/>
      <c r="AA1466" s="640">
        <v>0</v>
      </c>
      <c r="AB1466" s="640"/>
      <c r="AC1466" s="640"/>
      <c r="AD1466" s="640"/>
      <c r="AE1466" s="640">
        <v>0</v>
      </c>
      <c r="AF1466" s="640"/>
      <c r="AG1466" s="640"/>
      <c r="AH1466" s="640"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45719</v>
      </c>
      <c r="F1467" s="269">
        <v>7000</v>
      </c>
      <c r="G1467" s="272"/>
      <c r="H1467" s="269" t="s">
        <v>5372</v>
      </c>
      <c r="T1467" s="742">
        <v>44971</v>
      </c>
      <c r="U1467" s="628" t="s">
        <v>1493</v>
      </c>
      <c r="V1467" s="628" t="s">
        <v>1659</v>
      </c>
      <c r="W1467" s="629" t="s">
        <v>592</v>
      </c>
      <c r="X1467" s="629" t="s">
        <v>435</v>
      </c>
      <c r="Y1467" s="744">
        <v>600000</v>
      </c>
      <c r="Z1467" s="640"/>
      <c r="AA1467" s="640">
        <v>71000</v>
      </c>
      <c r="AB1467" s="640"/>
      <c r="AC1467" s="640"/>
      <c r="AD1467" s="640"/>
      <c r="AE1467" s="640">
        <v>71000</v>
      </c>
      <c r="AF1467" s="640"/>
      <c r="AG1467" s="640"/>
      <c r="AH1467" s="640"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45718</v>
      </c>
      <c r="F1468" s="269">
        <v>5000</v>
      </c>
      <c r="G1468" s="272"/>
      <c r="H1468" s="269" t="s">
        <v>3728</v>
      </c>
      <c r="T1468" s="742">
        <v>44970</v>
      </c>
      <c r="U1468" s="628" t="s">
        <v>1476</v>
      </c>
      <c r="V1468" s="628" t="s">
        <v>1656</v>
      </c>
      <c r="W1468" s="629" t="s">
        <v>592</v>
      </c>
      <c r="X1468" s="629" t="s">
        <v>435</v>
      </c>
      <c r="Y1468" s="744">
        <v>454000</v>
      </c>
      <c r="Z1468" s="640"/>
      <c r="AA1468" s="640">
        <v>84000</v>
      </c>
      <c r="AB1468" s="640"/>
      <c r="AC1468" s="640"/>
      <c r="AD1468" s="640"/>
      <c r="AE1468" s="640">
        <v>84000</v>
      </c>
      <c r="AF1468" s="640"/>
      <c r="AG1468" s="640"/>
      <c r="AH1468" s="640"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45718</v>
      </c>
      <c r="F1469" s="269">
        <v>55000</v>
      </c>
      <c r="G1469" s="272" t="s">
        <v>3355</v>
      </c>
      <c r="H1469" s="269" t="s">
        <v>5369</v>
      </c>
      <c r="T1469" s="742">
        <v>44969</v>
      </c>
      <c r="U1469" s="628" t="s">
        <v>618</v>
      </c>
      <c r="V1469" s="628">
        <v>1125998362</v>
      </c>
      <c r="W1469" s="629" t="s">
        <v>1490</v>
      </c>
      <c r="X1469" s="629" t="s">
        <v>221</v>
      </c>
      <c r="Y1469" s="744">
        <v>553000</v>
      </c>
      <c r="Z1469" s="640"/>
      <c r="AA1469" s="640">
        <v>25000</v>
      </c>
      <c r="AB1469" s="640"/>
      <c r="AC1469" s="640"/>
      <c r="AD1469" s="640"/>
      <c r="AE1469" s="640">
        <v>25000</v>
      </c>
      <c r="AF1469" s="640"/>
      <c r="AG1469" s="640"/>
      <c r="AH1469" s="640"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45717</v>
      </c>
      <c r="F1470" s="269">
        <v>180000</v>
      </c>
      <c r="G1470" s="272"/>
      <c r="H1470" s="269" t="s">
        <v>5368</v>
      </c>
      <c r="T1470" s="742">
        <v>44968</v>
      </c>
      <c r="U1470" s="628" t="s">
        <v>1482</v>
      </c>
      <c r="V1470" s="628">
        <v>30728871</v>
      </c>
      <c r="W1470" s="629" t="s">
        <v>1490</v>
      </c>
      <c r="X1470" s="629" t="s">
        <v>245</v>
      </c>
      <c r="Y1470" s="744">
        <v>291000</v>
      </c>
      <c r="Z1470" s="640"/>
      <c r="AA1470" s="640">
        <v>196000</v>
      </c>
      <c r="AB1470" s="640">
        <v>66000</v>
      </c>
      <c r="AC1470" s="640">
        <v>5000</v>
      </c>
      <c r="AD1470" s="640"/>
      <c r="AE1470" s="640">
        <v>24000</v>
      </c>
      <c r="AF1470" s="640"/>
      <c r="AG1470" s="640"/>
      <c r="AH1470" s="640"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45717</v>
      </c>
      <c r="F1471" s="269">
        <v>2000</v>
      </c>
      <c r="G1471" s="272"/>
      <c r="H1471" s="269" t="s">
        <v>636</v>
      </c>
      <c r="T1471" s="742">
        <v>44967</v>
      </c>
      <c r="U1471" s="628" t="s">
        <v>1487</v>
      </c>
      <c r="V1471" s="628" t="s">
        <v>1655</v>
      </c>
      <c r="W1471" s="629" t="s">
        <v>592</v>
      </c>
      <c r="X1471" s="629" t="s">
        <v>1488</v>
      </c>
      <c r="Y1471" s="744">
        <v>285000</v>
      </c>
      <c r="Z1471" s="640"/>
      <c r="AA1471" s="640">
        <v>110000</v>
      </c>
      <c r="AB1471" s="640"/>
      <c r="AC1471" s="640"/>
      <c r="AD1471" s="640"/>
      <c r="AE1471" s="640">
        <v>110000</v>
      </c>
      <c r="AF1471" s="640"/>
      <c r="AG1471" s="640"/>
      <c r="AH1471" s="640"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45717</v>
      </c>
      <c r="F1472" s="269">
        <v>3000</v>
      </c>
      <c r="G1472" s="272"/>
      <c r="H1472" s="269" t="s">
        <v>5365</v>
      </c>
      <c r="T1472" s="742">
        <v>44966</v>
      </c>
      <c r="U1472" s="628" t="s">
        <v>618</v>
      </c>
      <c r="V1472" s="628" t="s">
        <v>1654</v>
      </c>
      <c r="W1472" s="629" t="s">
        <v>611</v>
      </c>
      <c r="X1472" s="629" t="s">
        <v>436</v>
      </c>
      <c r="Y1472" s="744">
        <v>636000</v>
      </c>
      <c r="Z1472" s="640"/>
      <c r="AA1472" s="640">
        <v>65000</v>
      </c>
      <c r="AB1472" s="640"/>
      <c r="AC1472" s="640"/>
      <c r="AD1472" s="640"/>
      <c r="AE1472" s="640">
        <v>65000</v>
      </c>
      <c r="AF1472" s="640"/>
      <c r="AG1472" s="640"/>
      <c r="AH1472" s="640"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45716</v>
      </c>
      <c r="F1473" s="269">
        <v>5000</v>
      </c>
      <c r="G1473" s="272" t="s">
        <v>1312</v>
      </c>
      <c r="H1473" s="269" t="s">
        <v>919</v>
      </c>
      <c r="T1473" s="742">
        <v>44965</v>
      </c>
      <c r="U1473" s="628" t="s">
        <v>1482</v>
      </c>
      <c r="V1473" s="628" t="s">
        <v>1653</v>
      </c>
      <c r="W1473" s="629" t="s">
        <v>592</v>
      </c>
      <c r="X1473" s="629" t="s">
        <v>436</v>
      </c>
      <c r="Y1473" s="744">
        <v>771000</v>
      </c>
      <c r="Z1473" s="640"/>
      <c r="AA1473" s="640">
        <v>70000</v>
      </c>
      <c r="AB1473" s="640"/>
      <c r="AC1473" s="640"/>
      <c r="AD1473" s="640"/>
      <c r="AE1473" s="640">
        <v>70000</v>
      </c>
      <c r="AF1473" s="640"/>
      <c r="AG1473" s="640"/>
      <c r="AH1473" s="640"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45716</v>
      </c>
      <c r="F1474" s="269">
        <v>2000</v>
      </c>
      <c r="G1474" s="272"/>
      <c r="H1474" s="269" t="s">
        <v>636</v>
      </c>
      <c r="T1474" s="742">
        <v>44964</v>
      </c>
      <c r="U1474" s="628" t="s">
        <v>1482</v>
      </c>
      <c r="V1474" s="628" t="s">
        <v>1652</v>
      </c>
      <c r="W1474" s="629" t="s">
        <v>592</v>
      </c>
      <c r="X1474" s="629" t="s">
        <v>221</v>
      </c>
      <c r="Y1474" s="744">
        <v>666000</v>
      </c>
      <c r="Z1474" s="640"/>
      <c r="AA1474" s="640">
        <v>115000</v>
      </c>
      <c r="AB1474" s="640"/>
      <c r="AC1474" s="640"/>
      <c r="AD1474" s="640"/>
      <c r="AE1474" s="640">
        <v>115000</v>
      </c>
      <c r="AF1474" s="640"/>
      <c r="AG1474" s="640"/>
      <c r="AH1474" s="640"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45716</v>
      </c>
      <c r="F1475" s="269">
        <v>40000</v>
      </c>
      <c r="G1475" s="272" t="s">
        <v>942</v>
      </c>
      <c r="H1475" s="269" t="s">
        <v>916</v>
      </c>
      <c r="T1475" s="742">
        <v>44963</v>
      </c>
      <c r="U1475" s="628" t="s">
        <v>597</v>
      </c>
      <c r="V1475" s="628" t="s">
        <v>1651</v>
      </c>
      <c r="W1475" s="629" t="s">
        <v>592</v>
      </c>
      <c r="X1475" s="629" t="s">
        <v>435</v>
      </c>
      <c r="Y1475" s="744">
        <v>366000</v>
      </c>
      <c r="Z1475" s="640"/>
      <c r="AA1475" s="640">
        <v>72000</v>
      </c>
      <c r="AB1475" s="640"/>
      <c r="AC1475" s="640"/>
      <c r="AD1475" s="640"/>
      <c r="AE1475" s="640">
        <v>72000</v>
      </c>
      <c r="AF1475" s="640"/>
      <c r="AG1475" s="640"/>
      <c r="AH1475" s="640"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45716</v>
      </c>
      <c r="F1476" s="269">
        <v>251000</v>
      </c>
      <c r="G1476" s="272" t="s">
        <v>1312</v>
      </c>
      <c r="H1476" s="269" t="s">
        <v>3375</v>
      </c>
      <c r="T1476" s="742">
        <v>44962</v>
      </c>
      <c r="U1476" s="628" t="s">
        <v>1479</v>
      </c>
      <c r="V1476" s="628" t="s">
        <v>1650</v>
      </c>
      <c r="W1476" s="629" t="s">
        <v>592</v>
      </c>
      <c r="X1476" s="629" t="s">
        <v>221</v>
      </c>
      <c r="Y1476" s="744">
        <v>256000</v>
      </c>
      <c r="Z1476" s="640"/>
      <c r="AA1476" s="640">
        <v>85000</v>
      </c>
      <c r="AB1476" s="640"/>
      <c r="AC1476" s="640"/>
      <c r="AD1476" s="640"/>
      <c r="AE1476" s="640">
        <v>85000</v>
      </c>
      <c r="AF1476" s="640"/>
      <c r="AG1476" s="640"/>
      <c r="AH1476" s="640"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45715</v>
      </c>
      <c r="F1477" s="269">
        <v>2000</v>
      </c>
      <c r="G1477" s="272"/>
      <c r="H1477" s="269" t="s">
        <v>5357</v>
      </c>
      <c r="T1477" s="742">
        <v>44961</v>
      </c>
      <c r="U1477" s="628" t="s">
        <v>1476</v>
      </c>
      <c r="V1477" s="628" t="s">
        <v>1649</v>
      </c>
      <c r="W1477" s="629" t="s">
        <v>1477</v>
      </c>
      <c r="X1477" s="629" t="s">
        <v>221</v>
      </c>
      <c r="Y1477" s="744">
        <v>50000</v>
      </c>
      <c r="Z1477" s="640"/>
      <c r="AA1477" s="640">
        <v>50000</v>
      </c>
      <c r="AB1477" s="640"/>
      <c r="AC1477" s="640"/>
      <c r="AD1477" s="640"/>
      <c r="AE1477" s="640">
        <v>50000</v>
      </c>
      <c r="AF1477" s="640"/>
      <c r="AG1477" s="640"/>
      <c r="AH1477" s="640"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45715</v>
      </c>
      <c r="F1478" s="269">
        <v>3000</v>
      </c>
      <c r="G1478" s="272"/>
      <c r="H1478" s="269" t="s">
        <v>5143</v>
      </c>
      <c r="T1478" s="742">
        <v>44960</v>
      </c>
      <c r="U1478" s="628" t="s">
        <v>1470</v>
      </c>
      <c r="V1478" s="628" t="s">
        <v>1648</v>
      </c>
      <c r="W1478" s="629" t="s">
        <v>1473</v>
      </c>
      <c r="X1478" s="629" t="s">
        <v>435</v>
      </c>
      <c r="Y1478" s="744" t="s">
        <v>1474</v>
      </c>
      <c r="Z1478" s="640"/>
      <c r="AA1478" s="640">
        <v>38000</v>
      </c>
      <c r="AB1478" s="640"/>
      <c r="AC1478" s="640"/>
      <c r="AD1478" s="640"/>
      <c r="AE1478" s="640">
        <v>38000</v>
      </c>
      <c r="AF1478" s="640"/>
      <c r="AG1478" s="640"/>
      <c r="AH1478" s="640"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45715</v>
      </c>
      <c r="F1479" s="269">
        <v>1000</v>
      </c>
      <c r="G1479" s="272"/>
      <c r="H1479" s="269" t="s">
        <v>5331</v>
      </c>
      <c r="T1479" s="742">
        <v>44959</v>
      </c>
      <c r="U1479" s="628" t="s">
        <v>587</v>
      </c>
      <c r="V1479" s="628" t="s">
        <v>1676</v>
      </c>
      <c r="W1479" s="629" t="s">
        <v>1578</v>
      </c>
      <c r="X1479" s="629" t="s">
        <v>435</v>
      </c>
      <c r="Y1479" s="744">
        <v>945000</v>
      </c>
      <c r="Z1479" s="640"/>
      <c r="AA1479" s="640">
        <v>40000</v>
      </c>
      <c r="AB1479" s="640"/>
      <c r="AC1479" s="640"/>
      <c r="AD1479" s="640"/>
      <c r="AE1479" s="640">
        <v>40000</v>
      </c>
      <c r="AF1479" s="640"/>
      <c r="AG1479" s="640"/>
      <c r="AH1479" s="640"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45715</v>
      </c>
      <c r="F1480" s="269">
        <v>5000</v>
      </c>
      <c r="G1480" s="272"/>
      <c r="H1480" s="269" t="s">
        <v>5356</v>
      </c>
      <c r="T1480" s="742">
        <v>44958</v>
      </c>
      <c r="U1480" s="628" t="s">
        <v>587</v>
      </c>
      <c r="V1480" s="628" t="s">
        <v>574</v>
      </c>
      <c r="W1480" s="629" t="s">
        <v>592</v>
      </c>
      <c r="X1480" s="629" t="s">
        <v>436</v>
      </c>
      <c r="Y1480" s="744" t="s">
        <v>1503</v>
      </c>
      <c r="Z1480" s="640"/>
      <c r="AA1480" s="640">
        <v>40000</v>
      </c>
      <c r="AB1480" s="640"/>
      <c r="AC1480" s="640"/>
      <c r="AD1480" s="640"/>
      <c r="AE1480" s="640">
        <v>40000</v>
      </c>
      <c r="AF1480" s="640"/>
      <c r="AG1480" s="640"/>
      <c r="AH1480" s="640"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45714</v>
      </c>
      <c r="F1481" s="269">
        <v>18000</v>
      </c>
      <c r="G1481" s="272"/>
      <c r="H1481" s="269" t="s">
        <v>4676</v>
      </c>
      <c r="T1481" s="742">
        <v>44945</v>
      </c>
      <c r="U1481" s="629" t="s">
        <v>627</v>
      </c>
      <c r="V1481" s="629" t="s">
        <v>628</v>
      </c>
      <c r="W1481" s="629" t="s">
        <v>592</v>
      </c>
      <c r="X1481" s="629" t="s">
        <v>629</v>
      </c>
      <c r="Y1481" s="744">
        <v>358000</v>
      </c>
      <c r="Z1481" s="640"/>
      <c r="AA1481" s="640">
        <v>70000</v>
      </c>
      <c r="AB1481" s="640"/>
      <c r="AC1481" s="640"/>
      <c r="AD1481" s="640"/>
      <c r="AE1481" s="640">
        <v>70000</v>
      </c>
      <c r="AF1481" s="640"/>
      <c r="AG1481" s="640"/>
      <c r="AH1481" s="640"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45714</v>
      </c>
      <c r="F1482" s="269">
        <v>3000</v>
      </c>
      <c r="G1482" s="272"/>
      <c r="H1482" s="269" t="s">
        <v>3054</v>
      </c>
      <c r="T1482" s="742">
        <v>44944</v>
      </c>
      <c r="U1482" s="629" t="s">
        <v>624</v>
      </c>
      <c r="V1482" s="629" t="s">
        <v>625</v>
      </c>
      <c r="W1482" s="629" t="s">
        <v>611</v>
      </c>
      <c r="X1482" s="629" t="s">
        <v>245</v>
      </c>
      <c r="Y1482" s="744">
        <v>875000</v>
      </c>
      <c r="Z1482" s="640"/>
      <c r="AA1482" s="640">
        <v>70000</v>
      </c>
      <c r="AB1482" s="640"/>
      <c r="AC1482" s="640"/>
      <c r="AD1482" s="640"/>
      <c r="AE1482" s="640">
        <v>70000</v>
      </c>
      <c r="AF1482" s="640"/>
      <c r="AG1482" s="640"/>
      <c r="AH1482" s="640"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45714</v>
      </c>
      <c r="F1483" s="269">
        <v>14000</v>
      </c>
      <c r="G1483" s="272" t="s">
        <v>1396</v>
      </c>
      <c r="H1483" s="269" t="s">
        <v>5351</v>
      </c>
      <c r="T1483" s="742">
        <v>44943</v>
      </c>
      <c r="U1483" s="629" t="s">
        <v>613</v>
      </c>
      <c r="V1483" s="629" t="s">
        <v>622</v>
      </c>
      <c r="W1483" s="629" t="s">
        <v>611</v>
      </c>
      <c r="X1483" s="629" t="s">
        <v>433</v>
      </c>
      <c r="Y1483" s="744">
        <v>550000</v>
      </c>
      <c r="Z1483" s="640"/>
      <c r="AA1483" s="640">
        <v>73000</v>
      </c>
      <c r="AB1483" s="640"/>
      <c r="AC1483" s="640"/>
      <c r="AD1483" s="640"/>
      <c r="AE1483" s="640">
        <v>73000</v>
      </c>
      <c r="AF1483" s="640"/>
      <c r="AG1483" s="640"/>
      <c r="AH1483" s="640"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45714</v>
      </c>
      <c r="F1484" s="269">
        <v>6000</v>
      </c>
      <c r="G1484" s="272"/>
      <c r="H1484" s="269" t="s">
        <v>5352</v>
      </c>
      <c r="T1484" s="742">
        <v>44942</v>
      </c>
      <c r="U1484" s="629" t="s">
        <v>618</v>
      </c>
      <c r="V1484" s="629" t="s">
        <v>619</v>
      </c>
      <c r="W1484" s="629" t="s">
        <v>620</v>
      </c>
      <c r="X1484" s="629" t="s">
        <v>435</v>
      </c>
      <c r="Y1484" s="744">
        <v>70000</v>
      </c>
      <c r="Z1484" s="640"/>
      <c r="AA1484" s="640">
        <v>17000</v>
      </c>
      <c r="AB1484" s="640"/>
      <c r="AC1484" s="640"/>
      <c r="AD1484" s="640"/>
      <c r="AE1484" s="640">
        <v>17000</v>
      </c>
      <c r="AF1484" s="640"/>
      <c r="AG1484" s="640"/>
      <c r="AH1484" s="640"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45713</v>
      </c>
      <c r="F1485" s="269">
        <v>30000</v>
      </c>
      <c r="G1485" s="272" t="s">
        <v>942</v>
      </c>
      <c r="H1485" s="269" t="s">
        <v>916</v>
      </c>
      <c r="T1485" s="742">
        <v>44941</v>
      </c>
      <c r="U1485" s="629" t="s">
        <v>609</v>
      </c>
      <c r="V1485" s="629" t="s">
        <v>616</v>
      </c>
      <c r="W1485" s="629" t="s">
        <v>611</v>
      </c>
      <c r="X1485" s="629" t="s">
        <v>436</v>
      </c>
      <c r="Y1485" s="744">
        <v>825000</v>
      </c>
      <c r="Z1485" s="640"/>
      <c r="AA1485" s="640">
        <v>70000</v>
      </c>
      <c r="AB1485" s="640"/>
      <c r="AC1485" s="640"/>
      <c r="AD1485" s="640"/>
      <c r="AE1485" s="640">
        <v>70000</v>
      </c>
      <c r="AF1485" s="640"/>
      <c r="AG1485" s="640"/>
      <c r="AH1485" s="640"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45713</v>
      </c>
      <c r="F1486" s="269">
        <v>74000</v>
      </c>
      <c r="G1486" s="272"/>
      <c r="H1486" s="269"/>
      <c r="T1486" s="742">
        <v>44940</v>
      </c>
      <c r="U1486" s="629" t="s">
        <v>613</v>
      </c>
      <c r="V1486" s="629" t="s">
        <v>614</v>
      </c>
      <c r="W1486" s="629" t="s">
        <v>592</v>
      </c>
      <c r="X1486" s="629" t="s">
        <v>435</v>
      </c>
      <c r="Y1486" s="744">
        <v>736000</v>
      </c>
      <c r="Z1486" s="640"/>
      <c r="AA1486" s="640">
        <v>70000</v>
      </c>
      <c r="AB1486" s="640"/>
      <c r="AC1486" s="640"/>
      <c r="AD1486" s="640"/>
      <c r="AE1486" s="640">
        <v>70000</v>
      </c>
      <c r="AF1486" s="640"/>
      <c r="AG1486" s="640"/>
      <c r="AH1486" s="640"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45712</v>
      </c>
      <c r="F1487" s="269">
        <v>5000</v>
      </c>
      <c r="G1487" s="272"/>
      <c r="H1487" s="269" t="s">
        <v>5353</v>
      </c>
      <c r="T1487" s="742">
        <v>44939</v>
      </c>
      <c r="U1487" s="629" t="s">
        <v>609</v>
      </c>
      <c r="V1487" s="629" t="s">
        <v>610</v>
      </c>
      <c r="W1487" s="629" t="s">
        <v>611</v>
      </c>
      <c r="X1487" s="629" t="s">
        <v>436</v>
      </c>
      <c r="Y1487" s="744">
        <v>1118000</v>
      </c>
      <c r="Z1487" s="640"/>
      <c r="AA1487" s="640">
        <v>65000</v>
      </c>
      <c r="AB1487" s="640"/>
      <c r="AC1487" s="640"/>
      <c r="AD1487" s="640"/>
      <c r="AE1487" s="640">
        <v>65000</v>
      </c>
      <c r="AF1487" s="640"/>
      <c r="AG1487" s="640"/>
      <c r="AH1487" s="640"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45712</v>
      </c>
      <c r="F1488" s="269">
        <v>2000</v>
      </c>
      <c r="G1488" s="272"/>
      <c r="H1488" s="269" t="s">
        <v>636</v>
      </c>
      <c r="T1488" s="742">
        <v>44938</v>
      </c>
      <c r="U1488" s="629" t="s">
        <v>6253</v>
      </c>
      <c r="V1488" s="629" t="s">
        <v>512</v>
      </c>
      <c r="W1488" s="629" t="s">
        <v>592</v>
      </c>
      <c r="X1488" s="629" t="s">
        <v>608</v>
      </c>
      <c r="Y1488" s="744">
        <v>367000</v>
      </c>
      <c r="Z1488" s="640"/>
      <c r="AA1488" s="640">
        <v>80000</v>
      </c>
      <c r="AB1488" s="640"/>
      <c r="AC1488" s="640"/>
      <c r="AD1488" s="640"/>
      <c r="AE1488" s="640">
        <v>80000</v>
      </c>
      <c r="AF1488" s="640"/>
      <c r="AG1488" s="640"/>
      <c r="AH1488" s="640"/>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45712</v>
      </c>
      <c r="F1489" s="269">
        <v>25000</v>
      </c>
      <c r="G1489" s="272"/>
      <c r="H1489" s="269" t="s">
        <v>2288</v>
      </c>
      <c r="T1489" s="742">
        <v>44937</v>
      </c>
      <c r="U1489" s="629" t="s">
        <v>605</v>
      </c>
      <c r="V1489" s="629" t="s">
        <v>382</v>
      </c>
      <c r="W1489" s="629" t="s">
        <v>592</v>
      </c>
      <c r="X1489" s="629" t="s">
        <v>221</v>
      </c>
      <c r="Y1489" s="744">
        <v>259000</v>
      </c>
      <c r="Z1489" s="640"/>
      <c r="AA1489" s="640">
        <v>88000</v>
      </c>
      <c r="AB1489" s="640"/>
      <c r="AC1489" s="640"/>
      <c r="AD1489" s="640"/>
      <c r="AE1489" s="640">
        <v>88000</v>
      </c>
      <c r="AF1489" s="640"/>
      <c r="AG1489" s="640"/>
      <c r="AH1489" s="640"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45711</v>
      </c>
      <c r="F1490" s="269">
        <v>10000</v>
      </c>
      <c r="G1490" s="272"/>
      <c r="H1490" s="269" t="s">
        <v>5354</v>
      </c>
      <c r="T1490" s="742">
        <v>44936</v>
      </c>
      <c r="U1490" s="629" t="s">
        <v>604</v>
      </c>
      <c r="V1490" s="629" t="s">
        <v>398</v>
      </c>
      <c r="W1490" s="629" t="s">
        <v>592</v>
      </c>
      <c r="X1490" s="629" t="s">
        <v>435</v>
      </c>
      <c r="Y1490" s="744">
        <v>800000</v>
      </c>
      <c r="Z1490" s="640"/>
      <c r="AA1490" s="640">
        <v>64000</v>
      </c>
      <c r="AB1490" s="640"/>
      <c r="AC1490" s="640"/>
      <c r="AD1490" s="640"/>
      <c r="AE1490" s="640">
        <v>64000</v>
      </c>
      <c r="AF1490" s="640"/>
      <c r="AG1490" s="640"/>
      <c r="AH1490" s="640"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45710</v>
      </c>
      <c r="F1491" s="269">
        <v>80000</v>
      </c>
      <c r="G1491" s="272"/>
      <c r="H1491" s="269"/>
      <c r="T1491" s="742">
        <v>44935</v>
      </c>
      <c r="U1491" s="629" t="s">
        <v>604</v>
      </c>
      <c r="V1491" s="629" t="s">
        <v>460</v>
      </c>
      <c r="W1491" s="629" t="s">
        <v>592</v>
      </c>
      <c r="X1491" s="629" t="s">
        <v>221</v>
      </c>
      <c r="Y1491" s="744">
        <v>593000</v>
      </c>
      <c r="Z1491" s="640"/>
      <c r="AA1491" s="640">
        <v>104000</v>
      </c>
      <c r="AB1491" s="640"/>
      <c r="AC1491" s="640"/>
      <c r="AD1491" s="640"/>
      <c r="AE1491" s="640">
        <v>104000</v>
      </c>
      <c r="AF1491" s="640"/>
      <c r="AG1491" s="640"/>
      <c r="AH1491" s="640"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45709</v>
      </c>
      <c r="F1492" s="269">
        <v>5000</v>
      </c>
      <c r="G1492" s="272"/>
      <c r="H1492" s="269" t="s">
        <v>914</v>
      </c>
      <c r="T1492" s="742">
        <v>44934</v>
      </c>
      <c r="U1492" s="629" t="s">
        <v>597</v>
      </c>
      <c r="V1492" s="629" t="s">
        <v>600</v>
      </c>
      <c r="W1492" s="629" t="s">
        <v>601</v>
      </c>
      <c r="X1492" s="629" t="s">
        <v>602</v>
      </c>
      <c r="Y1492" s="744">
        <v>494000</v>
      </c>
      <c r="Z1492" s="640"/>
      <c r="AA1492" s="640">
        <v>70000</v>
      </c>
      <c r="AB1492" s="640"/>
      <c r="AC1492" s="640"/>
      <c r="AD1492" s="640"/>
      <c r="AE1492" s="640">
        <v>70000</v>
      </c>
      <c r="AF1492" s="640"/>
      <c r="AG1492" s="640"/>
      <c r="AH1492" s="640"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45709</v>
      </c>
      <c r="F1493" s="269">
        <v>296000</v>
      </c>
      <c r="G1493" s="272" t="s">
        <v>1312</v>
      </c>
      <c r="H1493" s="269" t="s">
        <v>3375</v>
      </c>
      <c r="T1493" s="742">
        <v>44933</v>
      </c>
      <c r="U1493" s="629" t="s">
        <v>597</v>
      </c>
      <c r="V1493" s="629" t="s">
        <v>598</v>
      </c>
      <c r="W1493" s="629" t="s">
        <v>592</v>
      </c>
      <c r="X1493" s="629" t="s">
        <v>436</v>
      </c>
      <c r="Y1493" s="744">
        <v>372000</v>
      </c>
      <c r="Z1493" s="640"/>
      <c r="AA1493" s="640">
        <v>69000</v>
      </c>
      <c r="AB1493" s="640"/>
      <c r="AC1493" s="640"/>
      <c r="AD1493" s="640"/>
      <c r="AE1493" s="640">
        <v>69000</v>
      </c>
      <c r="AF1493" s="640"/>
      <c r="AG1493" s="640"/>
      <c r="AH1493" s="640"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45709</v>
      </c>
      <c r="F1494" s="269">
        <v>7000</v>
      </c>
      <c r="G1494" s="272"/>
      <c r="H1494" s="269" t="s">
        <v>4710</v>
      </c>
      <c r="T1494" s="742">
        <v>44932</v>
      </c>
      <c r="U1494" s="629" t="s">
        <v>587</v>
      </c>
      <c r="V1494" s="629" t="s">
        <v>596</v>
      </c>
      <c r="W1494" s="629" t="s">
        <v>592</v>
      </c>
      <c r="X1494" s="629" t="s">
        <v>221</v>
      </c>
      <c r="Y1494" s="744">
        <v>330000</v>
      </c>
      <c r="Z1494" s="640"/>
      <c r="AA1494" s="640">
        <v>49000</v>
      </c>
      <c r="AB1494" s="640"/>
      <c r="AC1494" s="640"/>
      <c r="AD1494" s="640"/>
      <c r="AE1494" s="640">
        <v>49000</v>
      </c>
      <c r="AF1494" s="640"/>
      <c r="AG1494" s="640"/>
      <c r="AH1494" s="640"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45707</v>
      </c>
      <c r="F1495" s="269">
        <v>2000</v>
      </c>
      <c r="G1495" s="272"/>
      <c r="H1495" s="269" t="s">
        <v>923</v>
      </c>
      <c r="T1495" s="742">
        <v>44931</v>
      </c>
      <c r="U1495" s="629" t="s">
        <v>587</v>
      </c>
      <c r="V1495" s="629" t="s">
        <v>594</v>
      </c>
      <c r="W1495" s="629" t="s">
        <v>595</v>
      </c>
      <c r="X1495" s="629" t="s">
        <v>221</v>
      </c>
      <c r="Y1495" s="744">
        <v>680000</v>
      </c>
      <c r="Z1495" s="640"/>
      <c r="AA1495" s="640">
        <v>115000</v>
      </c>
      <c r="AB1495" s="640"/>
      <c r="AC1495" s="640"/>
      <c r="AD1495" s="640"/>
      <c r="AE1495" s="640">
        <v>115000</v>
      </c>
      <c r="AF1495" s="640"/>
      <c r="AG1495" s="640"/>
      <c r="AH1495" s="640"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45706</v>
      </c>
      <c r="F1496" s="269">
        <v>2000</v>
      </c>
      <c r="G1496" s="272"/>
      <c r="H1496" s="269" t="s">
        <v>5275</v>
      </c>
      <c r="T1496" s="742">
        <v>44930</v>
      </c>
      <c r="U1496" s="629" t="s">
        <v>587</v>
      </c>
      <c r="V1496" s="629" t="s">
        <v>477</v>
      </c>
      <c r="W1496" s="629" t="s">
        <v>593</v>
      </c>
      <c r="X1496" s="629" t="s">
        <v>245</v>
      </c>
      <c r="Y1496" s="744">
        <v>370000</v>
      </c>
      <c r="Z1496" s="640"/>
      <c r="AA1496" s="640">
        <v>75000</v>
      </c>
      <c r="AB1496" s="640"/>
      <c r="AC1496" s="640"/>
      <c r="AD1496" s="640"/>
      <c r="AE1496" s="640">
        <v>75000</v>
      </c>
      <c r="AF1496" s="640"/>
      <c r="AG1496" s="640"/>
      <c r="AH1496" s="640"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45706</v>
      </c>
      <c r="F1497" s="269">
        <v>14000</v>
      </c>
      <c r="G1497" s="272"/>
      <c r="H1497" s="269" t="s">
        <v>5273</v>
      </c>
      <c r="T1497" s="742">
        <v>44929</v>
      </c>
      <c r="U1497" s="629" t="s">
        <v>587</v>
      </c>
      <c r="V1497" s="629" t="s">
        <v>388</v>
      </c>
      <c r="W1497" s="629" t="s">
        <v>592</v>
      </c>
      <c r="X1497" s="629" t="s">
        <v>1684</v>
      </c>
      <c r="Y1497" s="744">
        <v>400000</v>
      </c>
      <c r="Z1497" s="640"/>
      <c r="AA1497" s="640">
        <v>63000</v>
      </c>
      <c r="AB1497" s="640"/>
      <c r="AC1497" s="640"/>
      <c r="AD1497" s="640"/>
      <c r="AE1497" s="640">
        <v>63000</v>
      </c>
      <c r="AF1497" s="640"/>
      <c r="AG1497" s="640"/>
      <c r="AH1497" s="640"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45705</v>
      </c>
      <c r="F1498" s="269">
        <v>8000</v>
      </c>
      <c r="G1498" s="272"/>
      <c r="H1498" s="269" t="s">
        <v>1063</v>
      </c>
      <c r="T1498" s="742">
        <v>44928</v>
      </c>
      <c r="U1498" s="629" t="s">
        <v>587</v>
      </c>
      <c r="V1498" s="629" t="s">
        <v>591</v>
      </c>
      <c r="W1498" s="629" t="s">
        <v>592</v>
      </c>
      <c r="X1498" s="629" t="s">
        <v>436</v>
      </c>
      <c r="Y1498" s="744">
        <v>460000</v>
      </c>
      <c r="Z1498" s="640"/>
      <c r="AA1498" s="640">
        <v>37500</v>
      </c>
      <c r="AB1498" s="640"/>
      <c r="AC1498" s="640"/>
      <c r="AD1498" s="640"/>
      <c r="AE1498" s="640">
        <v>37500</v>
      </c>
      <c r="AF1498" s="640"/>
      <c r="AG1498" s="640"/>
      <c r="AH1498" s="640"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45705</v>
      </c>
      <c r="F1499" s="269">
        <v>2000</v>
      </c>
      <c r="G1499" s="272"/>
      <c r="H1499" s="269" t="s">
        <v>3054</v>
      </c>
      <c r="T1499" s="742">
        <v>44927</v>
      </c>
      <c r="U1499" s="746" t="s">
        <v>587</v>
      </c>
      <c r="V1499" s="746" t="s">
        <v>588</v>
      </c>
      <c r="W1499" s="746" t="s">
        <v>589</v>
      </c>
      <c r="X1499" s="746" t="s">
        <v>590</v>
      </c>
      <c r="Y1499" s="747">
        <v>370000</v>
      </c>
      <c r="Z1499" s="748"/>
      <c r="AA1499" s="748">
        <v>1500</v>
      </c>
      <c r="AB1499" s="748"/>
      <c r="AC1499" s="748"/>
      <c r="AD1499" s="748"/>
      <c r="AE1499" s="748">
        <v>1500</v>
      </c>
      <c r="AF1499" s="748"/>
      <c r="AG1499" s="748"/>
      <c r="AH1499" s="748"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45705</v>
      </c>
      <c r="F1500" s="269">
        <v>14000</v>
      </c>
      <c r="G1500" s="272"/>
      <c r="H1500" s="269" t="s">
        <v>5274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45703</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45703</v>
      </c>
      <c r="F1502" s="269">
        <v>133000</v>
      </c>
      <c r="G1502" s="272" t="s">
        <v>3351</v>
      </c>
      <c r="H1502" s="269" t="s">
        <v>3375</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45702</v>
      </c>
      <c r="F1503" s="269">
        <v>13000</v>
      </c>
      <c r="G1503" s="272"/>
      <c r="H1503" s="269" t="s">
        <v>5256</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45701</v>
      </c>
      <c r="F1504" s="269">
        <v>3000</v>
      </c>
      <c r="G1504" s="272"/>
      <c r="H1504" s="269" t="s">
        <v>5247</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45701</v>
      </c>
      <c r="F1505" s="269">
        <v>2000</v>
      </c>
      <c r="G1505" s="272"/>
      <c r="H1505" s="269" t="s">
        <v>5250</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45701</v>
      </c>
      <c r="F1506" s="269">
        <v>30000</v>
      </c>
      <c r="G1506" s="272" t="s">
        <v>942</v>
      </c>
      <c r="H1506" s="269" t="s">
        <v>916</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45700</v>
      </c>
      <c r="F1507" s="269">
        <v>30000</v>
      </c>
      <c r="G1507" s="272" t="s">
        <v>1312</v>
      </c>
      <c r="H1507" s="269" t="s">
        <v>5248</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45700</v>
      </c>
      <c r="F1508" s="269">
        <v>5000</v>
      </c>
      <c r="G1508" s="272"/>
      <c r="H1508" s="269" t="s">
        <v>3728</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45700</v>
      </c>
      <c r="F1509" s="269">
        <v>3000</v>
      </c>
      <c r="G1509" s="272"/>
      <c r="H1509" s="269" t="s">
        <v>3054</v>
      </c>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45700</v>
      </c>
      <c r="F1510" s="269">
        <v>4000</v>
      </c>
      <c r="G1510" s="272"/>
      <c r="H1510" s="269" t="s">
        <v>923</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45700</v>
      </c>
      <c r="F1511" s="269">
        <v>12000</v>
      </c>
      <c r="G1511" s="272"/>
      <c r="H1511" s="269" t="s">
        <v>5244</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45700</v>
      </c>
      <c r="F1512" s="269">
        <v>35000</v>
      </c>
      <c r="G1512" s="272"/>
      <c r="H1512" s="269" t="s">
        <v>1021</v>
      </c>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45700</v>
      </c>
      <c r="F1513" s="269">
        <v>13000</v>
      </c>
      <c r="G1513" s="272"/>
      <c r="H1513" s="269" t="s">
        <v>1133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45699</v>
      </c>
      <c r="F1514" s="269">
        <v>30000</v>
      </c>
      <c r="G1514" s="272" t="s">
        <v>942</v>
      </c>
      <c r="H1514" s="269" t="s">
        <v>916</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45698</v>
      </c>
      <c r="F1515" s="269">
        <v>7000</v>
      </c>
      <c r="G1515" s="272"/>
      <c r="H1515" s="269" t="s">
        <v>1063</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45696</v>
      </c>
      <c r="F1516" s="269">
        <v>120000</v>
      </c>
      <c r="G1516" s="272"/>
      <c r="H1516" s="269"/>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45695</v>
      </c>
      <c r="F1517" s="269">
        <v>6000</v>
      </c>
      <c r="G1517" s="272"/>
      <c r="H1517" s="269" t="s">
        <v>3728</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45695</v>
      </c>
      <c r="F1518" s="269">
        <v>20000</v>
      </c>
      <c r="G1518" s="272"/>
      <c r="H1518" s="269" t="s">
        <v>1084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45694</v>
      </c>
      <c r="F1519" s="269">
        <v>5000</v>
      </c>
      <c r="G1519" s="272" t="s">
        <v>1312</v>
      </c>
      <c r="H1519" s="269" t="s">
        <v>919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45694</v>
      </c>
      <c r="F1520" s="269">
        <v>18000</v>
      </c>
      <c r="G1520" s="272" t="s">
        <v>1312</v>
      </c>
      <c r="H1520" s="269" t="s">
        <v>928</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45694</v>
      </c>
      <c r="F1521" s="269">
        <v>3000</v>
      </c>
      <c r="G1521" s="272"/>
      <c r="H1521" s="269" t="s">
        <v>5210</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45694</v>
      </c>
      <c r="F1522" s="269">
        <v>156000</v>
      </c>
      <c r="G1522" s="272" t="s">
        <v>1312</v>
      </c>
      <c r="H1522" s="269" t="s">
        <v>3375</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45693</v>
      </c>
      <c r="F1523" s="269">
        <v>3000</v>
      </c>
      <c r="G1523" s="272"/>
      <c r="H1523" s="269" t="s">
        <v>3054</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45693</v>
      </c>
      <c r="F1524" s="269">
        <v>2000</v>
      </c>
      <c r="G1524" s="272"/>
      <c r="H1524" s="269" t="s">
        <v>5192</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45692</v>
      </c>
      <c r="F1525" s="269">
        <v>27000</v>
      </c>
      <c r="G1525" s="272" t="s">
        <v>1312</v>
      </c>
      <c r="H1525" s="269" t="s">
        <v>5189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45692</v>
      </c>
      <c r="F1526" s="269">
        <v>30000</v>
      </c>
      <c r="G1526" s="272" t="s">
        <v>942</v>
      </c>
      <c r="H1526" s="269" t="s">
        <v>916</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45692</v>
      </c>
      <c r="F1527" s="269">
        <v>12000</v>
      </c>
      <c r="G1527" s="272"/>
      <c r="H1527" s="269"/>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45690</v>
      </c>
      <c r="F1528" s="269">
        <v>5000</v>
      </c>
      <c r="G1528" s="272"/>
      <c r="H1528" s="269" t="s">
        <v>3728</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45690</v>
      </c>
      <c r="F1529" s="269">
        <v>2000</v>
      </c>
      <c r="G1529" s="272"/>
      <c r="H1529" s="269" t="s">
        <v>5187</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45689</v>
      </c>
      <c r="F1530" s="269">
        <v>40000</v>
      </c>
      <c r="G1530" s="272"/>
      <c r="H1530" s="269"/>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45688</v>
      </c>
      <c r="F1531" s="269">
        <v>3000</v>
      </c>
      <c r="G1531" s="272"/>
      <c r="H1531" s="269" t="s">
        <v>5143</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45688</v>
      </c>
      <c r="F1532" s="269">
        <v>10000</v>
      </c>
      <c r="G1532" s="272"/>
      <c r="H1532" s="269" t="s">
        <v>5182</v>
      </c>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45687</v>
      </c>
      <c r="F1533" s="269">
        <v>4000</v>
      </c>
      <c r="G1533" s="272" t="s">
        <v>3351</v>
      </c>
      <c r="H1533" s="269" t="s">
        <v>919</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45687</v>
      </c>
      <c r="F1534" s="269">
        <v>10000</v>
      </c>
      <c r="G1534" s="272"/>
      <c r="H1534" s="269" t="s">
        <v>4030</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45687</v>
      </c>
      <c r="F1535" s="269">
        <v>184000</v>
      </c>
      <c r="G1535" s="272" t="s">
        <v>1312</v>
      </c>
      <c r="H1535" s="269" t="s">
        <v>3375</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45686</v>
      </c>
      <c r="F1536" s="269">
        <v>5000</v>
      </c>
      <c r="G1536" s="272"/>
      <c r="H1536" s="269" t="s">
        <v>914</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45685</v>
      </c>
      <c r="F1537" s="269">
        <v>2000</v>
      </c>
      <c r="G1537" s="272"/>
      <c r="H1537" s="269" t="s">
        <v>2649</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45685</v>
      </c>
      <c r="F1538" s="269">
        <v>3000</v>
      </c>
      <c r="G1538" s="272"/>
      <c r="H1538" s="269" t="s">
        <v>3577</v>
      </c>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45684</v>
      </c>
      <c r="F1539" s="269">
        <v>2000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45684</v>
      </c>
      <c r="F1540" s="269">
        <v>8000</v>
      </c>
      <c r="G1540" s="272"/>
      <c r="H1540" s="269" t="s">
        <v>5181</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45683</v>
      </c>
      <c r="F1541" s="269">
        <v>5000</v>
      </c>
      <c r="G1541" s="272"/>
      <c r="H1541" s="269" t="s">
        <v>3728</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45683</v>
      </c>
      <c r="F1542" s="269">
        <v>2000</v>
      </c>
      <c r="G1542" s="272"/>
      <c r="H1542" s="269" t="s">
        <v>923</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45682</v>
      </c>
      <c r="F1543" s="269">
        <v>30000</v>
      </c>
      <c r="G1543" s="272"/>
      <c r="H1543" s="269" t="s">
        <v>5149</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45681</v>
      </c>
      <c r="F1544" s="269">
        <v>5000</v>
      </c>
      <c r="G1544" s="272" t="s">
        <v>1312</v>
      </c>
      <c r="H1544" s="269" t="s">
        <v>914</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45681</v>
      </c>
      <c r="F1545" s="269">
        <v>30000</v>
      </c>
      <c r="G1545" s="272" t="s">
        <v>942</v>
      </c>
      <c r="H1545" s="269" t="s">
        <v>916</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45681</v>
      </c>
      <c r="F1546" s="269">
        <v>10000</v>
      </c>
      <c r="G1546" s="272"/>
      <c r="H1546" s="269" t="s">
        <v>5147</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45681</v>
      </c>
      <c r="F1547" s="269">
        <v>10000</v>
      </c>
      <c r="G1547" s="272"/>
      <c r="H1547" s="269" t="s">
        <v>1006</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45681</v>
      </c>
      <c r="F1548" s="269">
        <v>54000</v>
      </c>
      <c r="G1548" s="272"/>
      <c r="H1548" s="269" t="s">
        <v>5148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45681</v>
      </c>
      <c r="F1549" s="269">
        <v>5000</v>
      </c>
      <c r="G1549" s="272"/>
      <c r="H1549" s="269" t="s">
        <v>5146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45681</v>
      </c>
      <c r="F1550" s="269">
        <v>42000</v>
      </c>
      <c r="G1550" s="272"/>
      <c r="H1550" s="269"/>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45680</v>
      </c>
      <c r="F1551" s="269">
        <v>5000</v>
      </c>
      <c r="G1551" s="272" t="s">
        <v>1312</v>
      </c>
      <c r="H1551" s="269" t="s">
        <v>1015</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45680</v>
      </c>
      <c r="F1552" s="269">
        <v>19000</v>
      </c>
      <c r="G1552" s="272" t="s">
        <v>1312</v>
      </c>
      <c r="H1552" s="269" t="s">
        <v>1826</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45680</v>
      </c>
      <c r="F1553" s="269">
        <v>4000</v>
      </c>
      <c r="G1553" s="272" t="s">
        <v>3355</v>
      </c>
      <c r="H1553" s="269" t="s">
        <v>5143</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45680</v>
      </c>
      <c r="F1554" s="269">
        <v>279000</v>
      </c>
      <c r="G1554" s="272" t="s">
        <v>1312</v>
      </c>
      <c r="H1554" s="269" t="s">
        <v>3375</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45680</v>
      </c>
      <c r="F1555" s="269">
        <v>23000</v>
      </c>
      <c r="G1555" s="272" t="s">
        <v>3275</v>
      </c>
      <c r="H1555" s="269" t="s">
        <v>5145</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45680</v>
      </c>
      <c r="F1556" s="269">
        <v>150000</v>
      </c>
      <c r="G1556" s="272"/>
      <c r="H1556" s="269"/>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45679</v>
      </c>
      <c r="F1557" s="269">
        <v>5000</v>
      </c>
      <c r="G1557" s="272"/>
      <c r="H1557" s="269" t="s">
        <v>2649</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45679</v>
      </c>
      <c r="F1558" s="269">
        <v>2000</v>
      </c>
      <c r="G1558" s="272"/>
      <c r="H1558" s="269" t="s">
        <v>5144</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45678</v>
      </c>
      <c r="F1559" s="269">
        <v>10000</v>
      </c>
      <c r="G1559" s="272"/>
      <c r="H1559" s="269" t="s">
        <v>5121</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45677</v>
      </c>
      <c r="F1560" s="269">
        <v>2000</v>
      </c>
      <c r="G1560" s="272" t="s">
        <v>942</v>
      </c>
      <c r="H1560" s="269" t="s">
        <v>3054</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45677</v>
      </c>
      <c r="F1561" s="269">
        <v>5000</v>
      </c>
      <c r="G1561" s="272"/>
      <c r="H1561" s="269" t="s">
        <v>5127</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45677</v>
      </c>
      <c r="F1562" s="269">
        <v>4000</v>
      </c>
      <c r="G1562" s="272"/>
      <c r="H1562" s="269" t="s">
        <v>5118</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45677</v>
      </c>
      <c r="F1563" s="269">
        <v>25000</v>
      </c>
      <c r="G1563" s="272"/>
      <c r="H1563" s="269" t="s">
        <v>2288</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45677</v>
      </c>
      <c r="F1564" s="269">
        <v>180000</v>
      </c>
      <c r="G1564" s="272" t="s">
        <v>942</v>
      </c>
      <c r="H1564" s="269" t="s">
        <v>5120</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45676</v>
      </c>
      <c r="F1565" s="269">
        <v>5000</v>
      </c>
      <c r="G1565" s="272" t="s">
        <v>1312</v>
      </c>
      <c r="H1565" s="269" t="s">
        <v>914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45675</v>
      </c>
      <c r="F1566" s="269">
        <v>5000</v>
      </c>
      <c r="G1566" s="272"/>
      <c r="H1566" s="269" t="s">
        <v>3728</v>
      </c>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45675</v>
      </c>
      <c r="F1567" s="269">
        <v>28000</v>
      </c>
      <c r="G1567" s="272"/>
      <c r="H1567" s="269" t="s">
        <v>5116</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45675</v>
      </c>
      <c r="F1568" s="269">
        <v>77000</v>
      </c>
      <c r="G1568" s="272"/>
      <c r="H1568" s="269" t="s">
        <v>5114</v>
      </c>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45674</v>
      </c>
      <c r="F1569" s="269">
        <v>50000</v>
      </c>
      <c r="G1569" s="272"/>
      <c r="H1569" s="269" t="s">
        <v>5111</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45674</v>
      </c>
      <c r="F1570" s="269">
        <v>10000</v>
      </c>
      <c r="G1570" s="272"/>
      <c r="H1570" s="269" t="s">
        <v>5115</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45674</v>
      </c>
      <c r="F1571" s="269">
        <v>30000</v>
      </c>
      <c r="G1571" s="272" t="s">
        <v>942</v>
      </c>
      <c r="H1571" s="269" t="s">
        <v>916</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45672</v>
      </c>
      <c r="F1572" s="269">
        <v>9000</v>
      </c>
      <c r="G1572" s="272" t="s">
        <v>1312</v>
      </c>
      <c r="H1572" s="269" t="s">
        <v>984</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45672</v>
      </c>
      <c r="F1573" s="269">
        <v>444000</v>
      </c>
      <c r="G1573" s="272"/>
      <c r="H1573" s="269" t="s">
        <v>5091</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45672</v>
      </c>
      <c r="F1574" s="269">
        <v>430000</v>
      </c>
      <c r="G1574" s="272"/>
      <c r="H1574" s="269" t="s">
        <v>5087</v>
      </c>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45672</v>
      </c>
      <c r="F1575" s="269">
        <v>36000</v>
      </c>
      <c r="G1575" s="272" t="s">
        <v>942</v>
      </c>
      <c r="H1575" s="269" t="s">
        <v>5092</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45671</v>
      </c>
      <c r="F1576" s="269">
        <v>5000</v>
      </c>
      <c r="G1576" s="272"/>
      <c r="H1576" s="269" t="s">
        <v>3728</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45671</v>
      </c>
      <c r="F1577" s="269">
        <v>4000</v>
      </c>
      <c r="G1577" s="272" t="s">
        <v>1312</v>
      </c>
      <c r="H1577" s="269" t="s">
        <v>919</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45671</v>
      </c>
      <c r="F1578" s="269">
        <v>191000</v>
      </c>
      <c r="G1578" s="272" t="s">
        <v>1312</v>
      </c>
      <c r="H1578" s="269" t="s">
        <v>3375</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45671</v>
      </c>
      <c r="F1579" s="269">
        <v>111000</v>
      </c>
      <c r="G1579" s="272"/>
      <c r="H1579" s="269" t="s">
        <v>5082</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45667</v>
      </c>
      <c r="F1580" s="269">
        <v>887000</v>
      </c>
      <c r="G1580" s="272"/>
      <c r="H1580" s="269" t="s">
        <v>5124</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45667</v>
      </c>
      <c r="F1581" s="269">
        <v>35000</v>
      </c>
      <c r="G1581" s="272" t="s">
        <v>3353</v>
      </c>
      <c r="H1581" s="269" t="s">
        <v>5083</v>
      </c>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45667</v>
      </c>
      <c r="F1582" s="269">
        <v>832000</v>
      </c>
      <c r="G1582" s="272"/>
      <c r="H1582" s="269" t="s">
        <v>5106</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45667</v>
      </c>
      <c r="F1583" s="269">
        <v>62000</v>
      </c>
      <c r="G1583" s="272" t="s">
        <v>3353</v>
      </c>
      <c r="H1583" s="269" t="s">
        <v>5084</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45666</v>
      </c>
      <c r="F1584" s="269">
        <v>90000</v>
      </c>
      <c r="G1584" s="272"/>
      <c r="H1584" s="269"/>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45665</v>
      </c>
      <c r="F1585" s="269">
        <v>18000</v>
      </c>
      <c r="G1585" s="272"/>
      <c r="H1585" s="269" t="s">
        <v>1715</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45662</v>
      </c>
      <c r="F1586" s="269">
        <v>15000</v>
      </c>
      <c r="G1586" s="272"/>
      <c r="H1586" s="269"/>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45660</v>
      </c>
      <c r="F1587" s="269">
        <v>51000</v>
      </c>
      <c r="G1587" s="272"/>
      <c r="H1587" s="269" t="s">
        <v>5078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45660</v>
      </c>
      <c r="F1588" s="269">
        <v>4000</v>
      </c>
      <c r="G1588" s="272" t="s">
        <v>1312</v>
      </c>
      <c r="H1588" s="269" t="s">
        <v>919</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45660</v>
      </c>
      <c r="F1589" s="269">
        <v>5000</v>
      </c>
      <c r="G1589" s="272"/>
      <c r="H1589" s="269" t="s">
        <v>914</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45660</v>
      </c>
      <c r="F1590" s="269">
        <v>142000</v>
      </c>
      <c r="G1590" s="272" t="s">
        <v>1312</v>
      </c>
      <c r="H1590" s="269" t="s">
        <v>3375</v>
      </c>
      <c r="AZ1590" s="147"/>
      <c r="BC1590" s="147"/>
      <c r="BF1590" s="147"/>
      <c r="BU1590" s="147"/>
      <c r="BV1590" s="260"/>
      <c r="BW1590" s="439"/>
      <c r="BX1590" s="147"/>
      <c r="BY1590" s="260"/>
      <c r="CA1590" s="147"/>
      <c r="CB1590" s="260"/>
      <c r="CD1590" s="440"/>
      <c r="CE1590" s="260"/>
      <c r="CM1590" s="439"/>
    </row>
    <row r="1591" spans="5:91" x14ac:dyDescent="0.25">
      <c r="E1591" s="340">
        <v>45660</v>
      </c>
      <c r="F1591" s="269">
        <v>6000</v>
      </c>
      <c r="G1591" s="272"/>
      <c r="H1591" s="269" t="s">
        <v>5079</v>
      </c>
      <c r="AZ1591" s="147"/>
      <c r="BC1591" s="147"/>
      <c r="BF1591" s="147"/>
      <c r="BU1591" s="147"/>
      <c r="BV1591" s="260"/>
      <c r="BW1591" s="439"/>
      <c r="BX1591" s="147"/>
      <c r="BY1591" s="260"/>
      <c r="CA1591" s="147"/>
      <c r="CB1591" s="260"/>
      <c r="CD1591" s="440"/>
      <c r="CE1591" s="260"/>
      <c r="CM1591" s="439"/>
    </row>
    <row r="1592" spans="5:91" x14ac:dyDescent="0.25">
      <c r="E1592" s="340">
        <v>45660</v>
      </c>
      <c r="F1592" s="269">
        <v>30000</v>
      </c>
      <c r="G1592" s="272"/>
      <c r="H1592" s="269"/>
      <c r="AZ1592" s="147"/>
      <c r="BC1592" s="147"/>
      <c r="BF1592" s="147"/>
      <c r="BU1592" s="147"/>
      <c r="BV1592" s="260"/>
      <c r="BW1592" s="439"/>
      <c r="BX1592" s="147"/>
      <c r="BY1592" s="260"/>
      <c r="CA1592" s="147"/>
      <c r="CB1592" s="260"/>
      <c r="CD1592" s="440"/>
      <c r="CE1592" s="260"/>
      <c r="CM1592" s="439"/>
    </row>
    <row r="1593" spans="5:91" x14ac:dyDescent="0.25">
      <c r="E1593" s="340">
        <v>45659</v>
      </c>
      <c r="F1593" s="269">
        <v>30000</v>
      </c>
      <c r="G1593" s="272"/>
      <c r="H1593" s="269" t="s">
        <v>5076</v>
      </c>
      <c r="AZ1593" s="147"/>
      <c r="BC1593" s="147"/>
      <c r="BF1593" s="147"/>
      <c r="BU1593" s="147"/>
      <c r="BV1593" s="260"/>
      <c r="BW1593" s="439"/>
      <c r="BX1593" s="147"/>
      <c r="BY1593" s="260"/>
      <c r="CA1593" s="147"/>
      <c r="CB1593" s="260"/>
      <c r="CD1593" s="440"/>
      <c r="CE1593" s="260"/>
      <c r="CM1593" s="439"/>
    </row>
    <row r="1594" spans="5:91" x14ac:dyDescent="0.25">
      <c r="E1594" s="340">
        <v>45659</v>
      </c>
      <c r="F1594" s="269">
        <v>10000</v>
      </c>
      <c r="G1594" s="272"/>
      <c r="H1594" s="269" t="s">
        <v>5075</v>
      </c>
      <c r="AZ1594" s="147"/>
      <c r="BC1594" s="147"/>
      <c r="BF1594" s="147"/>
      <c r="BU1594" s="147"/>
      <c r="BV1594" s="260"/>
      <c r="BW1594" s="439"/>
      <c r="BX1594" s="147"/>
      <c r="BY1594" s="260"/>
      <c r="CA1594" s="147"/>
      <c r="CB1594" s="260"/>
      <c r="CD1594" s="440"/>
      <c r="CE1594" s="260"/>
      <c r="CM1594" s="439"/>
    </row>
    <row r="1595" spans="5:91" x14ac:dyDescent="0.25">
      <c r="E1595" s="340">
        <v>45658</v>
      </c>
      <c r="F1595" s="269">
        <v>100000</v>
      </c>
      <c r="G1595" s="272"/>
      <c r="H1595" s="269" t="s">
        <v>5077</v>
      </c>
      <c r="AZ1595" s="147"/>
      <c r="BC1595" s="147"/>
      <c r="BF1595" s="147"/>
      <c r="BU1595" s="147"/>
      <c r="BV1595" s="260"/>
      <c r="BW1595" s="439"/>
      <c r="BX1595" s="147"/>
      <c r="BY1595" s="260"/>
      <c r="CA1595" s="147"/>
      <c r="CB1595" s="260"/>
      <c r="CD1595" s="440"/>
      <c r="CE1595" s="260"/>
      <c r="CM1595" s="439"/>
    </row>
    <row r="1596" spans="5:91" x14ac:dyDescent="0.25">
      <c r="E1596" s="340">
        <v>45658</v>
      </c>
      <c r="F1596" s="269">
        <v>8000</v>
      </c>
      <c r="G1596" s="272"/>
      <c r="H1596" s="269" t="s">
        <v>1429</v>
      </c>
      <c r="AZ1596" s="147"/>
      <c r="BC1596" s="147"/>
      <c r="BF1596" s="147"/>
      <c r="BU1596" s="147"/>
      <c r="BV1596" s="260"/>
      <c r="BW1596" s="439"/>
      <c r="BX1596" s="147"/>
      <c r="BY1596" s="260"/>
      <c r="CA1596" s="147"/>
      <c r="CB1596" s="260"/>
      <c r="CD1596" s="440"/>
      <c r="CE1596" s="260"/>
      <c r="CM1596" s="439"/>
    </row>
    <row r="1597" spans="5:91" x14ac:dyDescent="0.25">
      <c r="E1597" s="340">
        <v>45657</v>
      </c>
      <c r="F1597" s="269">
        <v>134000</v>
      </c>
      <c r="G1597" s="272"/>
      <c r="H1597" s="269" t="s">
        <v>1219</v>
      </c>
      <c r="AZ1597" s="147"/>
      <c r="BC1597" s="147"/>
      <c r="BF1597" s="147"/>
      <c r="BU1597" s="147"/>
      <c r="BV1597" s="260"/>
      <c r="BW1597" s="439"/>
      <c r="BX1597" s="147"/>
      <c r="BY1597" s="260"/>
      <c r="CA1597" s="147"/>
      <c r="CB1597" s="260"/>
      <c r="CD1597" s="440"/>
      <c r="CE1597" s="260"/>
      <c r="CM1597" s="439"/>
    </row>
    <row r="1598" spans="5:91" x14ac:dyDescent="0.25">
      <c r="E1598" s="340">
        <v>45656</v>
      </c>
      <c r="F1598" s="269">
        <v>30000</v>
      </c>
      <c r="G1598" s="272" t="s">
        <v>942</v>
      </c>
      <c r="H1598" s="269" t="s">
        <v>916</v>
      </c>
      <c r="AZ1598" s="147"/>
      <c r="BC1598" s="147"/>
      <c r="BF1598" s="147"/>
      <c r="BU1598" s="147"/>
      <c r="BV1598" s="260"/>
      <c r="BW1598" s="439"/>
      <c r="BX1598" s="147"/>
      <c r="BY1598" s="260"/>
      <c r="CA1598" s="147"/>
      <c r="CB1598" s="260"/>
      <c r="CD1598" s="440"/>
      <c r="CE1598" s="260"/>
      <c r="CM1598" s="439"/>
    </row>
    <row r="1599" spans="5:91" x14ac:dyDescent="0.25">
      <c r="E1599" s="340">
        <v>45656</v>
      </c>
      <c r="F1599" s="269">
        <v>220000</v>
      </c>
      <c r="G1599" s="272"/>
      <c r="H1599" s="269"/>
      <c r="AZ1599" s="147"/>
      <c r="BC1599" s="147"/>
      <c r="BF1599" s="147"/>
      <c r="BU1599" s="147"/>
      <c r="BV1599" s="260"/>
      <c r="BW1599" s="439"/>
      <c r="BX1599" s="147"/>
      <c r="BY1599" s="260"/>
      <c r="CA1599" s="147"/>
      <c r="CB1599" s="260"/>
      <c r="CD1599" s="440"/>
      <c r="CE1599" s="260"/>
      <c r="CM1599" s="439"/>
    </row>
    <row r="1600" spans="5:91" x14ac:dyDescent="0.25">
      <c r="E1600" s="340">
        <v>45655</v>
      </c>
      <c r="F1600" s="269">
        <v>5000</v>
      </c>
      <c r="G1600" s="272"/>
      <c r="H1600" s="269" t="s">
        <v>3728</v>
      </c>
      <c r="AZ1600" s="147"/>
      <c r="BC1600" s="147"/>
      <c r="BF1600" s="147"/>
      <c r="BU1600" s="147"/>
      <c r="BV1600" s="260"/>
      <c r="BW1600" s="439"/>
      <c r="BX1600" s="147"/>
      <c r="BY1600" s="260"/>
      <c r="CA1600" s="147"/>
      <c r="CB1600" s="260"/>
      <c r="CD1600" s="440"/>
      <c r="CE1600" s="260"/>
      <c r="CM1600" s="439"/>
    </row>
    <row r="1601" spans="5:91" x14ac:dyDescent="0.25">
      <c r="E1601" s="340">
        <v>45653</v>
      </c>
      <c r="F1601" s="269">
        <v>4000</v>
      </c>
      <c r="G1601" s="272" t="s">
        <v>1312</v>
      </c>
      <c r="H1601" s="269" t="s">
        <v>919</v>
      </c>
      <c r="AZ1601" s="147"/>
      <c r="BC1601" s="147"/>
      <c r="BF1601" s="147"/>
      <c r="BU1601" s="147"/>
      <c r="BV1601" s="260"/>
      <c r="BW1601" s="439"/>
      <c r="BX1601" s="147"/>
      <c r="BY1601" s="260"/>
      <c r="CA1601" s="147"/>
      <c r="CB1601" s="260"/>
      <c r="CD1601" s="440"/>
      <c r="CE1601" s="260"/>
      <c r="CM1601" s="439"/>
    </row>
    <row r="1602" spans="5:91" x14ac:dyDescent="0.25">
      <c r="E1602" s="340">
        <v>45653</v>
      </c>
      <c r="F1602" s="269">
        <v>18000</v>
      </c>
      <c r="G1602" s="272" t="s">
        <v>1312</v>
      </c>
      <c r="H1602" s="269" t="s">
        <v>1826</v>
      </c>
      <c r="AZ1602" s="147"/>
      <c r="BC1602" s="147"/>
      <c r="BF1602" s="147"/>
      <c r="BU1602" s="147"/>
      <c r="BV1602" s="260"/>
      <c r="BW1602" s="439"/>
      <c r="BX1602" s="147"/>
      <c r="BY1602" s="260"/>
      <c r="CA1602" s="147"/>
      <c r="CB1602" s="260"/>
      <c r="CD1602" s="440"/>
      <c r="CE1602" s="260"/>
      <c r="CM1602" s="439"/>
    </row>
    <row r="1603" spans="5:91" x14ac:dyDescent="0.25">
      <c r="E1603" s="340">
        <v>45653</v>
      </c>
      <c r="F1603" s="269">
        <v>16000</v>
      </c>
      <c r="G1603" s="272" t="s">
        <v>3354</v>
      </c>
      <c r="H1603" s="269" t="s">
        <v>5053</v>
      </c>
      <c r="AZ1603" s="147"/>
      <c r="BC1603" s="147"/>
      <c r="BF1603" s="147"/>
      <c r="BU1603" s="147"/>
      <c r="BV1603" s="260"/>
      <c r="BW1603" s="439"/>
      <c r="BX1603" s="147"/>
      <c r="BY1603" s="260"/>
      <c r="CA1603" s="147"/>
      <c r="CB1603" s="260"/>
      <c r="CD1603" s="440"/>
      <c r="CE1603" s="260"/>
      <c r="CM1603" s="439"/>
    </row>
    <row r="1604" spans="5:91" x14ac:dyDescent="0.25">
      <c r="E1604" s="340">
        <v>45653</v>
      </c>
      <c r="F1604" s="269">
        <v>130000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45653</v>
      </c>
      <c r="F1605" s="269">
        <v>5000</v>
      </c>
      <c r="G1605" s="272"/>
      <c r="H1605" s="269" t="s">
        <v>5048</v>
      </c>
      <c r="AZ1605" s="147"/>
      <c r="BC1605" s="147"/>
      <c r="BF1605" s="147"/>
      <c r="BU1605" s="147"/>
      <c r="BV1605" s="260"/>
      <c r="BW1605" s="439"/>
      <c r="BX1605" s="147"/>
      <c r="BY1605" s="260"/>
      <c r="CA1605" s="147"/>
      <c r="CB1605" s="260"/>
      <c r="CD1605" s="440"/>
      <c r="CE1605" s="260"/>
      <c r="CM1605" s="439"/>
    </row>
    <row r="1606" spans="5:91" x14ac:dyDescent="0.25">
      <c r="E1606" s="340">
        <v>45653</v>
      </c>
      <c r="F1606" s="269">
        <v>98000</v>
      </c>
      <c r="G1606" s="272"/>
      <c r="H1606" s="269" t="s">
        <v>5065</v>
      </c>
      <c r="AZ1606" s="147"/>
      <c r="BC1606" s="147"/>
      <c r="BF1606" s="147"/>
      <c r="BU1606" s="147"/>
      <c r="BV1606" s="260"/>
      <c r="BW1606" s="439"/>
      <c r="BX1606" s="147"/>
      <c r="BY1606" s="260"/>
      <c r="CA1606" s="147"/>
      <c r="CB1606" s="260"/>
      <c r="CD1606" s="440"/>
      <c r="CE1606" s="260"/>
      <c r="CM1606" s="439"/>
    </row>
    <row r="1607" spans="5:91" x14ac:dyDescent="0.25">
      <c r="E1607" s="340">
        <v>45653</v>
      </c>
      <c r="F1607" s="269">
        <v>3000</v>
      </c>
      <c r="G1607" s="272"/>
      <c r="H1607" s="269" t="s">
        <v>3866</v>
      </c>
      <c r="AZ1607" s="147"/>
      <c r="BC1607" s="147"/>
      <c r="BF1607" s="147"/>
      <c r="BU1607" s="147"/>
      <c r="BV1607" s="260"/>
      <c r="BW1607" s="439"/>
      <c r="BX1607" s="147"/>
      <c r="BY1607" s="260"/>
      <c r="CA1607" s="147"/>
      <c r="CB1607" s="260"/>
      <c r="CD1607" s="440"/>
      <c r="CE1607" s="260"/>
      <c r="CM1607" s="439"/>
    </row>
    <row r="1608" spans="5:91" x14ac:dyDescent="0.25">
      <c r="E1608" s="340">
        <v>45652</v>
      </c>
      <c r="F1608" s="269">
        <v>5000</v>
      </c>
      <c r="G1608" s="272" t="s">
        <v>1312</v>
      </c>
      <c r="H1608" s="269" t="s">
        <v>914</v>
      </c>
      <c r="AZ1608" s="147"/>
      <c r="BC1608" s="147"/>
      <c r="BF1608" s="147"/>
      <c r="BU1608" s="147"/>
      <c r="BV1608" s="260"/>
      <c r="BW1608" s="439"/>
      <c r="BX1608" s="147"/>
      <c r="BY1608" s="260"/>
      <c r="CA1608" s="147"/>
      <c r="CB1608" s="260"/>
      <c r="CD1608" s="440"/>
      <c r="CE1608" s="260"/>
      <c r="CM1608" s="439"/>
    </row>
    <row r="1609" spans="5:91" x14ac:dyDescent="0.25">
      <c r="E1609" s="340">
        <v>45652</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45651</v>
      </c>
      <c r="F1610" s="269">
        <v>4000</v>
      </c>
      <c r="G1610" s="272"/>
      <c r="H1610" s="269" t="s">
        <v>5046</v>
      </c>
      <c r="AZ1610" s="147"/>
      <c r="BC1610" s="147"/>
      <c r="BF1610" s="147"/>
      <c r="BU1610" s="147"/>
      <c r="BV1610" s="260"/>
      <c r="BW1610" s="439"/>
      <c r="BX1610" s="147"/>
      <c r="BY1610" s="260"/>
      <c r="CA1610" s="147"/>
      <c r="CB1610" s="260"/>
      <c r="CD1610" s="440"/>
      <c r="CE1610" s="260"/>
      <c r="CM1610" s="439"/>
    </row>
    <row r="1611" spans="5:91" x14ac:dyDescent="0.25">
      <c r="E1611" s="340">
        <v>45650</v>
      </c>
      <c r="F1611" s="269">
        <v>23000</v>
      </c>
      <c r="G1611" s="272"/>
      <c r="H1611" s="269" t="s">
        <v>5044</v>
      </c>
      <c r="AZ1611" s="147"/>
      <c r="BC1611" s="147"/>
      <c r="BF1611" s="147"/>
      <c r="BU1611" s="147"/>
      <c r="BV1611" s="260"/>
      <c r="BW1611" s="439"/>
      <c r="BX1611" s="147"/>
      <c r="BY1611" s="260"/>
      <c r="CA1611" s="147"/>
      <c r="CB1611" s="260"/>
      <c r="CD1611" s="440"/>
      <c r="CE1611" s="260"/>
      <c r="CM1611" s="439"/>
    </row>
    <row r="1612" spans="5:91" x14ac:dyDescent="0.25">
      <c r="E1612" s="340">
        <v>45650</v>
      </c>
      <c r="F1612" s="269">
        <v>4000</v>
      </c>
      <c r="G1612" s="272"/>
      <c r="H1612" s="269" t="s">
        <v>5041</v>
      </c>
      <c r="AZ1612" s="147"/>
      <c r="BC1612" s="147"/>
      <c r="BF1612" s="147"/>
      <c r="BU1612" s="147"/>
      <c r="BV1612" s="260"/>
      <c r="BW1612" s="439"/>
      <c r="BX1612" s="147"/>
      <c r="BY1612" s="260"/>
      <c r="CA1612" s="147"/>
      <c r="CB1612" s="260"/>
      <c r="CD1612" s="440"/>
      <c r="CE1612" s="260"/>
      <c r="CM1612" s="439"/>
    </row>
    <row r="1613" spans="5:91" x14ac:dyDescent="0.25">
      <c r="E1613" s="340">
        <v>45650</v>
      </c>
      <c r="F1613" s="269">
        <v>2000</v>
      </c>
      <c r="G1613" s="272"/>
      <c r="H1613" s="269" t="s">
        <v>3694</v>
      </c>
      <c r="AZ1613" s="147"/>
      <c r="BC1613" s="147"/>
      <c r="BF1613" s="147"/>
      <c r="BU1613" s="147"/>
      <c r="BV1613" s="260"/>
      <c r="BW1613" s="439"/>
      <c r="BX1613" s="147"/>
      <c r="BY1613" s="260"/>
      <c r="CA1613" s="147"/>
      <c r="CB1613" s="260"/>
      <c r="CD1613" s="440"/>
      <c r="CE1613" s="260"/>
      <c r="CM1613" s="439"/>
    </row>
    <row r="1614" spans="5:91" x14ac:dyDescent="0.25">
      <c r="E1614" s="340">
        <v>45650</v>
      </c>
      <c r="F1614" s="269">
        <v>10000</v>
      </c>
      <c r="G1614" s="272"/>
      <c r="H1614" s="269" t="s">
        <v>5045</v>
      </c>
      <c r="AZ1614" s="147"/>
      <c r="BC1614" s="147"/>
      <c r="BF1614" s="147"/>
      <c r="BU1614" s="147"/>
      <c r="BV1614" s="260"/>
      <c r="BW1614" s="439"/>
      <c r="BX1614" s="147"/>
      <c r="BY1614" s="260"/>
      <c r="CA1614" s="147"/>
      <c r="CB1614" s="260"/>
      <c r="CD1614" s="440"/>
      <c r="CE1614" s="260"/>
      <c r="CM1614" s="439"/>
    </row>
    <row r="1615" spans="5:91" x14ac:dyDescent="0.25">
      <c r="E1615" s="340">
        <v>45648</v>
      </c>
      <c r="F1615" s="269">
        <v>25000</v>
      </c>
      <c r="G1615" s="272"/>
      <c r="H1615" s="269" t="s">
        <v>5009</v>
      </c>
      <c r="AZ1615" s="147"/>
      <c r="BC1615" s="147"/>
      <c r="BF1615" s="147"/>
      <c r="BU1615" s="147"/>
      <c r="BV1615" s="260"/>
      <c r="BW1615" s="439"/>
      <c r="BX1615" s="147"/>
      <c r="BY1615" s="260"/>
      <c r="CA1615" s="147"/>
      <c r="CB1615" s="260"/>
      <c r="CD1615" s="440"/>
      <c r="CE1615" s="260"/>
      <c r="CM1615" s="439"/>
    </row>
    <row r="1616" spans="5:91" x14ac:dyDescent="0.25">
      <c r="E1616" s="340">
        <v>45648</v>
      </c>
      <c r="F1616" s="269">
        <v>20000</v>
      </c>
      <c r="G1616" s="272" t="s">
        <v>3355</v>
      </c>
      <c r="H1616" s="269" t="s">
        <v>5011</v>
      </c>
      <c r="AZ1616" s="147"/>
      <c r="BC1616" s="147"/>
      <c r="BF1616" s="147"/>
      <c r="BU1616" s="147"/>
      <c r="BV1616" s="260"/>
      <c r="BW1616" s="439"/>
      <c r="BX1616" s="147"/>
      <c r="BY1616" s="260"/>
      <c r="CA1616" s="147"/>
      <c r="CB1616" s="260"/>
      <c r="CD1616" s="440"/>
      <c r="CE1616" s="260"/>
      <c r="CM1616" s="439"/>
    </row>
    <row r="1617" spans="5:91" x14ac:dyDescent="0.25">
      <c r="E1617" s="340">
        <v>45648</v>
      </c>
      <c r="F1617" s="269">
        <v>10000</v>
      </c>
      <c r="G1617" s="272"/>
      <c r="H1617" s="269" t="s">
        <v>1439</v>
      </c>
      <c r="AZ1617" s="147"/>
      <c r="BC1617" s="147"/>
      <c r="BF1617" s="147"/>
      <c r="BU1617" s="147"/>
      <c r="BV1617" s="260"/>
      <c r="BW1617" s="439"/>
      <c r="BX1617" s="147"/>
      <c r="BY1617" s="260"/>
      <c r="CA1617" s="147"/>
      <c r="CB1617" s="260"/>
      <c r="CD1617" s="440"/>
      <c r="CE1617" s="260"/>
      <c r="CM1617" s="439"/>
    </row>
    <row r="1618" spans="5:91" x14ac:dyDescent="0.25">
      <c r="E1618" s="340">
        <v>45648</v>
      </c>
      <c r="F1618" s="269">
        <v>20000</v>
      </c>
      <c r="G1618" s="272"/>
      <c r="H1618" s="269" t="s">
        <v>5010</v>
      </c>
      <c r="AZ1618" s="147"/>
      <c r="BC1618" s="147"/>
      <c r="BF1618" s="147"/>
      <c r="BU1618" s="147"/>
      <c r="BV1618" s="260"/>
      <c r="BW1618" s="439"/>
      <c r="BX1618" s="147"/>
      <c r="BY1618" s="260"/>
      <c r="CA1618" s="147"/>
      <c r="CB1618" s="260"/>
      <c r="CD1618" s="440"/>
      <c r="CE1618" s="260"/>
      <c r="CM1618" s="439"/>
    </row>
    <row r="1619" spans="5:91" x14ac:dyDescent="0.25">
      <c r="E1619" s="340">
        <v>45647</v>
      </c>
      <c r="F1619" s="269">
        <v>5000</v>
      </c>
      <c r="G1619" s="272"/>
      <c r="H1619" s="269" t="s">
        <v>5014</v>
      </c>
      <c r="AZ1619" s="147"/>
      <c r="BC1619" s="147"/>
      <c r="BF1619" s="147"/>
      <c r="BU1619" s="147"/>
      <c r="BV1619" s="260"/>
      <c r="BW1619" s="439"/>
      <c r="BX1619" s="147"/>
      <c r="BY1619" s="260"/>
      <c r="CA1619" s="147"/>
      <c r="CB1619" s="260"/>
      <c r="CD1619" s="440"/>
      <c r="CE1619" s="260"/>
      <c r="CM1619" s="439"/>
    </row>
    <row r="1620" spans="5:91" x14ac:dyDescent="0.25">
      <c r="E1620" s="340">
        <v>45647</v>
      </c>
      <c r="F1620" s="269">
        <v>4000</v>
      </c>
      <c r="G1620" s="272" t="s">
        <v>1312</v>
      </c>
      <c r="H1620" s="269" t="s">
        <v>919</v>
      </c>
      <c r="AZ1620" s="147"/>
      <c r="BC1620" s="147"/>
      <c r="BF1620" s="147"/>
      <c r="BU1620" s="147"/>
      <c r="BV1620" s="260"/>
      <c r="BW1620" s="439"/>
      <c r="BX1620" s="147"/>
      <c r="BY1620" s="260"/>
      <c r="CA1620" s="147"/>
      <c r="CB1620" s="260"/>
      <c r="CD1620" s="440"/>
      <c r="CE1620" s="260"/>
      <c r="CM1620" s="439"/>
    </row>
    <row r="1621" spans="5:91" x14ac:dyDescent="0.25">
      <c r="E1621" s="340">
        <v>45647</v>
      </c>
      <c r="F1621" s="269">
        <v>6000</v>
      </c>
      <c r="G1621" s="272" t="s">
        <v>1312</v>
      </c>
      <c r="H1621" s="269" t="s">
        <v>5013</v>
      </c>
      <c r="AZ1621" s="147"/>
      <c r="BC1621" s="147"/>
      <c r="BF1621" s="147"/>
      <c r="BU1621" s="147"/>
      <c r="BV1621" s="260"/>
      <c r="BW1621" s="439"/>
      <c r="BX1621" s="147"/>
      <c r="BY1621" s="260"/>
      <c r="CA1621" s="147"/>
      <c r="CB1621" s="260"/>
      <c r="CD1621" s="440"/>
      <c r="CE1621" s="260"/>
      <c r="CM1621" s="439"/>
    </row>
    <row r="1622" spans="5:91" x14ac:dyDescent="0.25">
      <c r="E1622" s="340">
        <v>45647</v>
      </c>
      <c r="F1622" s="269">
        <v>226000</v>
      </c>
      <c r="G1622" s="272" t="s">
        <v>1312</v>
      </c>
      <c r="H1622" s="269" t="s">
        <v>3375</v>
      </c>
      <c r="AZ1622" s="147"/>
      <c r="BC1622" s="147"/>
      <c r="BF1622" s="147"/>
      <c r="BU1622" s="147"/>
      <c r="BV1622" s="260"/>
      <c r="BW1622" s="439"/>
      <c r="BX1622" s="147"/>
      <c r="BY1622" s="260"/>
      <c r="CA1622" s="147"/>
      <c r="CB1622" s="260"/>
      <c r="CD1622" s="440"/>
      <c r="CE1622" s="260"/>
      <c r="CM1622" s="439"/>
    </row>
    <row r="1623" spans="5:91" x14ac:dyDescent="0.25">
      <c r="E1623" s="340">
        <v>45646</v>
      </c>
      <c r="F1623" s="269">
        <v>5000</v>
      </c>
      <c r="G1623" s="272" t="s">
        <v>1312</v>
      </c>
      <c r="H1623" s="269" t="s">
        <v>914</v>
      </c>
      <c r="AZ1623" s="147"/>
      <c r="BC1623" s="147"/>
      <c r="BF1623" s="147"/>
      <c r="BU1623" s="147"/>
      <c r="BV1623" s="260"/>
      <c r="BW1623" s="439"/>
      <c r="BX1623" s="147"/>
      <c r="BY1623" s="260"/>
      <c r="CA1623" s="147"/>
      <c r="CB1623" s="260"/>
      <c r="CD1623" s="440"/>
      <c r="CE1623" s="260"/>
      <c r="CM1623" s="439"/>
    </row>
    <row r="1624" spans="5:91" x14ac:dyDescent="0.25">
      <c r="E1624" s="340">
        <v>45646</v>
      </c>
      <c r="F1624" s="269">
        <v>16000</v>
      </c>
      <c r="G1624" s="272"/>
      <c r="H1624" s="269" t="s">
        <v>4998</v>
      </c>
      <c r="AZ1624" s="147"/>
      <c r="BC1624" s="147"/>
      <c r="BF1624" s="147"/>
      <c r="BU1624" s="147"/>
      <c r="BV1624" s="260"/>
      <c r="BW1624" s="439"/>
      <c r="BX1624" s="147"/>
      <c r="BY1624" s="260"/>
      <c r="CA1624" s="147"/>
      <c r="CB1624" s="260"/>
      <c r="CD1624" s="440"/>
      <c r="CE1624" s="260"/>
      <c r="CM1624" s="439"/>
    </row>
    <row r="1625" spans="5:91" x14ac:dyDescent="0.25">
      <c r="E1625" s="340">
        <v>45646</v>
      </c>
      <c r="F1625" s="269">
        <v>30000</v>
      </c>
      <c r="G1625" s="272" t="s">
        <v>942</v>
      </c>
      <c r="H1625" s="269" t="s">
        <v>916</v>
      </c>
      <c r="AZ1625" s="147"/>
      <c r="BC1625" s="147"/>
      <c r="BF1625" s="147"/>
      <c r="BU1625" s="147"/>
      <c r="BV1625" s="260"/>
      <c r="BW1625" s="439"/>
      <c r="BX1625" s="147"/>
      <c r="BY1625" s="260"/>
      <c r="CA1625" s="147"/>
      <c r="CB1625" s="260"/>
      <c r="CD1625" s="440"/>
      <c r="CE1625" s="260"/>
      <c r="CM1625" s="439"/>
    </row>
    <row r="1626" spans="5:91" x14ac:dyDescent="0.25">
      <c r="E1626" s="340">
        <v>45646</v>
      </c>
      <c r="F1626" s="269">
        <v>2000</v>
      </c>
      <c r="G1626" s="272" t="s">
        <v>3355</v>
      </c>
      <c r="H1626" s="269" t="s">
        <v>5012</v>
      </c>
      <c r="AZ1626" s="147"/>
      <c r="BC1626" s="147"/>
      <c r="BF1626" s="147"/>
      <c r="BU1626" s="147"/>
      <c r="BV1626" s="260"/>
      <c r="BW1626" s="439"/>
      <c r="BX1626" s="147"/>
      <c r="BY1626" s="260"/>
      <c r="CA1626" s="147"/>
      <c r="CB1626" s="260"/>
      <c r="CD1626" s="440"/>
      <c r="CE1626" s="260"/>
      <c r="CM1626" s="439"/>
    </row>
    <row r="1627" spans="5:91" x14ac:dyDescent="0.25">
      <c r="E1627" s="340">
        <v>45644</v>
      </c>
      <c r="F1627" s="269">
        <v>30000</v>
      </c>
      <c r="G1627" s="272" t="s">
        <v>942</v>
      </c>
      <c r="H1627" s="269" t="s">
        <v>916</v>
      </c>
      <c r="AZ1627" s="147"/>
      <c r="BC1627" s="147"/>
      <c r="BF1627" s="147"/>
      <c r="BU1627" s="147"/>
      <c r="BV1627" s="260"/>
      <c r="BW1627" s="439"/>
      <c r="BX1627" s="147"/>
      <c r="BY1627" s="260"/>
      <c r="CA1627" s="147"/>
      <c r="CB1627" s="260"/>
      <c r="CD1627" s="440"/>
      <c r="CE1627" s="260"/>
      <c r="CM1627" s="439"/>
    </row>
    <row r="1628" spans="5:91" x14ac:dyDescent="0.25">
      <c r="E1628" s="340">
        <v>45644</v>
      </c>
      <c r="F1628" s="269">
        <v>40000</v>
      </c>
      <c r="G1628" s="272"/>
      <c r="H1628" s="269" t="s">
        <v>3022</v>
      </c>
      <c r="AZ1628" s="147"/>
      <c r="BC1628" s="147"/>
      <c r="BF1628" s="147"/>
      <c r="BU1628" s="147"/>
      <c r="BV1628" s="260"/>
      <c r="BW1628" s="439"/>
      <c r="BX1628" s="147"/>
      <c r="BY1628" s="260"/>
      <c r="CA1628" s="147"/>
      <c r="CB1628" s="260"/>
      <c r="CD1628" s="440"/>
      <c r="CE1628" s="260"/>
      <c r="CM1628" s="439"/>
    </row>
    <row r="1629" spans="5:91" x14ac:dyDescent="0.25">
      <c r="E1629" s="340">
        <v>45644</v>
      </c>
      <c r="F1629" s="269">
        <v>38000</v>
      </c>
      <c r="G1629" s="272"/>
      <c r="H1629" s="269" t="s">
        <v>4987</v>
      </c>
      <c r="AZ1629" s="147"/>
      <c r="BC1629" s="147"/>
      <c r="BF1629" s="147"/>
      <c r="BU1629" s="147"/>
      <c r="BV1629" s="260"/>
      <c r="BW1629" s="439"/>
      <c r="BX1629" s="147"/>
      <c r="BY1629" s="260"/>
      <c r="CA1629" s="147"/>
      <c r="CB1629" s="260"/>
      <c r="CD1629" s="440"/>
      <c r="CE1629" s="260"/>
      <c r="CM1629" s="439"/>
    </row>
    <row r="1630" spans="5:91" x14ac:dyDescent="0.25">
      <c r="E1630" s="340">
        <v>45644</v>
      </c>
      <c r="F1630" s="269">
        <v>20000</v>
      </c>
      <c r="G1630" s="272"/>
      <c r="H1630" s="269" t="s">
        <v>4986</v>
      </c>
      <c r="AZ1630" s="147"/>
      <c r="BC1630" s="147"/>
      <c r="BF1630" s="147"/>
      <c r="BU1630" s="147"/>
      <c r="BV1630" s="260"/>
      <c r="BW1630" s="439"/>
      <c r="BX1630" s="147"/>
      <c r="BY1630" s="260"/>
      <c r="CA1630" s="147"/>
      <c r="CB1630" s="260"/>
      <c r="CD1630" s="440"/>
      <c r="CE1630" s="260"/>
      <c r="CM1630" s="439"/>
    </row>
    <row r="1631" spans="5:91" x14ac:dyDescent="0.25">
      <c r="E1631" s="340">
        <v>45644</v>
      </c>
      <c r="F1631" s="269">
        <v>4000</v>
      </c>
      <c r="G1631" s="272"/>
      <c r="H1631" s="269" t="s">
        <v>3866</v>
      </c>
      <c r="AZ1631" s="147"/>
      <c r="BC1631" s="147"/>
      <c r="BF1631" s="147"/>
      <c r="BU1631" s="147"/>
      <c r="BV1631" s="260"/>
      <c r="BW1631" s="439"/>
      <c r="BX1631" s="147"/>
      <c r="BY1631" s="260"/>
      <c r="CD1631" s="440"/>
      <c r="CE1631" s="260"/>
      <c r="CM1631" s="439"/>
    </row>
    <row r="1632" spans="5:91" x14ac:dyDescent="0.25">
      <c r="E1632" s="340">
        <v>45643</v>
      </c>
      <c r="F1632" s="269">
        <v>50000</v>
      </c>
      <c r="G1632" s="272"/>
      <c r="H1632" s="269" t="s">
        <v>4973</v>
      </c>
      <c r="AZ1632" s="147"/>
      <c r="BC1632" s="147"/>
      <c r="BF1632" s="147"/>
      <c r="BU1632" s="147"/>
      <c r="BV1632" s="260"/>
      <c r="BW1632" s="439"/>
      <c r="BX1632" s="147"/>
      <c r="BY1632" s="260"/>
      <c r="CD1632" s="440"/>
      <c r="CE1632" s="260"/>
      <c r="CM1632" s="439"/>
    </row>
    <row r="1633" spans="5:91" x14ac:dyDescent="0.25">
      <c r="E1633" s="340">
        <v>45643</v>
      </c>
      <c r="F1633" s="269">
        <v>4000</v>
      </c>
      <c r="G1633" s="272"/>
      <c r="H1633" s="269" t="s">
        <v>987</v>
      </c>
      <c r="AZ1633" s="147"/>
      <c r="BC1633" s="147"/>
      <c r="BF1633" s="147"/>
      <c r="BU1633" s="147"/>
      <c r="BV1633" s="260"/>
      <c r="BW1633" s="439"/>
      <c r="BX1633" s="147"/>
      <c r="BY1633" s="260"/>
      <c r="CM1633" s="439"/>
    </row>
    <row r="1634" spans="5:91" x14ac:dyDescent="0.25">
      <c r="E1634" s="340">
        <v>45643</v>
      </c>
      <c r="F1634" s="269">
        <v>4000</v>
      </c>
      <c r="G1634" s="272"/>
      <c r="H1634" s="269" t="s">
        <v>4974</v>
      </c>
      <c r="AZ1634" s="147"/>
      <c r="BC1634" s="147"/>
      <c r="BF1634" s="147"/>
      <c r="BU1634" s="147"/>
      <c r="BV1634" s="260"/>
      <c r="BW1634" s="439"/>
      <c r="BX1634" s="147"/>
      <c r="BY1634" s="260"/>
      <c r="CM1634" s="439"/>
    </row>
    <row r="1635" spans="5:91" x14ac:dyDescent="0.25">
      <c r="E1635" s="340">
        <v>45642</v>
      </c>
      <c r="F1635" s="269">
        <v>3000</v>
      </c>
      <c r="G1635" s="272"/>
      <c r="H1635" s="269" t="s">
        <v>1007</v>
      </c>
      <c r="AZ1635" s="147"/>
      <c r="BC1635" s="147"/>
      <c r="BF1635" s="147"/>
      <c r="BU1635" s="147"/>
      <c r="BV1635" s="260"/>
      <c r="BW1635" s="439"/>
      <c r="BX1635" s="147"/>
      <c r="BY1635" s="260"/>
      <c r="CM1635" s="439"/>
    </row>
    <row r="1636" spans="5:91" x14ac:dyDescent="0.25">
      <c r="E1636" s="340">
        <v>45642</v>
      </c>
      <c r="F1636" s="269">
        <v>3000</v>
      </c>
      <c r="G1636" s="272"/>
      <c r="H1636" s="269" t="s">
        <v>4997</v>
      </c>
      <c r="AZ1636" s="147"/>
      <c r="BC1636" s="147"/>
      <c r="BF1636" s="147"/>
      <c r="BU1636" s="147"/>
      <c r="BV1636" s="260"/>
      <c r="BW1636" s="439"/>
      <c r="BX1636" s="147"/>
      <c r="BY1636" s="260"/>
      <c r="CM1636" s="439"/>
    </row>
    <row r="1637" spans="5:91" x14ac:dyDescent="0.25">
      <c r="E1637" s="340">
        <v>45642</v>
      </c>
      <c r="F1637" s="269">
        <v>5000</v>
      </c>
      <c r="G1637" s="272"/>
      <c r="H1637" s="269" t="s">
        <v>636</v>
      </c>
      <c r="AZ1637" s="147"/>
      <c r="BC1637" s="147"/>
      <c r="BF1637" s="147"/>
      <c r="BU1637" s="147"/>
      <c r="BV1637" s="260"/>
      <c r="BW1637" s="439"/>
      <c r="BX1637" s="147"/>
      <c r="BY1637" s="260"/>
      <c r="CM1637" s="439"/>
    </row>
    <row r="1638" spans="5:91" x14ac:dyDescent="0.25">
      <c r="E1638" s="340">
        <v>45642</v>
      </c>
      <c r="F1638" s="269">
        <v>159000</v>
      </c>
      <c r="G1638" s="272" t="s">
        <v>1396</v>
      </c>
      <c r="H1638" s="269" t="s">
        <v>4969</v>
      </c>
      <c r="AZ1638" s="147"/>
      <c r="BC1638" s="147"/>
      <c r="BF1638" s="147"/>
      <c r="BU1638" s="147"/>
      <c r="BV1638" s="260"/>
      <c r="BW1638" s="439"/>
      <c r="BX1638" s="147"/>
      <c r="BY1638" s="260"/>
      <c r="CM1638" s="439"/>
    </row>
    <row r="1639" spans="5:91" x14ac:dyDescent="0.25">
      <c r="E1639" s="340">
        <v>45642</v>
      </c>
      <c r="F1639" s="269">
        <v>6000</v>
      </c>
      <c r="G1639" s="272" t="s">
        <v>1396</v>
      </c>
      <c r="H1639" s="269" t="s">
        <v>4971</v>
      </c>
      <c r="AZ1639" s="147"/>
      <c r="BC1639" s="147"/>
      <c r="BF1639" s="147"/>
      <c r="BU1639" s="147"/>
      <c r="BV1639" s="260"/>
      <c r="BW1639" s="439"/>
      <c r="BX1639" s="147"/>
      <c r="BY1639" s="260"/>
      <c r="CM1639" s="439"/>
    </row>
    <row r="1640" spans="5:91" x14ac:dyDescent="0.25">
      <c r="E1640" s="340">
        <v>45642</v>
      </c>
      <c r="F1640" s="269">
        <v>50000</v>
      </c>
      <c r="G1640" s="272" t="s">
        <v>1396</v>
      </c>
      <c r="H1640" s="269" t="s">
        <v>4970</v>
      </c>
      <c r="AZ1640" s="147"/>
      <c r="BC1640" s="147"/>
      <c r="BF1640" s="147"/>
      <c r="BU1640" s="147"/>
      <c r="BV1640" s="260"/>
      <c r="BW1640" s="439"/>
      <c r="BX1640" s="147"/>
      <c r="BY1640" s="260"/>
      <c r="CM1640" s="439"/>
    </row>
    <row r="1641" spans="5:91" x14ac:dyDescent="0.25">
      <c r="E1641" s="340">
        <v>45641</v>
      </c>
      <c r="F1641" s="269">
        <v>10000</v>
      </c>
      <c r="G1641" s="272" t="s">
        <v>942</v>
      </c>
      <c r="H1641" s="269" t="s">
        <v>4989</v>
      </c>
      <c r="AZ1641" s="147"/>
      <c r="BC1641" s="147"/>
      <c r="BF1641" s="147"/>
      <c r="BU1641" s="147"/>
      <c r="BV1641" s="260"/>
      <c r="BW1641" s="439"/>
      <c r="BX1641" s="147"/>
      <c r="BY1641" s="260"/>
      <c r="CM1641" s="439"/>
    </row>
    <row r="1642" spans="5:91" x14ac:dyDescent="0.25">
      <c r="E1642" s="340">
        <v>45641</v>
      </c>
      <c r="F1642" s="269">
        <v>10000</v>
      </c>
      <c r="G1642" s="272"/>
      <c r="H1642" s="269" t="s">
        <v>4126</v>
      </c>
      <c r="AZ1642" s="147"/>
      <c r="BC1642" s="147"/>
      <c r="BF1642" s="147"/>
      <c r="BU1642" s="147"/>
      <c r="BV1642" s="260"/>
      <c r="BW1642" s="439"/>
      <c r="BX1642" s="147"/>
      <c r="BY1642" s="260"/>
      <c r="CM1642" s="439"/>
    </row>
    <row r="1643" spans="5:91" x14ac:dyDescent="0.25">
      <c r="E1643" s="340">
        <v>45641</v>
      </c>
      <c r="F1643" s="269">
        <v>6000</v>
      </c>
      <c r="G1643" s="272"/>
      <c r="H1643" s="269" t="s">
        <v>1225</v>
      </c>
      <c r="AZ1643" s="147"/>
      <c r="BC1643" s="147"/>
      <c r="BF1643" s="147"/>
      <c r="BU1643" s="147"/>
      <c r="BV1643" s="260"/>
      <c r="BW1643" s="439"/>
      <c r="BX1643" s="147"/>
      <c r="BY1643" s="260"/>
      <c r="CM1643" s="439"/>
    </row>
    <row r="1644" spans="5:91" x14ac:dyDescent="0.25">
      <c r="E1644" s="340">
        <v>45641</v>
      </c>
      <c r="F1644" s="269">
        <v>18000</v>
      </c>
      <c r="G1644" s="272"/>
      <c r="H1644" s="269" t="s">
        <v>4990</v>
      </c>
      <c r="AZ1644" s="147"/>
      <c r="BC1644" s="147"/>
      <c r="BF1644" s="147"/>
      <c r="BU1644" s="147"/>
      <c r="BV1644" s="260"/>
      <c r="BW1644" s="439"/>
      <c r="BX1644" s="147"/>
      <c r="BY1644" s="260"/>
      <c r="CM1644" s="439"/>
    </row>
    <row r="1645" spans="5:91" x14ac:dyDescent="0.25">
      <c r="E1645" s="340">
        <v>45640</v>
      </c>
      <c r="F1645" s="269">
        <v>20000</v>
      </c>
      <c r="G1645" s="272"/>
      <c r="H1645" s="269" t="s">
        <v>3728</v>
      </c>
      <c r="AZ1645" s="147"/>
      <c r="BC1645" s="147"/>
      <c r="BF1645" s="147"/>
      <c r="BU1645" s="147"/>
      <c r="BV1645" s="260"/>
      <c r="BW1645" s="439"/>
      <c r="BX1645" s="147"/>
      <c r="BY1645" s="260"/>
      <c r="CM1645" s="439"/>
    </row>
    <row r="1646" spans="5:91" x14ac:dyDescent="0.25">
      <c r="E1646" s="340">
        <v>45640</v>
      </c>
      <c r="F1646" s="269">
        <v>5000</v>
      </c>
      <c r="G1646" s="272" t="s">
        <v>3351</v>
      </c>
      <c r="H1646" s="269" t="s">
        <v>919</v>
      </c>
      <c r="AZ1646" s="147"/>
      <c r="BC1646" s="147"/>
      <c r="BF1646" s="147"/>
      <c r="BU1646" s="147"/>
      <c r="BV1646" s="260"/>
      <c r="BW1646" s="439"/>
      <c r="BX1646" s="147"/>
      <c r="BY1646" s="260"/>
      <c r="CM1646" s="439"/>
    </row>
    <row r="1647" spans="5:91" x14ac:dyDescent="0.25">
      <c r="E1647" s="340">
        <v>45640</v>
      </c>
      <c r="F1647" s="269">
        <v>23000</v>
      </c>
      <c r="G1647" s="272"/>
      <c r="H1647" s="269" t="s">
        <v>4963</v>
      </c>
      <c r="AY1647" s="147"/>
      <c r="BB1647" s="147"/>
      <c r="BE1647" s="147"/>
      <c r="BU1647" s="147"/>
      <c r="BV1647" s="260"/>
      <c r="BX1647" s="147"/>
      <c r="BY1647" s="260"/>
      <c r="CM1647" s="439"/>
    </row>
    <row r="1648" spans="5:91" x14ac:dyDescent="0.25">
      <c r="E1648" s="340">
        <v>45640</v>
      </c>
      <c r="F1648" s="269">
        <v>3000</v>
      </c>
      <c r="G1648" s="272"/>
      <c r="H1648" s="269" t="s">
        <v>4959</v>
      </c>
      <c r="AY1648" s="147"/>
      <c r="BB1648" s="147"/>
      <c r="BE1648" s="147"/>
      <c r="BU1648" s="147"/>
      <c r="BV1648" s="260"/>
      <c r="BX1648" s="147"/>
      <c r="BY1648" s="260"/>
      <c r="CM1648" s="439"/>
    </row>
    <row r="1649" spans="5:91" x14ac:dyDescent="0.25">
      <c r="E1649" s="340">
        <v>45640</v>
      </c>
      <c r="F1649" s="269">
        <v>8000</v>
      </c>
      <c r="G1649" s="272" t="s">
        <v>1312</v>
      </c>
      <c r="H1649" s="269" t="s">
        <v>979</v>
      </c>
      <c r="AY1649" s="147"/>
      <c r="BB1649" s="147"/>
      <c r="BE1649" s="147"/>
      <c r="BU1649" s="147"/>
      <c r="BV1649" s="260"/>
      <c r="BX1649" s="147"/>
      <c r="BY1649" s="260"/>
      <c r="CM1649" s="439"/>
    </row>
    <row r="1650" spans="5:91" x14ac:dyDescent="0.25">
      <c r="E1650" s="340">
        <v>45640</v>
      </c>
      <c r="F1650" s="269">
        <v>192000</v>
      </c>
      <c r="G1650" s="272" t="s">
        <v>1312</v>
      </c>
      <c r="H1650" s="269" t="s">
        <v>3375</v>
      </c>
      <c r="AY1650" s="147"/>
      <c r="BB1650" s="147"/>
      <c r="BE1650" s="147"/>
      <c r="BU1650" s="147"/>
      <c r="BV1650" s="260"/>
      <c r="BX1650" s="147"/>
      <c r="BY1650" s="260"/>
      <c r="CM1650" s="439"/>
    </row>
    <row r="1651" spans="5:91" x14ac:dyDescent="0.25">
      <c r="E1651" s="340">
        <v>45640</v>
      </c>
      <c r="F1651" s="269">
        <v>23000</v>
      </c>
      <c r="G1651" s="272" t="s">
        <v>1396</v>
      </c>
      <c r="H1651" s="269" t="s">
        <v>4964</v>
      </c>
      <c r="AY1651" s="147"/>
      <c r="BB1651" s="147"/>
      <c r="BE1651" s="147"/>
      <c r="BU1651" s="147"/>
      <c r="BV1651" s="260"/>
      <c r="BX1651" s="147"/>
      <c r="BY1651" s="260"/>
      <c r="CM1651" s="439"/>
    </row>
    <row r="1652" spans="5:91" x14ac:dyDescent="0.25">
      <c r="E1652" s="340">
        <v>45639</v>
      </c>
      <c r="F1652" s="269">
        <v>2000</v>
      </c>
      <c r="G1652" s="272" t="s">
        <v>942</v>
      </c>
      <c r="H1652" s="269" t="s">
        <v>636</v>
      </c>
      <c r="AY1652" s="147"/>
      <c r="BB1652" s="147"/>
      <c r="BE1652" s="147"/>
      <c r="BU1652" s="147"/>
      <c r="BV1652" s="260"/>
      <c r="BX1652" s="147"/>
      <c r="BY1652" s="260"/>
      <c r="CM1652" s="439"/>
    </row>
    <row r="1653" spans="5:91" x14ac:dyDescent="0.25">
      <c r="E1653" s="340">
        <v>45639</v>
      </c>
      <c r="F1653" s="269">
        <v>2000</v>
      </c>
      <c r="G1653" s="272"/>
      <c r="H1653" s="269" t="s">
        <v>636</v>
      </c>
      <c r="AY1653" s="147"/>
      <c r="BB1653" s="147"/>
      <c r="BE1653" s="147"/>
      <c r="BU1653" s="147"/>
      <c r="BV1653" s="260"/>
      <c r="BX1653" s="147"/>
      <c r="BY1653" s="260"/>
      <c r="CM1653" s="439"/>
    </row>
    <row r="1654" spans="5:91" x14ac:dyDescent="0.25">
      <c r="E1654" s="340">
        <v>45638</v>
      </c>
      <c r="F1654" s="269">
        <v>50000</v>
      </c>
      <c r="G1654" s="272"/>
      <c r="H1654" s="269" t="s">
        <v>4953</v>
      </c>
      <c r="AY1654" s="147"/>
      <c r="BB1654" s="147"/>
      <c r="BE1654" s="147"/>
      <c r="BU1654" s="147"/>
      <c r="BV1654" s="260"/>
      <c r="BX1654" s="147"/>
      <c r="BY1654" s="260"/>
    </row>
    <row r="1655" spans="5:91" x14ac:dyDescent="0.25">
      <c r="E1655" s="340">
        <v>45638</v>
      </c>
      <c r="F1655" s="269">
        <v>30000</v>
      </c>
      <c r="G1655" s="272" t="s">
        <v>942</v>
      </c>
      <c r="H1655" s="269" t="s">
        <v>916</v>
      </c>
      <c r="AY1655" s="147"/>
      <c r="BB1655" s="147"/>
      <c r="BE1655" s="147"/>
      <c r="BU1655" s="147"/>
      <c r="BV1655" s="260"/>
      <c r="BX1655" s="147"/>
      <c r="BY1655" s="260"/>
    </row>
    <row r="1656" spans="5:91" x14ac:dyDescent="0.25">
      <c r="E1656" s="340">
        <v>45638</v>
      </c>
      <c r="F1656" s="269">
        <v>60000</v>
      </c>
      <c r="G1656" s="272"/>
      <c r="H1656" s="269">
        <v>0</v>
      </c>
      <c r="AY1656" s="147"/>
      <c r="BB1656" s="147"/>
      <c r="BE1656" s="147"/>
      <c r="BU1656" s="147"/>
      <c r="BV1656" s="260"/>
      <c r="BX1656" s="147"/>
      <c r="BY1656" s="260"/>
    </row>
    <row r="1657" spans="5:91" x14ac:dyDescent="0.25">
      <c r="E1657" s="340">
        <v>45635</v>
      </c>
      <c r="F1657" s="269">
        <v>16000</v>
      </c>
      <c r="G1657" s="272" t="s">
        <v>1312</v>
      </c>
      <c r="H1657" s="269" t="s">
        <v>4923</v>
      </c>
      <c r="AY1657" s="147"/>
      <c r="BB1657" s="147"/>
      <c r="BE1657" s="147"/>
      <c r="BU1657" s="147"/>
      <c r="BV1657" s="260"/>
      <c r="BX1657" s="147"/>
      <c r="BY1657" s="260"/>
    </row>
    <row r="1658" spans="5:91" x14ac:dyDescent="0.25">
      <c r="E1658" s="340">
        <v>45635</v>
      </c>
      <c r="F1658" s="269">
        <v>26000</v>
      </c>
      <c r="G1658" s="272"/>
      <c r="H1658" s="269" t="s">
        <v>4933</v>
      </c>
      <c r="AY1658" s="147"/>
      <c r="BB1658" s="147"/>
      <c r="BE1658" s="147"/>
      <c r="BU1658" s="147"/>
      <c r="BV1658" s="260"/>
      <c r="BX1658" s="147"/>
      <c r="BY1658" s="260"/>
    </row>
    <row r="1659" spans="5:91" x14ac:dyDescent="0.25">
      <c r="E1659" s="340">
        <v>45635</v>
      </c>
      <c r="F1659" s="269">
        <v>6000</v>
      </c>
      <c r="G1659" s="272"/>
      <c r="H1659" s="269" t="s">
        <v>4928</v>
      </c>
      <c r="AY1659" s="147"/>
      <c r="BB1659" s="147"/>
      <c r="BE1659" s="147"/>
      <c r="BU1659" s="147"/>
      <c r="BV1659" s="260"/>
      <c r="BX1659" s="147"/>
      <c r="BY1659" s="260"/>
    </row>
    <row r="1660" spans="5:91" x14ac:dyDescent="0.25">
      <c r="E1660" s="340">
        <v>45633</v>
      </c>
      <c r="F1660" s="269">
        <v>4000</v>
      </c>
      <c r="G1660" s="272" t="s">
        <v>1312</v>
      </c>
      <c r="H1660" s="269" t="s">
        <v>4932</v>
      </c>
      <c r="AY1660" s="147"/>
      <c r="BB1660" s="147"/>
      <c r="BE1660" s="147"/>
      <c r="BU1660" s="147"/>
      <c r="BV1660" s="260"/>
      <c r="BX1660" s="147"/>
      <c r="BY1660" s="260"/>
    </row>
    <row r="1661" spans="5:91" x14ac:dyDescent="0.25">
      <c r="E1661" s="340">
        <v>45633</v>
      </c>
      <c r="F1661" s="269">
        <v>209000</v>
      </c>
      <c r="G1661" s="272" t="s">
        <v>1312</v>
      </c>
      <c r="H1661" s="269" t="s">
        <v>920</v>
      </c>
      <c r="AY1661" s="147"/>
      <c r="BB1661" s="147"/>
      <c r="BE1661" s="147"/>
      <c r="BU1661" s="147"/>
      <c r="BV1661" s="260"/>
      <c r="BX1661" s="147"/>
      <c r="BY1661" s="260"/>
    </row>
    <row r="1662" spans="5:91" x14ac:dyDescent="0.25">
      <c r="E1662" s="340">
        <v>45633</v>
      </c>
      <c r="F1662" s="269">
        <v>30000</v>
      </c>
      <c r="G1662" s="272"/>
      <c r="H1662" s="269" t="s">
        <v>4931</v>
      </c>
      <c r="AY1662" s="147"/>
      <c r="BB1662" s="147"/>
      <c r="BE1662" s="147"/>
      <c r="BU1662" s="147"/>
      <c r="BV1662" s="260"/>
      <c r="BX1662" s="147"/>
      <c r="BY1662" s="260"/>
    </row>
    <row r="1663" spans="5:91" x14ac:dyDescent="0.25">
      <c r="E1663" s="340">
        <v>45633</v>
      </c>
      <c r="F1663" s="269">
        <v>22000</v>
      </c>
      <c r="G1663" s="272" t="s">
        <v>1312</v>
      </c>
      <c r="H1663" s="269" t="s">
        <v>3375</v>
      </c>
      <c r="AY1663" s="147"/>
      <c r="BB1663" s="147"/>
      <c r="BE1663" s="147"/>
      <c r="BU1663" s="147"/>
      <c r="BV1663" s="260"/>
      <c r="BX1663" s="147"/>
      <c r="BY1663" s="260"/>
    </row>
    <row r="1664" spans="5:91" x14ac:dyDescent="0.25">
      <c r="E1664" s="340">
        <v>45633</v>
      </c>
      <c r="F1664" s="269">
        <v>20000</v>
      </c>
      <c r="G1664" s="272"/>
      <c r="H1664" s="269" t="s">
        <v>4930</v>
      </c>
      <c r="AY1664" s="147"/>
      <c r="BB1664" s="147"/>
      <c r="BE1664" s="147"/>
      <c r="BU1664" s="147"/>
      <c r="BV1664" s="260"/>
      <c r="BX1664" s="147"/>
      <c r="BY1664" s="260"/>
    </row>
    <row r="1665" spans="5:77" x14ac:dyDescent="0.25">
      <c r="E1665" s="340">
        <v>45632</v>
      </c>
      <c r="F1665" s="269">
        <v>100000</v>
      </c>
      <c r="G1665" s="272" t="s">
        <v>3355</v>
      </c>
      <c r="H1665" s="269" t="s">
        <v>4917</v>
      </c>
      <c r="AY1665" s="147"/>
      <c r="BB1665" s="147"/>
      <c r="BE1665" s="147"/>
      <c r="BU1665" s="147"/>
      <c r="BV1665" s="260"/>
      <c r="BX1665" s="147"/>
      <c r="BY1665" s="260"/>
    </row>
    <row r="1666" spans="5:77" x14ac:dyDescent="0.25">
      <c r="E1666" s="340">
        <v>45632</v>
      </c>
      <c r="F1666" s="269">
        <v>70000</v>
      </c>
      <c r="G1666" s="272" t="s">
        <v>1396</v>
      </c>
      <c r="H1666" s="269" t="s">
        <v>4921</v>
      </c>
      <c r="AY1666" s="147"/>
      <c r="BB1666" s="147"/>
      <c r="BE1666" s="147"/>
      <c r="BU1666" s="147"/>
      <c r="BV1666" s="260"/>
      <c r="BX1666" s="147"/>
      <c r="BY1666" s="260"/>
    </row>
    <row r="1667" spans="5:77" x14ac:dyDescent="0.25">
      <c r="E1667" s="340">
        <v>45632</v>
      </c>
      <c r="F1667" s="269">
        <v>228000</v>
      </c>
      <c r="G1667" s="272" t="s">
        <v>3355</v>
      </c>
      <c r="H1667" s="269" t="s">
        <v>4916</v>
      </c>
      <c r="AY1667" s="147"/>
      <c r="BB1667" s="147"/>
      <c r="BE1667" s="147"/>
      <c r="BU1667" s="147"/>
      <c r="BV1667" s="260"/>
      <c r="BX1667" s="147"/>
      <c r="BY1667" s="260"/>
    </row>
    <row r="1668" spans="5:77" x14ac:dyDescent="0.25">
      <c r="E1668" s="340">
        <v>45632</v>
      </c>
      <c r="F1668" s="269">
        <v>24000</v>
      </c>
      <c r="G1668" s="272"/>
      <c r="H1668" s="269" t="s">
        <v>4929</v>
      </c>
      <c r="AY1668" s="147"/>
      <c r="BB1668" s="147"/>
      <c r="BE1668" s="147"/>
      <c r="BU1668" s="147"/>
      <c r="BV1668" s="260"/>
      <c r="BX1668" s="147"/>
      <c r="BY1668" s="260"/>
    </row>
    <row r="1669" spans="5:77" x14ac:dyDescent="0.25">
      <c r="E1669" s="340">
        <v>45632</v>
      </c>
      <c r="F1669" s="269">
        <v>17000</v>
      </c>
      <c r="G1669" s="272" t="s">
        <v>1396</v>
      </c>
      <c r="H1669" s="269" t="s">
        <v>4922</v>
      </c>
      <c r="AY1669" s="147"/>
      <c r="BB1669" s="147"/>
      <c r="BE1669" s="147"/>
      <c r="BU1669" s="147"/>
      <c r="BV1669" s="260"/>
      <c r="BX1669" s="147"/>
      <c r="BY1669" s="260"/>
    </row>
    <row r="1670" spans="5:77" x14ac:dyDescent="0.25">
      <c r="E1670" s="340">
        <v>45631</v>
      </c>
      <c r="F1670" s="269">
        <v>2000</v>
      </c>
      <c r="G1670" s="272"/>
      <c r="H1670" s="269" t="s">
        <v>636</v>
      </c>
      <c r="AY1670" s="147"/>
      <c r="BB1670" s="147"/>
      <c r="BE1670" s="147"/>
      <c r="BU1670" s="147"/>
      <c r="BV1670" s="260"/>
      <c r="BX1670" s="147"/>
      <c r="BY1670" s="260"/>
    </row>
    <row r="1671" spans="5:77" x14ac:dyDescent="0.25">
      <c r="E1671" s="340">
        <v>45631</v>
      </c>
      <c r="F1671" s="269">
        <v>3000</v>
      </c>
      <c r="G1671" s="272"/>
      <c r="H1671" s="269" t="s">
        <v>636</v>
      </c>
      <c r="AY1671" s="147"/>
      <c r="BB1671" s="147"/>
      <c r="BE1671" s="147"/>
      <c r="BU1671" s="147"/>
      <c r="BV1671" s="260"/>
      <c r="BX1671" s="147"/>
      <c r="BY1671" s="260"/>
    </row>
    <row r="1672" spans="5:77" x14ac:dyDescent="0.25">
      <c r="E1672" s="340">
        <v>45631</v>
      </c>
      <c r="F1672" s="269">
        <v>30000</v>
      </c>
      <c r="G1672" s="272" t="s">
        <v>942</v>
      </c>
      <c r="H1672" s="269" t="s">
        <v>916</v>
      </c>
      <c r="AY1672" s="147"/>
      <c r="BB1672" s="147"/>
      <c r="BE1672" s="147"/>
      <c r="BU1672" s="147"/>
      <c r="BV1672" s="260"/>
      <c r="BX1672" s="147"/>
      <c r="BY1672" s="260"/>
    </row>
    <row r="1673" spans="5:77" x14ac:dyDescent="0.25">
      <c r="E1673" s="340">
        <v>45631</v>
      </c>
      <c r="F1673" s="269">
        <v>20000</v>
      </c>
      <c r="G1673" s="272"/>
      <c r="H1673" s="269" t="s">
        <v>4911</v>
      </c>
      <c r="AY1673" s="147"/>
      <c r="BB1673" s="147"/>
      <c r="BE1673" s="147"/>
      <c r="BU1673" s="147"/>
      <c r="BV1673" s="260"/>
      <c r="BX1673" s="147"/>
      <c r="BY1673" s="260"/>
    </row>
    <row r="1674" spans="5:77" x14ac:dyDescent="0.25">
      <c r="E1674" s="340">
        <v>45630</v>
      </c>
      <c r="F1674" s="269">
        <v>2000</v>
      </c>
      <c r="G1674" s="272"/>
      <c r="H1674" s="269" t="s">
        <v>4904</v>
      </c>
      <c r="AY1674" s="147"/>
      <c r="BB1674" s="147"/>
      <c r="BE1674" s="147"/>
      <c r="BU1674" s="147"/>
      <c r="BV1674" s="260"/>
      <c r="BX1674" s="147"/>
      <c r="BY1674" s="260"/>
    </row>
    <row r="1675" spans="5:77" x14ac:dyDescent="0.25">
      <c r="E1675" s="340">
        <v>45628</v>
      </c>
      <c r="F1675" s="269">
        <v>15000</v>
      </c>
      <c r="G1675" s="272"/>
      <c r="H1675" s="269" t="s">
        <v>4874</v>
      </c>
      <c r="AY1675" s="147"/>
      <c r="BB1675" s="147"/>
      <c r="BE1675" s="147"/>
      <c r="BU1675" s="147"/>
      <c r="BV1675" s="260"/>
      <c r="BX1675" s="147"/>
      <c r="BY1675" s="260"/>
    </row>
    <row r="1676" spans="5:77" x14ac:dyDescent="0.25">
      <c r="E1676" s="340">
        <v>45628</v>
      </c>
      <c r="F1676" s="269">
        <v>2000</v>
      </c>
      <c r="G1676" s="272"/>
      <c r="H1676" s="269" t="s">
        <v>636</v>
      </c>
      <c r="AY1676" s="147"/>
      <c r="BB1676" s="147"/>
      <c r="BE1676" s="147"/>
      <c r="BU1676" s="147"/>
      <c r="BV1676" s="260"/>
      <c r="BX1676" s="147"/>
      <c r="BY1676" s="260"/>
    </row>
    <row r="1677" spans="5:77" x14ac:dyDescent="0.25">
      <c r="E1677" s="340">
        <v>45628</v>
      </c>
      <c r="F1677" s="269">
        <v>5000</v>
      </c>
      <c r="G1677" s="272" t="s">
        <v>1312</v>
      </c>
      <c r="H1677" s="269" t="s">
        <v>914</v>
      </c>
      <c r="AY1677" s="147"/>
      <c r="BB1677" s="147"/>
      <c r="BE1677" s="147"/>
      <c r="BU1677" s="147"/>
      <c r="BV1677" s="260"/>
      <c r="BX1677" s="147"/>
      <c r="BY1677" s="260"/>
    </row>
    <row r="1678" spans="5:77" x14ac:dyDescent="0.25">
      <c r="E1678" s="340">
        <v>45627</v>
      </c>
      <c r="F1678" s="269">
        <v>5000</v>
      </c>
      <c r="G1678" s="272"/>
      <c r="H1678" s="269" t="s">
        <v>3728</v>
      </c>
      <c r="AY1678" s="147"/>
      <c r="BB1678" s="147"/>
      <c r="BE1678" s="147"/>
      <c r="BU1678" s="147"/>
      <c r="BV1678" s="260"/>
      <c r="BX1678" s="147"/>
      <c r="BY1678" s="260"/>
    </row>
    <row r="1679" spans="5:77" x14ac:dyDescent="0.25">
      <c r="E1679" s="340">
        <v>45627</v>
      </c>
      <c r="F1679" s="269">
        <v>4000</v>
      </c>
      <c r="G1679" s="272" t="s">
        <v>1312</v>
      </c>
      <c r="H1679" s="269" t="s">
        <v>1254</v>
      </c>
      <c r="AY1679" s="147"/>
      <c r="BB1679" s="147"/>
      <c r="BE1679" s="147"/>
      <c r="BU1679" s="147"/>
      <c r="BV1679" s="260"/>
      <c r="BX1679" s="147"/>
      <c r="BY1679" s="260"/>
    </row>
    <row r="1680" spans="5:77" x14ac:dyDescent="0.25">
      <c r="E1680" s="340">
        <v>45626</v>
      </c>
      <c r="F1680" s="269">
        <v>80000</v>
      </c>
      <c r="G1680" s="272"/>
      <c r="H1680" s="269" t="s">
        <v>1219</v>
      </c>
      <c r="AY1680" s="147"/>
      <c r="BB1680" s="147"/>
      <c r="BE1680" s="147"/>
      <c r="BU1680" s="147"/>
      <c r="BV1680" s="260"/>
      <c r="BX1680" s="147"/>
      <c r="BY1680" s="260"/>
    </row>
    <row r="1681" spans="5:77" x14ac:dyDescent="0.25">
      <c r="E1681" s="340">
        <v>45625</v>
      </c>
      <c r="F1681" s="269">
        <v>4000</v>
      </c>
      <c r="G1681" s="272"/>
      <c r="H1681" s="269" t="s">
        <v>919</v>
      </c>
      <c r="AY1681" s="147"/>
      <c r="BB1681" s="147"/>
      <c r="BE1681" s="147"/>
      <c r="BU1681" s="147"/>
      <c r="BV1681" s="260"/>
      <c r="BX1681" s="147"/>
      <c r="BY1681" s="260"/>
    </row>
    <row r="1682" spans="5:77" x14ac:dyDescent="0.25">
      <c r="E1682" s="340">
        <v>45625</v>
      </c>
      <c r="F1682" s="269">
        <v>240000</v>
      </c>
      <c r="G1682" s="272" t="s">
        <v>1396</v>
      </c>
      <c r="H1682" s="269" t="s">
        <v>4876</v>
      </c>
      <c r="AY1682" s="147"/>
      <c r="BB1682" s="147"/>
      <c r="BE1682" s="147"/>
      <c r="BU1682" s="147"/>
      <c r="BV1682" s="260"/>
      <c r="BX1682" s="147"/>
      <c r="BY1682" s="260"/>
    </row>
    <row r="1683" spans="5:77" x14ac:dyDescent="0.25">
      <c r="E1683" s="340">
        <v>45625</v>
      </c>
      <c r="F1683" s="269">
        <v>18000</v>
      </c>
      <c r="G1683" s="272" t="s">
        <v>1312</v>
      </c>
      <c r="H1683" s="269" t="s">
        <v>1826</v>
      </c>
      <c r="AY1683" s="147"/>
      <c r="BB1683" s="147"/>
      <c r="BE1683" s="147"/>
      <c r="BU1683" s="147"/>
      <c r="BV1683" s="260"/>
      <c r="BX1683" s="147"/>
      <c r="BY1683" s="260"/>
    </row>
    <row r="1684" spans="5:77" x14ac:dyDescent="0.25">
      <c r="E1684" s="340">
        <v>45625</v>
      </c>
      <c r="F1684" s="269">
        <v>3000</v>
      </c>
      <c r="G1684" s="272"/>
      <c r="H1684" s="269" t="s">
        <v>4852</v>
      </c>
      <c r="AY1684" s="147"/>
      <c r="BB1684" s="147"/>
      <c r="BE1684" s="147"/>
      <c r="BU1684" s="147"/>
      <c r="BV1684" s="260"/>
      <c r="BX1684" s="147"/>
      <c r="BY1684" s="260"/>
    </row>
    <row r="1685" spans="5:77" x14ac:dyDescent="0.25">
      <c r="E1685" s="340">
        <v>45625</v>
      </c>
      <c r="F1685" s="269">
        <v>30000</v>
      </c>
      <c r="G1685" s="272" t="s">
        <v>942</v>
      </c>
      <c r="H1685" s="269" t="s">
        <v>943</v>
      </c>
      <c r="AY1685" s="147"/>
      <c r="BB1685" s="147"/>
      <c r="BE1685" s="147"/>
      <c r="BU1685" s="147"/>
      <c r="BV1685" s="260"/>
      <c r="BX1685" s="147"/>
      <c r="BY1685" s="260"/>
    </row>
    <row r="1686" spans="5:77" x14ac:dyDescent="0.25">
      <c r="E1686" s="340">
        <v>45625</v>
      </c>
      <c r="F1686" s="269">
        <v>8000</v>
      </c>
      <c r="G1686" s="272" t="s">
        <v>1396</v>
      </c>
      <c r="H1686" s="269" t="s">
        <v>4879</v>
      </c>
      <c r="AY1686" s="147"/>
      <c r="BB1686" s="147"/>
      <c r="BE1686" s="147"/>
      <c r="BU1686" s="147"/>
      <c r="BV1686" s="260"/>
      <c r="BX1686" s="147"/>
      <c r="BY1686" s="260"/>
    </row>
    <row r="1687" spans="5:77" x14ac:dyDescent="0.25">
      <c r="E1687" s="340">
        <v>45625</v>
      </c>
      <c r="F1687" s="269">
        <v>131000</v>
      </c>
      <c r="G1687" s="272" t="s">
        <v>1312</v>
      </c>
      <c r="H1687" s="269" t="s">
        <v>3375</v>
      </c>
      <c r="AY1687" s="147"/>
      <c r="BB1687" s="147"/>
      <c r="BE1687" s="147"/>
      <c r="BU1687" s="147"/>
      <c r="BV1687" s="260"/>
      <c r="BX1687" s="147"/>
      <c r="BY1687" s="260"/>
    </row>
    <row r="1688" spans="5:77" x14ac:dyDescent="0.25">
      <c r="E1688" s="340">
        <v>45625</v>
      </c>
      <c r="F1688" s="269">
        <v>10000</v>
      </c>
      <c r="G1688" s="272" t="s">
        <v>1312</v>
      </c>
      <c r="H1688" s="269" t="s">
        <v>4877</v>
      </c>
      <c r="AY1688" s="147"/>
      <c r="BB1688" s="147"/>
      <c r="BE1688" s="147"/>
      <c r="BU1688" s="147"/>
      <c r="BV1688" s="260"/>
      <c r="BX1688" s="147"/>
      <c r="BY1688" s="260"/>
    </row>
    <row r="1689" spans="5:77" x14ac:dyDescent="0.25">
      <c r="E1689" s="340">
        <v>45625</v>
      </c>
      <c r="F1689" s="269">
        <v>3000</v>
      </c>
      <c r="G1689" s="272"/>
      <c r="H1689" s="269" t="s">
        <v>4878</v>
      </c>
      <c r="AY1689" s="147"/>
      <c r="BB1689" s="147"/>
      <c r="BE1689" s="147"/>
      <c r="BU1689" s="147"/>
      <c r="BV1689" s="260"/>
      <c r="BX1689" s="147"/>
      <c r="BY1689" s="260"/>
    </row>
    <row r="1690" spans="5:77" x14ac:dyDescent="0.25">
      <c r="E1690" s="340">
        <v>45624</v>
      </c>
      <c r="F1690" s="269">
        <v>3000</v>
      </c>
      <c r="G1690" s="272"/>
      <c r="H1690" s="269" t="s">
        <v>636</v>
      </c>
      <c r="AY1690" s="147"/>
      <c r="BB1690" s="147"/>
      <c r="BE1690" s="147"/>
      <c r="BU1690" s="147"/>
      <c r="BV1690" s="260"/>
      <c r="BX1690" s="147"/>
      <c r="BY1690" s="260"/>
    </row>
    <row r="1691" spans="5:77" x14ac:dyDescent="0.25">
      <c r="E1691" s="340">
        <v>45622</v>
      </c>
      <c r="F1691" s="269">
        <v>22000</v>
      </c>
      <c r="G1691" s="272" t="s">
        <v>1396</v>
      </c>
      <c r="H1691" s="269" t="s">
        <v>3849</v>
      </c>
      <c r="AY1691" s="147"/>
      <c r="BB1691" s="147"/>
      <c r="BE1691" s="147"/>
      <c r="BU1691" s="147"/>
      <c r="BV1691" s="260"/>
      <c r="BX1691" s="147"/>
      <c r="BY1691" s="260"/>
    </row>
    <row r="1692" spans="5:77" x14ac:dyDescent="0.25">
      <c r="E1692" s="340">
        <v>45622</v>
      </c>
      <c r="F1692" s="269">
        <v>15000</v>
      </c>
      <c r="G1692" s="272"/>
      <c r="H1692" s="269" t="s">
        <v>4824</v>
      </c>
      <c r="AY1692" s="147"/>
      <c r="BB1692" s="147"/>
      <c r="BE1692" s="147"/>
      <c r="BU1692" s="147"/>
      <c r="BV1692" s="260"/>
      <c r="BX1692" s="147"/>
      <c r="BY1692" s="260"/>
    </row>
    <row r="1693" spans="5:77" x14ac:dyDescent="0.25">
      <c r="E1693" s="340">
        <v>45621</v>
      </c>
      <c r="F1693" s="269">
        <v>16000</v>
      </c>
      <c r="G1693" s="272"/>
      <c r="H1693" s="269" t="s">
        <v>4805</v>
      </c>
      <c r="AY1693" s="147"/>
      <c r="BB1693" s="147"/>
      <c r="BE1693" s="147"/>
      <c r="BU1693" s="147"/>
      <c r="BV1693" s="260"/>
      <c r="BX1693" s="147"/>
      <c r="BY1693" s="260"/>
    </row>
    <row r="1694" spans="5:77" x14ac:dyDescent="0.25">
      <c r="E1694" s="340">
        <v>45620</v>
      </c>
      <c r="F1694" s="269">
        <v>37000</v>
      </c>
      <c r="G1694" s="272"/>
      <c r="H1694" s="269" t="s">
        <v>4830</v>
      </c>
      <c r="AY1694" s="147"/>
      <c r="BB1694" s="147"/>
      <c r="BE1694" s="147"/>
      <c r="BU1694" s="147"/>
      <c r="BV1694" s="260"/>
      <c r="BX1694" s="147"/>
      <c r="BY1694" s="260"/>
    </row>
    <row r="1695" spans="5:77" x14ac:dyDescent="0.25">
      <c r="E1695" s="340">
        <v>45620</v>
      </c>
      <c r="F1695" s="269">
        <v>10000</v>
      </c>
      <c r="G1695" s="272"/>
      <c r="H1695" s="269" t="s">
        <v>4831</v>
      </c>
      <c r="AY1695" s="147"/>
      <c r="BB1695" s="147"/>
      <c r="BE1695" s="147"/>
      <c r="BU1695" s="147"/>
      <c r="BV1695" s="260"/>
      <c r="BX1695" s="147"/>
      <c r="BY1695" s="260"/>
    </row>
    <row r="1696" spans="5:77" x14ac:dyDescent="0.25">
      <c r="E1696" s="340">
        <v>45618</v>
      </c>
      <c r="F1696" s="269">
        <v>4000</v>
      </c>
      <c r="G1696" s="272"/>
      <c r="H1696" s="269" t="s">
        <v>919</v>
      </c>
      <c r="AY1696" s="147"/>
      <c r="BB1696" s="147"/>
      <c r="BE1696" s="147"/>
      <c r="BU1696" s="147"/>
      <c r="BV1696" s="260"/>
      <c r="BX1696" s="147"/>
      <c r="BY1696" s="260"/>
    </row>
    <row r="1697" spans="5:77" x14ac:dyDescent="0.25">
      <c r="E1697" s="340">
        <v>45618</v>
      </c>
      <c r="F1697" s="269">
        <v>154000</v>
      </c>
      <c r="G1697" s="272" t="s">
        <v>1312</v>
      </c>
      <c r="H1697" s="269" t="s">
        <v>3375</v>
      </c>
      <c r="AY1697" s="147"/>
      <c r="BB1697" s="147"/>
      <c r="BE1697" s="147"/>
      <c r="BU1697" s="147"/>
      <c r="BV1697" s="260"/>
      <c r="BX1697" s="147"/>
      <c r="BY1697" s="260"/>
    </row>
    <row r="1698" spans="5:77" x14ac:dyDescent="0.25">
      <c r="E1698" s="340">
        <v>45617</v>
      </c>
      <c r="F1698" s="269">
        <v>3000</v>
      </c>
      <c r="G1698" s="272"/>
      <c r="H1698" s="269" t="s">
        <v>2014</v>
      </c>
      <c r="AY1698" s="147"/>
      <c r="BB1698" s="147"/>
      <c r="BE1698" s="147"/>
      <c r="BU1698" s="147"/>
      <c r="BV1698" s="260"/>
      <c r="BX1698" s="147"/>
      <c r="BY1698" s="260"/>
    </row>
    <row r="1699" spans="5:77" x14ac:dyDescent="0.25">
      <c r="E1699" s="340">
        <v>45617</v>
      </c>
      <c r="F1699" s="269">
        <v>7000</v>
      </c>
      <c r="G1699" s="272"/>
      <c r="H1699" s="269" t="s">
        <v>4803</v>
      </c>
      <c r="AY1699" s="147"/>
      <c r="BB1699" s="147"/>
      <c r="BE1699" s="147"/>
      <c r="BU1699" s="147"/>
      <c r="BV1699" s="260"/>
      <c r="BX1699" s="147"/>
      <c r="BY1699" s="260"/>
    </row>
    <row r="1700" spans="5:77" x14ac:dyDescent="0.25">
      <c r="E1700" s="340">
        <v>45617</v>
      </c>
      <c r="F1700" s="269">
        <v>9000</v>
      </c>
      <c r="G1700" s="272"/>
      <c r="H1700" s="269">
        <v>0</v>
      </c>
      <c r="AY1700" s="147"/>
      <c r="BB1700" s="147"/>
      <c r="BE1700" s="147"/>
      <c r="BU1700" s="147"/>
      <c r="BV1700" s="260"/>
      <c r="BX1700" s="147"/>
      <c r="BY1700" s="260"/>
    </row>
    <row r="1701" spans="5:77" x14ac:dyDescent="0.25">
      <c r="E1701" s="340">
        <v>45615</v>
      </c>
      <c r="F1701" s="269">
        <v>30000</v>
      </c>
      <c r="G1701" s="272" t="s">
        <v>942</v>
      </c>
      <c r="H1701" s="269" t="s">
        <v>916</v>
      </c>
      <c r="AY1701" s="147"/>
      <c r="BB1701" s="147"/>
      <c r="BE1701" s="147"/>
      <c r="BU1701" s="147"/>
      <c r="BV1701" s="260"/>
      <c r="BX1701" s="147"/>
      <c r="BY1701" s="260"/>
    </row>
    <row r="1702" spans="5:77" x14ac:dyDescent="0.25">
      <c r="E1702" s="340">
        <v>45614</v>
      </c>
      <c r="F1702" s="269">
        <v>3000</v>
      </c>
      <c r="G1702" s="272"/>
      <c r="H1702" s="269" t="s">
        <v>3477</v>
      </c>
      <c r="AY1702" s="147"/>
      <c r="BB1702" s="147"/>
      <c r="BE1702" s="147"/>
      <c r="BU1702" s="147"/>
      <c r="BV1702" s="260"/>
      <c r="BX1702" s="147"/>
      <c r="BY1702" s="260"/>
    </row>
    <row r="1703" spans="5:77" x14ac:dyDescent="0.25">
      <c r="E1703" s="340">
        <v>45613</v>
      </c>
      <c r="F1703" s="269">
        <v>5000</v>
      </c>
      <c r="G1703" s="272"/>
      <c r="H1703" s="269" t="s">
        <v>3728</v>
      </c>
      <c r="AY1703" s="147"/>
      <c r="BB1703" s="147"/>
      <c r="BE1703" s="147"/>
      <c r="BU1703" s="147"/>
      <c r="BV1703" s="260"/>
      <c r="BX1703" s="147"/>
      <c r="BY1703" s="260"/>
    </row>
    <row r="1704" spans="5:77" x14ac:dyDescent="0.25">
      <c r="E1704" s="340">
        <v>45613</v>
      </c>
      <c r="F1704" s="269">
        <v>2000</v>
      </c>
      <c r="G1704" s="272"/>
      <c r="H1704" s="269" t="s">
        <v>4768</v>
      </c>
      <c r="AY1704" s="147"/>
      <c r="BB1704" s="147"/>
      <c r="BE1704" s="147"/>
      <c r="BU1704" s="147"/>
      <c r="BV1704" s="260"/>
      <c r="BX1704" s="147"/>
      <c r="BY1704" s="260"/>
    </row>
    <row r="1705" spans="5:77" x14ac:dyDescent="0.25">
      <c r="E1705" s="340">
        <v>45613</v>
      </c>
      <c r="F1705" s="269">
        <v>150000</v>
      </c>
      <c r="G1705" s="272" t="s">
        <v>1396</v>
      </c>
      <c r="H1705" s="269" t="s">
        <v>4769</v>
      </c>
      <c r="AY1705" s="147"/>
      <c r="BB1705" s="147"/>
      <c r="BE1705" s="147"/>
      <c r="BU1705" s="147"/>
      <c r="BV1705" s="260"/>
      <c r="BX1705" s="147"/>
      <c r="BY1705" s="260"/>
    </row>
    <row r="1706" spans="5:77" x14ac:dyDescent="0.25">
      <c r="E1706" s="340">
        <v>45613</v>
      </c>
      <c r="F1706" s="269">
        <v>10000</v>
      </c>
      <c r="G1706" s="272"/>
      <c r="H1706" s="269" t="s">
        <v>4767</v>
      </c>
      <c r="AY1706" s="147"/>
      <c r="BB1706" s="147"/>
      <c r="BE1706" s="147"/>
      <c r="BU1706" s="147"/>
      <c r="BV1706" s="260"/>
      <c r="BX1706" s="147"/>
      <c r="BY1706" s="260"/>
    </row>
    <row r="1707" spans="5:77" x14ac:dyDescent="0.25">
      <c r="E1707" s="340">
        <v>45613</v>
      </c>
      <c r="F1707" s="269">
        <v>18000</v>
      </c>
      <c r="G1707" s="272"/>
      <c r="H1707" s="269" t="s">
        <v>4770</v>
      </c>
      <c r="AY1707" s="147"/>
      <c r="BB1707" s="147"/>
      <c r="BE1707" s="147"/>
      <c r="BU1707" s="147"/>
      <c r="BV1707" s="260"/>
      <c r="BX1707" s="147"/>
      <c r="BY1707" s="260"/>
    </row>
    <row r="1708" spans="5:77" x14ac:dyDescent="0.25">
      <c r="E1708" s="340">
        <v>45613</v>
      </c>
      <c r="F1708" s="269">
        <v>8000</v>
      </c>
      <c r="G1708" s="272"/>
      <c r="H1708" s="269" t="s">
        <v>1029</v>
      </c>
      <c r="AY1708" s="147"/>
      <c r="BB1708" s="147"/>
      <c r="BE1708" s="147"/>
      <c r="BU1708" s="147"/>
      <c r="BV1708" s="260"/>
      <c r="BX1708" s="147"/>
      <c r="BY1708" s="260"/>
    </row>
    <row r="1709" spans="5:77" x14ac:dyDescent="0.25">
      <c r="E1709" s="340">
        <v>45613</v>
      </c>
      <c r="F1709" s="269">
        <v>21000</v>
      </c>
      <c r="G1709" s="272" t="s">
        <v>1396</v>
      </c>
      <c r="H1709" s="269" t="s">
        <v>4766</v>
      </c>
      <c r="AY1709" s="147"/>
      <c r="BB1709" s="147"/>
      <c r="BE1709" s="147"/>
      <c r="BU1709" s="147"/>
      <c r="BV1709" s="260"/>
      <c r="BX1709" s="147"/>
      <c r="BY1709" s="260"/>
    </row>
    <row r="1710" spans="5:77" x14ac:dyDescent="0.25">
      <c r="E1710" s="340">
        <v>45611</v>
      </c>
      <c r="F1710" s="269">
        <v>4000</v>
      </c>
      <c r="G1710" s="272" t="s">
        <v>1312</v>
      </c>
      <c r="H1710" s="269" t="s">
        <v>919</v>
      </c>
      <c r="AY1710" s="147"/>
      <c r="BB1710" s="147"/>
      <c r="BE1710" s="147"/>
      <c r="BU1710" s="147"/>
      <c r="BV1710" s="260"/>
      <c r="BX1710" s="147"/>
      <c r="BY1710" s="260"/>
    </row>
    <row r="1711" spans="5:77" x14ac:dyDescent="0.25">
      <c r="E1711" s="340">
        <v>45611</v>
      </c>
      <c r="F1711" s="269">
        <v>238000</v>
      </c>
      <c r="G1711" s="272" t="s">
        <v>1312</v>
      </c>
      <c r="H1711" s="269" t="s">
        <v>3375</v>
      </c>
      <c r="AY1711" s="147"/>
      <c r="BB1711" s="147"/>
      <c r="BE1711" s="147"/>
      <c r="BV1711"/>
      <c r="BX1711" s="147"/>
      <c r="BY1711" s="260"/>
    </row>
    <row r="1712" spans="5:77" x14ac:dyDescent="0.25">
      <c r="E1712" s="340">
        <v>45611</v>
      </c>
      <c r="F1712" s="269">
        <v>6000</v>
      </c>
      <c r="G1712" s="272"/>
      <c r="H1712" s="269" t="s">
        <v>4753</v>
      </c>
      <c r="AY1712" s="147"/>
      <c r="BB1712" s="147"/>
      <c r="BE1712" s="147"/>
      <c r="BV1712"/>
      <c r="BX1712" s="147"/>
      <c r="BY1712" s="260"/>
    </row>
    <row r="1713" spans="5:77" x14ac:dyDescent="0.25">
      <c r="E1713" s="340">
        <v>45610</v>
      </c>
      <c r="F1713" s="269">
        <v>5000</v>
      </c>
      <c r="G1713" s="272"/>
      <c r="H1713" s="269" t="s">
        <v>4750</v>
      </c>
      <c r="AY1713" s="147"/>
      <c r="BB1713" s="147"/>
      <c r="BE1713" s="147"/>
      <c r="BV1713"/>
      <c r="BX1713" s="147"/>
      <c r="BY1713" s="260"/>
    </row>
    <row r="1714" spans="5:77" x14ac:dyDescent="0.25">
      <c r="E1714" s="340">
        <v>45608</v>
      </c>
      <c r="F1714" s="269">
        <v>30000</v>
      </c>
      <c r="G1714" s="272" t="s">
        <v>942</v>
      </c>
      <c r="H1714" s="269" t="s">
        <v>916</v>
      </c>
      <c r="AY1714" s="147"/>
      <c r="BB1714" s="147"/>
      <c r="BE1714" s="147"/>
      <c r="BV1714"/>
      <c r="BX1714" s="147"/>
      <c r="BY1714" s="260"/>
    </row>
    <row r="1715" spans="5:77" x14ac:dyDescent="0.25">
      <c r="E1715" s="340">
        <v>45608</v>
      </c>
      <c r="F1715" s="269">
        <v>32000</v>
      </c>
      <c r="G1715" s="272" t="s">
        <v>1312</v>
      </c>
      <c r="H1715" s="269" t="s">
        <v>4740</v>
      </c>
      <c r="AY1715" s="147"/>
      <c r="BB1715" s="147"/>
      <c r="BE1715" s="147"/>
      <c r="BV1715"/>
      <c r="BX1715" s="147"/>
      <c r="BY1715" s="260"/>
    </row>
    <row r="1716" spans="5:77" x14ac:dyDescent="0.25">
      <c r="E1716" s="340">
        <v>45607</v>
      </c>
      <c r="F1716" s="269">
        <v>50000</v>
      </c>
      <c r="G1716" s="272"/>
      <c r="H1716" s="269" t="s">
        <v>4734</v>
      </c>
      <c r="AY1716" s="147"/>
      <c r="BB1716" s="147"/>
      <c r="BE1716" s="147"/>
      <c r="BV1716"/>
      <c r="BX1716" s="147"/>
      <c r="BY1716" s="260"/>
    </row>
    <row r="1717" spans="5:77" x14ac:dyDescent="0.25">
      <c r="E1717" s="340">
        <v>45605</v>
      </c>
      <c r="F1717" s="269">
        <v>5000</v>
      </c>
      <c r="G1717" s="272"/>
      <c r="H1717" s="269" t="s">
        <v>3728</v>
      </c>
      <c r="AY1717" s="147"/>
      <c r="BB1717" s="147"/>
      <c r="BE1717" s="147"/>
      <c r="BV1717"/>
      <c r="BX1717" s="147"/>
      <c r="BY1717" s="260"/>
    </row>
    <row r="1718" spans="5:77" x14ac:dyDescent="0.25">
      <c r="E1718" s="340">
        <v>45605</v>
      </c>
      <c r="F1718" s="269">
        <v>4000</v>
      </c>
      <c r="G1718" s="272"/>
      <c r="H1718" s="269" t="s">
        <v>4719</v>
      </c>
      <c r="AY1718" s="147"/>
      <c r="BB1718" s="147"/>
      <c r="BE1718" s="147"/>
      <c r="BV1718"/>
      <c r="BX1718" s="147"/>
      <c r="BY1718" s="260"/>
    </row>
    <row r="1719" spans="5:77" x14ac:dyDescent="0.25">
      <c r="E1719" s="340">
        <v>45604</v>
      </c>
      <c r="F1719" s="269">
        <v>4000</v>
      </c>
      <c r="G1719" s="272" t="s">
        <v>1312</v>
      </c>
      <c r="H1719" s="269" t="s">
        <v>1015</v>
      </c>
      <c r="AY1719" s="147"/>
      <c r="BB1719" s="147"/>
      <c r="BE1719" s="147"/>
      <c r="BV1719"/>
      <c r="BX1719" s="147"/>
      <c r="BY1719" s="260"/>
    </row>
    <row r="1720" spans="5:77" x14ac:dyDescent="0.25">
      <c r="E1720" s="340">
        <v>45604</v>
      </c>
      <c r="F1720" s="269">
        <v>18000</v>
      </c>
      <c r="G1720" s="272" t="s">
        <v>1312</v>
      </c>
      <c r="H1720" s="269" t="s">
        <v>4715</v>
      </c>
      <c r="AY1720" s="147"/>
      <c r="BB1720" s="147"/>
      <c r="BE1720" s="147"/>
      <c r="BV1720"/>
      <c r="BX1720" s="147"/>
      <c r="BY1720" s="260"/>
    </row>
    <row r="1721" spans="5:77" x14ac:dyDescent="0.25">
      <c r="E1721" s="340">
        <v>45604</v>
      </c>
      <c r="F1721" s="269">
        <v>40000</v>
      </c>
      <c r="G1721" s="272"/>
      <c r="H1721" s="269" t="s">
        <v>4717</v>
      </c>
      <c r="AY1721" s="147"/>
      <c r="BB1721" s="147"/>
      <c r="BE1721" s="147"/>
      <c r="BV1721"/>
      <c r="BX1721" s="147"/>
      <c r="BY1721" s="260"/>
    </row>
    <row r="1722" spans="5:77" x14ac:dyDescent="0.25">
      <c r="E1722" s="340">
        <v>45604</v>
      </c>
      <c r="F1722" s="269">
        <v>12000</v>
      </c>
      <c r="G1722" s="272"/>
      <c r="H1722" s="269" t="s">
        <v>4716</v>
      </c>
      <c r="AY1722" s="147"/>
      <c r="BB1722" s="147"/>
      <c r="BE1722" s="147"/>
      <c r="BV1722"/>
      <c r="BX1722" s="147"/>
      <c r="BY1722" s="260"/>
    </row>
    <row r="1723" spans="5:77" x14ac:dyDescent="0.25">
      <c r="E1723" s="340">
        <v>45604</v>
      </c>
      <c r="F1723" s="269">
        <v>170000</v>
      </c>
      <c r="G1723" s="272" t="s">
        <v>1312</v>
      </c>
      <c r="H1723" s="269" t="s">
        <v>3375</v>
      </c>
      <c r="AY1723" s="147"/>
      <c r="BB1723" s="147"/>
      <c r="BE1723" s="147"/>
      <c r="BV1723"/>
    </row>
    <row r="1724" spans="5:77" x14ac:dyDescent="0.25">
      <c r="E1724" s="340">
        <v>45604</v>
      </c>
      <c r="F1724" s="269">
        <v>10000</v>
      </c>
      <c r="G1724" s="272"/>
      <c r="H1724" s="269" t="s">
        <v>4714</v>
      </c>
      <c r="AY1724" s="147"/>
      <c r="BB1724" s="147"/>
      <c r="BE1724" s="147"/>
      <c r="BV1724"/>
    </row>
    <row r="1725" spans="5:77" x14ac:dyDescent="0.25">
      <c r="E1725" s="340">
        <v>45603</v>
      </c>
      <c r="F1725" s="269">
        <v>2000</v>
      </c>
      <c r="G1725" s="272" t="s">
        <v>942</v>
      </c>
      <c r="H1725" s="269" t="s">
        <v>4384</v>
      </c>
      <c r="AY1725" s="147"/>
      <c r="BB1725" s="147"/>
      <c r="BE1725" s="147"/>
      <c r="BV1725"/>
    </row>
    <row r="1726" spans="5:77" x14ac:dyDescent="0.25">
      <c r="E1726" s="340">
        <v>45603</v>
      </c>
      <c r="F1726" s="269">
        <v>34000</v>
      </c>
      <c r="G1726" s="272" t="s">
        <v>942</v>
      </c>
      <c r="H1726" s="269" t="s">
        <v>2463</v>
      </c>
      <c r="AY1726" s="147"/>
      <c r="BB1726" s="147"/>
      <c r="BE1726" s="147"/>
      <c r="BV1726"/>
    </row>
    <row r="1727" spans="5:77" x14ac:dyDescent="0.25">
      <c r="E1727" s="340">
        <v>45602</v>
      </c>
      <c r="F1727" s="269">
        <v>6000</v>
      </c>
      <c r="G1727" s="272"/>
      <c r="H1727" s="269" t="s">
        <v>4710</v>
      </c>
      <c r="AY1727" s="147"/>
      <c r="BB1727" s="147"/>
      <c r="BE1727" s="147"/>
      <c r="BV1727"/>
    </row>
    <row r="1728" spans="5:77" x14ac:dyDescent="0.25">
      <c r="E1728" s="340">
        <v>45601</v>
      </c>
      <c r="F1728" s="269">
        <v>5000</v>
      </c>
      <c r="G1728" s="272"/>
      <c r="H1728" s="269" t="s">
        <v>914</v>
      </c>
      <c r="AY1728" s="147"/>
      <c r="BB1728" s="147"/>
      <c r="BE1728" s="147"/>
      <c r="BV1728"/>
    </row>
    <row r="1729" spans="5:74" x14ac:dyDescent="0.25">
      <c r="E1729" s="340">
        <v>45601</v>
      </c>
      <c r="F1729" s="269">
        <v>25000</v>
      </c>
      <c r="G1729" s="272"/>
      <c r="H1729" s="269" t="s">
        <v>2288</v>
      </c>
      <c r="AY1729" s="147"/>
      <c r="BB1729" s="147"/>
      <c r="BE1729" s="147"/>
      <c r="BV1729"/>
    </row>
    <row r="1730" spans="5:74" x14ac:dyDescent="0.25">
      <c r="E1730" s="340">
        <v>45599</v>
      </c>
      <c r="F1730" s="269">
        <v>140000</v>
      </c>
      <c r="G1730" s="272"/>
      <c r="H1730" s="269">
        <v>0</v>
      </c>
      <c r="AY1730" s="147"/>
      <c r="BB1730" s="147"/>
      <c r="BE1730" s="147"/>
      <c r="BV1730"/>
    </row>
    <row r="1731" spans="5:74" x14ac:dyDescent="0.25">
      <c r="E1731" s="340">
        <v>45598</v>
      </c>
      <c r="F1731" s="269">
        <v>61000</v>
      </c>
      <c r="G1731" s="272"/>
      <c r="H1731" s="269" t="s">
        <v>4692</v>
      </c>
      <c r="AY1731" s="147"/>
      <c r="BB1731" s="147"/>
      <c r="BE1731" s="147"/>
      <c r="BV1731"/>
    </row>
    <row r="1732" spans="5:74" x14ac:dyDescent="0.25">
      <c r="E1732" s="340">
        <v>45598</v>
      </c>
      <c r="F1732" s="269">
        <v>4000</v>
      </c>
      <c r="G1732" s="272"/>
      <c r="H1732" s="269" t="s">
        <v>919</v>
      </c>
      <c r="AY1732" s="147"/>
      <c r="BB1732" s="147"/>
      <c r="BE1732" s="147"/>
      <c r="BV1732"/>
    </row>
    <row r="1733" spans="5:74" x14ac:dyDescent="0.25">
      <c r="E1733" s="340">
        <v>45598</v>
      </c>
      <c r="F1733" s="269">
        <v>15000</v>
      </c>
      <c r="G1733" s="272"/>
      <c r="H1733" s="269" t="s">
        <v>4496</v>
      </c>
      <c r="AY1733" s="147"/>
      <c r="BB1733" s="147"/>
      <c r="BE1733" s="147"/>
      <c r="BV1733"/>
    </row>
    <row r="1734" spans="5:74" x14ac:dyDescent="0.25">
      <c r="E1734" s="340">
        <v>45598</v>
      </c>
      <c r="F1734" s="269">
        <v>10000</v>
      </c>
      <c r="G1734" s="272"/>
      <c r="H1734" s="269" t="s">
        <v>4690</v>
      </c>
      <c r="AY1734" s="147"/>
      <c r="BB1734" s="147"/>
      <c r="BE1734" s="147"/>
      <c r="BV1734"/>
    </row>
    <row r="1735" spans="5:74" x14ac:dyDescent="0.25">
      <c r="E1735" s="340">
        <v>45598</v>
      </c>
      <c r="F1735" s="269">
        <v>32000</v>
      </c>
      <c r="G1735" s="272" t="s">
        <v>3355</v>
      </c>
      <c r="H1735" s="269" t="s">
        <v>4691</v>
      </c>
      <c r="AY1735" s="147"/>
      <c r="BB1735" s="147"/>
      <c r="BE1735" s="147"/>
      <c r="BV1735"/>
    </row>
    <row r="1736" spans="5:74" x14ac:dyDescent="0.25">
      <c r="E1736" s="340">
        <v>45598</v>
      </c>
      <c r="F1736" s="269">
        <v>100000</v>
      </c>
      <c r="G1736" s="272" t="s">
        <v>1312</v>
      </c>
      <c r="H1736" s="269" t="s">
        <v>3375</v>
      </c>
      <c r="AY1736" s="147"/>
      <c r="BB1736" s="147"/>
      <c r="BE1736" s="147"/>
      <c r="BV1736"/>
    </row>
    <row r="1737" spans="5:74" x14ac:dyDescent="0.25">
      <c r="E1737" s="340">
        <v>45598</v>
      </c>
      <c r="F1737" s="269">
        <v>164000</v>
      </c>
      <c r="G1737" s="272" t="s">
        <v>1312</v>
      </c>
      <c r="H1737" s="269" t="s">
        <v>3375</v>
      </c>
      <c r="AY1737" s="147"/>
      <c r="BB1737" s="147"/>
      <c r="BE1737" s="147"/>
      <c r="BV1737"/>
    </row>
    <row r="1738" spans="5:74" x14ac:dyDescent="0.25">
      <c r="E1738" s="340">
        <v>45598</v>
      </c>
      <c r="F1738" s="269">
        <v>25000</v>
      </c>
      <c r="G1738" s="272"/>
      <c r="H1738" s="269" t="s">
        <v>4711</v>
      </c>
      <c r="AY1738" s="147"/>
      <c r="BB1738" s="147"/>
      <c r="BE1738" s="147"/>
      <c r="BV1738"/>
    </row>
    <row r="1739" spans="5:74" x14ac:dyDescent="0.25">
      <c r="E1739" s="340">
        <v>45597</v>
      </c>
      <c r="F1739" s="269">
        <v>10000</v>
      </c>
      <c r="G1739" s="272"/>
      <c r="H1739" s="269"/>
      <c r="AY1739" s="147"/>
      <c r="BB1739" s="147"/>
      <c r="BE1739" s="147"/>
      <c r="BV1739"/>
    </row>
    <row r="1740" spans="5:74" x14ac:dyDescent="0.25">
      <c r="E1740" s="340">
        <v>45596</v>
      </c>
      <c r="F1740" s="269">
        <v>25000</v>
      </c>
      <c r="G1740" s="272" t="s">
        <v>3355</v>
      </c>
      <c r="H1740" s="269" t="s">
        <v>4693</v>
      </c>
      <c r="AY1740" s="147"/>
      <c r="BB1740" s="147"/>
      <c r="BE1740" s="147"/>
      <c r="BV1740"/>
    </row>
    <row r="1741" spans="5:74" x14ac:dyDescent="0.25">
      <c r="E1741" s="340">
        <v>45596</v>
      </c>
      <c r="F1741" s="269">
        <v>15000</v>
      </c>
      <c r="G1741" s="272"/>
      <c r="H1741" s="269" t="s">
        <v>4694</v>
      </c>
      <c r="AY1741" s="147"/>
      <c r="BB1741" s="147"/>
      <c r="BE1741" s="147"/>
      <c r="BV1741"/>
    </row>
    <row r="1742" spans="5:74" x14ac:dyDescent="0.25">
      <c r="E1742" s="478">
        <v>45596</v>
      </c>
      <c r="F1742" s="278">
        <v>20000</v>
      </c>
      <c r="G1742" s="278"/>
      <c r="H1742" s="278" t="s">
        <v>4689</v>
      </c>
      <c r="AY1742" s="147"/>
      <c r="BB1742" s="147"/>
      <c r="BE1742" s="147"/>
      <c r="BV1742"/>
    </row>
    <row r="1743" spans="5:74" x14ac:dyDescent="0.25">
      <c r="E1743" s="340">
        <v>45595</v>
      </c>
      <c r="F1743" s="269">
        <v>7000</v>
      </c>
      <c r="G1743" s="272"/>
      <c r="H1743" s="269" t="s">
        <v>4686</v>
      </c>
      <c r="AY1743" s="147"/>
      <c r="BB1743" s="147"/>
      <c r="BE1743" s="147"/>
      <c r="BV1743"/>
    </row>
    <row r="1744" spans="5:74" x14ac:dyDescent="0.25">
      <c r="E1744" s="340">
        <v>45595</v>
      </c>
      <c r="F1744" s="269">
        <v>5000</v>
      </c>
      <c r="G1744" s="272"/>
      <c r="H1744" s="269" t="s">
        <v>914</v>
      </c>
      <c r="AY1744" s="147"/>
      <c r="BB1744" s="147"/>
      <c r="BE1744" s="147"/>
      <c r="BV1744"/>
    </row>
    <row r="1745" spans="5:74" x14ac:dyDescent="0.25">
      <c r="E1745" s="340">
        <v>45594</v>
      </c>
      <c r="F1745" s="269">
        <v>3000</v>
      </c>
      <c r="G1745" s="272"/>
      <c r="H1745" s="269" t="s">
        <v>4007</v>
      </c>
      <c r="AY1745" s="147"/>
      <c r="BB1745" s="147"/>
      <c r="BE1745" s="147"/>
      <c r="BV1745"/>
    </row>
    <row r="1746" spans="5:74" x14ac:dyDescent="0.25">
      <c r="E1746" s="340">
        <v>45594</v>
      </c>
      <c r="F1746" s="269">
        <v>2000</v>
      </c>
      <c r="G1746" s="272"/>
      <c r="H1746" s="269" t="s">
        <v>4682</v>
      </c>
      <c r="AY1746" s="147"/>
      <c r="BB1746" s="147"/>
      <c r="BE1746" s="147"/>
      <c r="BV1746"/>
    </row>
    <row r="1747" spans="5:74" x14ac:dyDescent="0.25">
      <c r="E1747" s="340">
        <v>45594</v>
      </c>
      <c r="F1747" s="269">
        <v>6000</v>
      </c>
      <c r="G1747" s="272"/>
      <c r="H1747" s="269" t="s">
        <v>1133</v>
      </c>
      <c r="AY1747" s="147"/>
      <c r="BB1747" s="147"/>
      <c r="BE1747" s="147"/>
      <c r="BV1747"/>
    </row>
    <row r="1748" spans="5:74" x14ac:dyDescent="0.25">
      <c r="E1748" s="340">
        <v>45593</v>
      </c>
      <c r="F1748" s="269">
        <v>3000</v>
      </c>
      <c r="G1748" s="272"/>
      <c r="H1748" s="269" t="s">
        <v>4007</v>
      </c>
      <c r="AY1748" s="147"/>
      <c r="BB1748" s="147"/>
      <c r="BE1748" s="147"/>
      <c r="BV1748"/>
    </row>
    <row r="1749" spans="5:74" x14ac:dyDescent="0.25">
      <c r="E1749" s="340">
        <v>45591</v>
      </c>
      <c r="F1749" s="269">
        <v>5000</v>
      </c>
      <c r="G1749" s="272"/>
      <c r="H1749" s="269" t="s">
        <v>3728</v>
      </c>
      <c r="AY1749" s="147"/>
      <c r="BB1749" s="147"/>
      <c r="BE1749" s="147"/>
      <c r="BV1749"/>
    </row>
    <row r="1750" spans="5:74" x14ac:dyDescent="0.25">
      <c r="E1750" s="340">
        <v>45591</v>
      </c>
      <c r="F1750" s="269">
        <v>18000</v>
      </c>
      <c r="G1750" s="272" t="s">
        <v>1312</v>
      </c>
      <c r="H1750" s="269" t="s">
        <v>4676</v>
      </c>
      <c r="AY1750" s="147"/>
      <c r="BB1750" s="147"/>
      <c r="BE1750" s="147"/>
      <c r="BV1750"/>
    </row>
    <row r="1751" spans="5:74" x14ac:dyDescent="0.25">
      <c r="E1751" s="340">
        <v>45591</v>
      </c>
      <c r="F1751" s="269">
        <v>30000</v>
      </c>
      <c r="G1751" s="272" t="s">
        <v>942</v>
      </c>
      <c r="H1751" s="269" t="s">
        <v>916</v>
      </c>
      <c r="AY1751" s="147"/>
      <c r="BB1751" s="147"/>
      <c r="BE1751" s="147"/>
      <c r="BV1751"/>
    </row>
    <row r="1752" spans="5:74" x14ac:dyDescent="0.25">
      <c r="E1752" s="340">
        <v>45591</v>
      </c>
      <c r="F1752" s="269">
        <v>12000</v>
      </c>
      <c r="G1752" s="272" t="s">
        <v>1396</v>
      </c>
      <c r="H1752" s="269" t="s">
        <v>4679</v>
      </c>
      <c r="AY1752" s="147"/>
      <c r="BB1752" s="147"/>
      <c r="BE1752" s="147"/>
      <c r="BV1752"/>
    </row>
    <row r="1753" spans="5:74" x14ac:dyDescent="0.25">
      <c r="E1753" s="340">
        <v>45591</v>
      </c>
      <c r="F1753" s="269">
        <v>12000</v>
      </c>
      <c r="G1753" s="272" t="s">
        <v>1312</v>
      </c>
      <c r="H1753" s="269" t="s">
        <v>3375</v>
      </c>
      <c r="AY1753" s="147"/>
      <c r="BB1753" s="147"/>
      <c r="BE1753" s="147"/>
      <c r="BV1753"/>
    </row>
    <row r="1754" spans="5:74" x14ac:dyDescent="0.25">
      <c r="E1754" s="340">
        <v>45591</v>
      </c>
      <c r="F1754" s="269">
        <v>34000</v>
      </c>
      <c r="G1754" s="272" t="s">
        <v>1396</v>
      </c>
      <c r="H1754" s="269" t="s">
        <v>4678</v>
      </c>
      <c r="AY1754" s="147"/>
      <c r="BB1754" s="147"/>
      <c r="BE1754" s="147"/>
      <c r="BV1754"/>
    </row>
    <row r="1755" spans="5:74" x14ac:dyDescent="0.25">
      <c r="E1755" s="340">
        <v>45591</v>
      </c>
      <c r="F1755" s="269">
        <v>10000</v>
      </c>
      <c r="G1755" s="272" t="s">
        <v>1396</v>
      </c>
      <c r="H1755" s="269" t="s">
        <v>4680</v>
      </c>
      <c r="AY1755" s="147"/>
      <c r="BB1755" s="147"/>
      <c r="BE1755" s="147"/>
      <c r="BV1755"/>
    </row>
    <row r="1756" spans="5:74" x14ac:dyDescent="0.25">
      <c r="E1756" s="340">
        <v>45590</v>
      </c>
      <c r="F1756" s="269">
        <v>112000</v>
      </c>
      <c r="G1756" s="272" t="s">
        <v>1312</v>
      </c>
      <c r="H1756" s="269" t="s">
        <v>3375</v>
      </c>
      <c r="AY1756" s="147"/>
      <c r="BB1756" s="147"/>
      <c r="BE1756" s="147"/>
      <c r="BV1756"/>
    </row>
    <row r="1757" spans="5:74" x14ac:dyDescent="0.25">
      <c r="E1757" s="340">
        <v>45590</v>
      </c>
      <c r="F1757" s="269">
        <v>2000</v>
      </c>
      <c r="G1757" s="272"/>
      <c r="H1757" s="269" t="s">
        <v>4677</v>
      </c>
      <c r="AY1757" s="147"/>
      <c r="BB1757" s="147"/>
      <c r="BE1757" s="147"/>
      <c r="BV1757"/>
    </row>
    <row r="1758" spans="5:74" x14ac:dyDescent="0.25">
      <c r="E1758" s="340">
        <v>45589</v>
      </c>
      <c r="F1758" s="269">
        <v>3000</v>
      </c>
      <c r="G1758" s="272"/>
      <c r="H1758" s="269" t="s">
        <v>3477</v>
      </c>
      <c r="AY1758" s="147"/>
      <c r="BB1758" s="147"/>
      <c r="BE1758" s="147"/>
      <c r="BV1758"/>
    </row>
    <row r="1759" spans="5:74" x14ac:dyDescent="0.25">
      <c r="E1759" s="340">
        <v>45589</v>
      </c>
      <c r="F1759" s="269">
        <v>12000</v>
      </c>
      <c r="G1759" s="272"/>
      <c r="H1759" s="269"/>
      <c r="AY1759" s="147"/>
      <c r="BB1759" s="147"/>
      <c r="BE1759" s="147"/>
      <c r="BV1759"/>
    </row>
    <row r="1760" spans="5:74" x14ac:dyDescent="0.25">
      <c r="E1760" s="340">
        <v>45588</v>
      </c>
      <c r="F1760" s="269">
        <v>119000</v>
      </c>
      <c r="G1760" s="272"/>
      <c r="H1760" s="269" t="s">
        <v>4665</v>
      </c>
      <c r="AY1760" s="147"/>
      <c r="BB1760" s="147"/>
      <c r="BE1760" s="147"/>
      <c r="BV1760"/>
    </row>
    <row r="1761" spans="5:74" x14ac:dyDescent="0.25">
      <c r="E1761" s="340">
        <v>45588</v>
      </c>
      <c r="F1761" s="269">
        <v>100000</v>
      </c>
      <c r="G1761" s="272"/>
      <c r="H1761" s="269" t="s">
        <v>4662</v>
      </c>
      <c r="AY1761" s="147"/>
      <c r="BB1761" s="147"/>
      <c r="BE1761" s="147"/>
      <c r="BV1761"/>
    </row>
    <row r="1762" spans="5:74" x14ac:dyDescent="0.25">
      <c r="E1762" s="340">
        <v>45587</v>
      </c>
      <c r="F1762" s="269">
        <v>5000</v>
      </c>
      <c r="G1762" s="272"/>
      <c r="H1762" s="269" t="s">
        <v>4669</v>
      </c>
      <c r="AY1762" s="147"/>
      <c r="BB1762" s="147"/>
      <c r="BE1762" s="147"/>
      <c r="BV1762"/>
    </row>
    <row r="1763" spans="5:74" x14ac:dyDescent="0.25">
      <c r="E1763" s="340">
        <v>45587</v>
      </c>
      <c r="F1763" s="269">
        <v>5000</v>
      </c>
      <c r="G1763" s="272"/>
      <c r="H1763" s="269" t="s">
        <v>4668</v>
      </c>
      <c r="AY1763" s="147"/>
      <c r="BB1763" s="147"/>
      <c r="BE1763" s="147"/>
      <c r="BV1763"/>
    </row>
    <row r="1764" spans="5:74" x14ac:dyDescent="0.25">
      <c r="E1764" s="340">
        <v>45587</v>
      </c>
      <c r="F1764" s="269">
        <v>26000</v>
      </c>
      <c r="G1764" s="272" t="s">
        <v>3354</v>
      </c>
      <c r="H1764" s="269" t="s">
        <v>4659</v>
      </c>
      <c r="AY1764" s="147"/>
      <c r="BB1764" s="147"/>
      <c r="BE1764" s="147"/>
      <c r="BV1764"/>
    </row>
    <row r="1765" spans="5:74" x14ac:dyDescent="0.25">
      <c r="E1765" s="340">
        <v>45587</v>
      </c>
      <c r="F1765" s="269">
        <v>9000</v>
      </c>
      <c r="G1765" s="272"/>
      <c r="H1765" s="269" t="s">
        <v>4667</v>
      </c>
      <c r="AY1765" s="147"/>
      <c r="BB1765" s="147"/>
      <c r="BE1765" s="147"/>
      <c r="BV1765"/>
    </row>
    <row r="1766" spans="5:74" x14ac:dyDescent="0.25">
      <c r="E1766" s="340">
        <v>45586</v>
      </c>
      <c r="F1766" s="269">
        <v>3000</v>
      </c>
      <c r="G1766" s="272"/>
      <c r="H1766" s="269" t="s">
        <v>4007</v>
      </c>
      <c r="AY1766" s="147"/>
      <c r="BB1766" s="147"/>
      <c r="BE1766" s="147"/>
      <c r="BV1766"/>
    </row>
    <row r="1767" spans="5:74" x14ac:dyDescent="0.25">
      <c r="E1767" s="340">
        <v>45586</v>
      </c>
      <c r="F1767" s="269">
        <v>5000</v>
      </c>
      <c r="G1767" s="272"/>
      <c r="H1767" s="269" t="s">
        <v>914</v>
      </c>
      <c r="AY1767" s="147"/>
      <c r="BB1767" s="147"/>
      <c r="BE1767" s="147"/>
      <c r="BV1767"/>
    </row>
    <row r="1768" spans="5:74" x14ac:dyDescent="0.25">
      <c r="E1768" s="340">
        <v>45585</v>
      </c>
      <c r="F1768" s="269">
        <v>20000</v>
      </c>
      <c r="G1768" s="272" t="s">
        <v>1396</v>
      </c>
      <c r="H1768" s="269" t="s">
        <v>1234</v>
      </c>
      <c r="AY1768" s="147"/>
      <c r="BB1768" s="147"/>
      <c r="BE1768" s="147"/>
    </row>
    <row r="1769" spans="5:74" x14ac:dyDescent="0.25">
      <c r="E1769" s="340">
        <v>45585</v>
      </c>
      <c r="F1769" s="269">
        <v>50000</v>
      </c>
      <c r="G1769" s="272" t="s">
        <v>1312</v>
      </c>
      <c r="H1769" s="269" t="s">
        <v>3375</v>
      </c>
      <c r="AY1769" s="147"/>
      <c r="BB1769" s="147"/>
      <c r="BE1769" s="147"/>
    </row>
    <row r="1770" spans="5:74" x14ac:dyDescent="0.25">
      <c r="E1770" s="340">
        <v>45584</v>
      </c>
      <c r="F1770" s="269">
        <v>4000</v>
      </c>
      <c r="G1770" s="272" t="s">
        <v>1312</v>
      </c>
      <c r="H1770" s="269" t="s">
        <v>919</v>
      </c>
      <c r="AY1770" s="147"/>
      <c r="BB1770" s="147"/>
      <c r="BE1770" s="147"/>
    </row>
    <row r="1771" spans="5:74" x14ac:dyDescent="0.25">
      <c r="E1771" s="340">
        <v>45584</v>
      </c>
      <c r="F1771" s="269">
        <v>10000</v>
      </c>
      <c r="G1771" s="272"/>
      <c r="H1771" s="269" t="s">
        <v>4647</v>
      </c>
      <c r="AY1771" s="147"/>
      <c r="BB1771" s="147"/>
      <c r="BE1771" s="147"/>
    </row>
    <row r="1772" spans="5:74" x14ac:dyDescent="0.25">
      <c r="E1772" s="340">
        <v>45584</v>
      </c>
      <c r="F1772" s="269">
        <v>30000</v>
      </c>
      <c r="G1772" s="272" t="s">
        <v>3352</v>
      </c>
      <c r="H1772" s="269" t="s">
        <v>4657</v>
      </c>
      <c r="AY1772" s="147"/>
      <c r="BB1772" s="147"/>
      <c r="BE1772" s="147"/>
    </row>
    <row r="1773" spans="5:74" x14ac:dyDescent="0.25">
      <c r="E1773" s="340">
        <v>45584</v>
      </c>
      <c r="F1773" s="269">
        <v>177000</v>
      </c>
      <c r="G1773" s="272" t="s">
        <v>3275</v>
      </c>
      <c r="H1773" s="269" t="s">
        <v>3375</v>
      </c>
      <c r="AY1773" s="147"/>
      <c r="BB1773" s="147"/>
      <c r="BE1773" s="147"/>
    </row>
    <row r="1774" spans="5:74" x14ac:dyDescent="0.25">
      <c r="E1774" s="340">
        <v>45584</v>
      </c>
      <c r="F1774" s="269">
        <v>28000</v>
      </c>
      <c r="G1774" s="272" t="s">
        <v>3352</v>
      </c>
      <c r="H1774" s="269" t="s">
        <v>4658</v>
      </c>
      <c r="AY1774" s="147"/>
      <c r="BB1774" s="147"/>
      <c r="BE1774" s="147"/>
    </row>
    <row r="1775" spans="5:74" x14ac:dyDescent="0.25">
      <c r="E1775" s="340">
        <v>45582</v>
      </c>
      <c r="F1775" s="269">
        <v>18000</v>
      </c>
      <c r="G1775" s="272" t="s">
        <v>3353</v>
      </c>
      <c r="H1775" s="269" t="s">
        <v>934</v>
      </c>
      <c r="AY1775" s="147"/>
      <c r="BB1775" s="147"/>
      <c r="BE1775" s="147"/>
    </row>
    <row r="1776" spans="5:74" x14ac:dyDescent="0.25">
      <c r="E1776" s="340">
        <v>45582</v>
      </c>
      <c r="F1776" s="269">
        <v>20000</v>
      </c>
      <c r="G1776" s="272"/>
      <c r="H1776" s="269" t="s">
        <v>4661</v>
      </c>
      <c r="AY1776" s="147"/>
      <c r="BB1776" s="147"/>
      <c r="BE1776" s="147"/>
    </row>
    <row r="1777" spans="5:57" x14ac:dyDescent="0.25">
      <c r="E1777" s="340">
        <v>45580</v>
      </c>
      <c r="F1777" s="269">
        <v>3000</v>
      </c>
      <c r="G1777" s="272"/>
      <c r="H1777" s="269" t="s">
        <v>4007</v>
      </c>
      <c r="AY1777" s="147"/>
      <c r="BB1777" s="147"/>
      <c r="BE1777" s="147"/>
    </row>
    <row r="1778" spans="5:57" x14ac:dyDescent="0.25">
      <c r="E1778" s="340">
        <v>45580</v>
      </c>
      <c r="F1778" s="269">
        <v>2000</v>
      </c>
      <c r="G1778" s="272"/>
      <c r="H1778" s="269" t="s">
        <v>636</v>
      </c>
      <c r="AY1778" s="147"/>
      <c r="BB1778" s="147"/>
      <c r="BE1778" s="147"/>
    </row>
    <row r="1779" spans="5:57" x14ac:dyDescent="0.25">
      <c r="E1779" s="340">
        <v>45580</v>
      </c>
      <c r="F1779" s="269">
        <v>30000</v>
      </c>
      <c r="G1779" s="272" t="s">
        <v>942</v>
      </c>
      <c r="H1779" s="269" t="s">
        <v>916</v>
      </c>
      <c r="AY1779" s="147"/>
      <c r="BB1779" s="147"/>
      <c r="BE1779" s="147"/>
    </row>
    <row r="1780" spans="5:57" x14ac:dyDescent="0.25">
      <c r="E1780" s="340">
        <v>45580</v>
      </c>
      <c r="F1780" s="269">
        <v>20000</v>
      </c>
      <c r="G1780" s="272"/>
      <c r="H1780" s="269"/>
      <c r="AY1780" s="147"/>
      <c r="BB1780" s="147"/>
      <c r="BE1780" s="147"/>
    </row>
    <row r="1781" spans="5:57" x14ac:dyDescent="0.25">
      <c r="E1781" s="340">
        <v>45578</v>
      </c>
      <c r="F1781" s="269">
        <v>5000</v>
      </c>
      <c r="G1781" s="272"/>
      <c r="H1781" s="269" t="s">
        <v>914</v>
      </c>
      <c r="AY1781" s="147"/>
      <c r="BB1781" s="147"/>
      <c r="BE1781" s="147"/>
    </row>
    <row r="1782" spans="5:57" x14ac:dyDescent="0.25">
      <c r="E1782" s="340">
        <v>45577</v>
      </c>
      <c r="F1782" s="269">
        <v>10000</v>
      </c>
      <c r="G1782" s="272"/>
      <c r="H1782" s="269" t="s">
        <v>4642</v>
      </c>
      <c r="AY1782" s="147"/>
      <c r="BB1782" s="147"/>
      <c r="BE1782" s="147"/>
    </row>
    <row r="1783" spans="5:57" x14ac:dyDescent="0.25">
      <c r="E1783" s="340">
        <v>45577</v>
      </c>
      <c r="F1783" s="269">
        <v>4000</v>
      </c>
      <c r="G1783" s="272"/>
      <c r="H1783" s="269" t="s">
        <v>919</v>
      </c>
      <c r="AY1783" s="147"/>
      <c r="BB1783" s="147"/>
      <c r="BE1783" s="147"/>
    </row>
    <row r="1784" spans="5:57" x14ac:dyDescent="0.25">
      <c r="E1784" s="340">
        <v>45577</v>
      </c>
      <c r="F1784" s="269">
        <v>18000</v>
      </c>
      <c r="G1784" s="272"/>
      <c r="H1784" s="269" t="s">
        <v>1826</v>
      </c>
      <c r="AY1784" s="147"/>
      <c r="BB1784" s="147"/>
      <c r="BE1784" s="147"/>
    </row>
    <row r="1785" spans="5:57" x14ac:dyDescent="0.25">
      <c r="E1785" s="340">
        <v>45577</v>
      </c>
      <c r="F1785" s="269">
        <v>80000</v>
      </c>
      <c r="G1785" s="272"/>
      <c r="H1785" s="269" t="s">
        <v>4641</v>
      </c>
      <c r="AY1785" s="147"/>
      <c r="BB1785" s="147"/>
      <c r="BE1785" s="147"/>
    </row>
    <row r="1786" spans="5:57" x14ac:dyDescent="0.25">
      <c r="E1786" s="340">
        <v>45577</v>
      </c>
      <c r="F1786" s="269">
        <v>3000</v>
      </c>
      <c r="G1786" s="272"/>
      <c r="H1786" s="269" t="s">
        <v>4007</v>
      </c>
      <c r="AY1786" s="147"/>
      <c r="BB1786" s="147"/>
      <c r="BE1786" s="147"/>
    </row>
    <row r="1787" spans="5:57" x14ac:dyDescent="0.25">
      <c r="E1787" s="340">
        <v>45577</v>
      </c>
      <c r="F1787" s="269">
        <v>2000</v>
      </c>
      <c r="G1787" s="272"/>
      <c r="H1787" s="269" t="s">
        <v>1060</v>
      </c>
      <c r="AY1787" s="147"/>
      <c r="BB1787" s="147"/>
      <c r="BE1787" s="147"/>
    </row>
    <row r="1788" spans="5:57" x14ac:dyDescent="0.25">
      <c r="E1788" s="340">
        <v>45577</v>
      </c>
      <c r="F1788" s="269">
        <v>232000</v>
      </c>
      <c r="G1788" s="272" t="s">
        <v>1312</v>
      </c>
      <c r="H1788" s="269" t="s">
        <v>920</v>
      </c>
      <c r="AY1788" s="147"/>
      <c r="BB1788" s="147"/>
      <c r="BE1788" s="147"/>
    </row>
    <row r="1789" spans="5:57" x14ac:dyDescent="0.25">
      <c r="E1789" s="340">
        <v>45575</v>
      </c>
      <c r="F1789" s="269">
        <v>170000</v>
      </c>
      <c r="G1789" s="272"/>
      <c r="H1789" s="269" t="s">
        <v>4627</v>
      </c>
      <c r="AY1789" s="147"/>
      <c r="BB1789" s="147"/>
      <c r="BE1789" s="147"/>
    </row>
    <row r="1790" spans="5:57" x14ac:dyDescent="0.25">
      <c r="E1790" s="340">
        <v>45574</v>
      </c>
      <c r="F1790" s="269">
        <v>6000</v>
      </c>
      <c r="G1790" s="272"/>
      <c r="H1790" s="269" t="s">
        <v>4618</v>
      </c>
      <c r="AY1790" s="147"/>
      <c r="BB1790" s="147"/>
      <c r="BE1790" s="147"/>
    </row>
    <row r="1791" spans="5:57" x14ac:dyDescent="0.25">
      <c r="E1791" s="340">
        <v>45574</v>
      </c>
      <c r="F1791" s="269">
        <v>90000</v>
      </c>
      <c r="G1791" s="272" t="s">
        <v>942</v>
      </c>
      <c r="H1791" s="269" t="s">
        <v>4616</v>
      </c>
      <c r="AY1791" s="147"/>
      <c r="BB1791" s="147"/>
      <c r="BE1791" s="147"/>
    </row>
    <row r="1792" spans="5:57" x14ac:dyDescent="0.25">
      <c r="E1792" s="340">
        <v>45574</v>
      </c>
      <c r="F1792" s="269">
        <v>10000</v>
      </c>
      <c r="G1792" s="272"/>
      <c r="H1792" s="269" t="s">
        <v>4614</v>
      </c>
      <c r="AY1792" s="147"/>
      <c r="BB1792" s="147"/>
      <c r="BE1792" s="147"/>
    </row>
    <row r="1793" spans="5:57" x14ac:dyDescent="0.25">
      <c r="E1793" s="340">
        <v>45574</v>
      </c>
      <c r="F1793" s="269">
        <v>30000</v>
      </c>
      <c r="G1793" s="272" t="s">
        <v>942</v>
      </c>
      <c r="H1793" s="269" t="s">
        <v>916</v>
      </c>
      <c r="AY1793" s="147"/>
      <c r="BB1793" s="147"/>
      <c r="BE1793" s="147"/>
    </row>
    <row r="1794" spans="5:57" x14ac:dyDescent="0.25">
      <c r="E1794" s="340">
        <v>45573</v>
      </c>
      <c r="F1794" s="269">
        <v>5000</v>
      </c>
      <c r="G1794" s="272"/>
      <c r="H1794" s="269" t="s">
        <v>4609</v>
      </c>
      <c r="AY1794" s="147"/>
      <c r="BB1794" s="147"/>
      <c r="BE1794" s="147"/>
    </row>
    <row r="1795" spans="5:57" x14ac:dyDescent="0.25">
      <c r="E1795" s="340">
        <v>45573</v>
      </c>
      <c r="F1795" s="269">
        <v>3000</v>
      </c>
      <c r="G1795" s="272"/>
      <c r="H1795" s="269" t="s">
        <v>4611</v>
      </c>
      <c r="AY1795" s="147"/>
      <c r="BB1795" s="147"/>
      <c r="BE1795" s="147"/>
    </row>
    <row r="1796" spans="5:57" x14ac:dyDescent="0.25">
      <c r="E1796" s="340">
        <v>45573</v>
      </c>
      <c r="F1796" s="269">
        <v>160000</v>
      </c>
      <c r="G1796" s="272" t="s">
        <v>942</v>
      </c>
      <c r="H1796" s="269" t="s">
        <v>4610</v>
      </c>
      <c r="AY1796" s="147"/>
      <c r="BB1796" s="147"/>
      <c r="BE1796" s="147"/>
    </row>
    <row r="1797" spans="5:57" x14ac:dyDescent="0.25">
      <c r="E1797" s="340">
        <v>45572</v>
      </c>
      <c r="F1797" s="269">
        <v>5000</v>
      </c>
      <c r="G1797" s="272"/>
      <c r="H1797" s="269" t="s">
        <v>914</v>
      </c>
      <c r="AY1797" s="147"/>
      <c r="BB1797" s="147"/>
      <c r="BE1797" s="147"/>
    </row>
    <row r="1798" spans="5:57" x14ac:dyDescent="0.25">
      <c r="E1798" s="340">
        <v>45572</v>
      </c>
      <c r="F1798" s="269">
        <v>20000</v>
      </c>
      <c r="G1798" s="272"/>
      <c r="H1798" s="269" t="s">
        <v>4605</v>
      </c>
      <c r="AY1798" s="147"/>
      <c r="BB1798" s="147"/>
      <c r="BE1798" s="147"/>
    </row>
    <row r="1799" spans="5:57" x14ac:dyDescent="0.25">
      <c r="E1799" s="340">
        <v>45572</v>
      </c>
      <c r="F1799" s="269">
        <v>6000</v>
      </c>
      <c r="G1799" s="272"/>
      <c r="H1799" s="269" t="s">
        <v>4606</v>
      </c>
      <c r="AY1799" s="147"/>
      <c r="BB1799" s="147"/>
      <c r="BE1799" s="147"/>
    </row>
    <row r="1800" spans="5:57" x14ac:dyDescent="0.25">
      <c r="E1800" s="340">
        <v>45572</v>
      </c>
      <c r="F1800" s="269">
        <v>18000</v>
      </c>
      <c r="G1800" s="272"/>
      <c r="H1800" s="269"/>
      <c r="AY1800" s="147"/>
      <c r="BB1800" s="147"/>
      <c r="BE1800" s="147"/>
    </row>
    <row r="1801" spans="5:57" x14ac:dyDescent="0.25">
      <c r="E1801" s="340">
        <v>45569</v>
      </c>
      <c r="F1801" s="269">
        <v>40000</v>
      </c>
      <c r="G1801" s="272"/>
      <c r="H1801" s="269" t="s">
        <v>4602</v>
      </c>
      <c r="AY1801" s="147"/>
      <c r="BB1801" s="147"/>
      <c r="BE1801" s="147"/>
    </row>
    <row r="1802" spans="5:57" x14ac:dyDescent="0.25">
      <c r="E1802" s="340">
        <v>45569</v>
      </c>
      <c r="F1802" s="269">
        <v>9000</v>
      </c>
      <c r="G1802" s="272"/>
      <c r="H1802" s="269" t="s">
        <v>4601</v>
      </c>
      <c r="AY1802" s="147"/>
      <c r="BB1802" s="147"/>
      <c r="BE1802" s="147"/>
    </row>
    <row r="1803" spans="5:57" x14ac:dyDescent="0.25">
      <c r="E1803" s="340">
        <v>45569</v>
      </c>
      <c r="F1803" s="269">
        <v>4000</v>
      </c>
      <c r="G1803" s="272"/>
      <c r="H1803" s="269" t="s">
        <v>919</v>
      </c>
      <c r="AY1803" s="147"/>
      <c r="BB1803" s="147"/>
      <c r="BE1803" s="147"/>
    </row>
    <row r="1804" spans="5:57" x14ac:dyDescent="0.25">
      <c r="E1804" s="340">
        <v>45569</v>
      </c>
      <c r="F1804" s="269">
        <v>3000</v>
      </c>
      <c r="G1804" s="272"/>
      <c r="H1804" s="269" t="s">
        <v>1007</v>
      </c>
      <c r="AY1804" s="147"/>
      <c r="BB1804" s="147"/>
      <c r="BE1804" s="147"/>
    </row>
    <row r="1805" spans="5:57" x14ac:dyDescent="0.25">
      <c r="E1805" s="340">
        <v>45569</v>
      </c>
      <c r="F1805" s="269">
        <v>128000</v>
      </c>
      <c r="G1805" s="272"/>
      <c r="H1805" s="269" t="s">
        <v>920</v>
      </c>
      <c r="AY1805" s="147"/>
      <c r="BB1805" s="147"/>
      <c r="BE1805" s="147"/>
    </row>
    <row r="1806" spans="5:57" x14ac:dyDescent="0.25">
      <c r="E1806" s="340">
        <v>45569</v>
      </c>
      <c r="F1806" s="269">
        <v>145000</v>
      </c>
      <c r="G1806" s="272" t="s">
        <v>1396</v>
      </c>
      <c r="H1806" s="269" t="s">
        <v>4599</v>
      </c>
      <c r="AY1806" s="147"/>
      <c r="BB1806" s="147"/>
      <c r="BE1806" s="147"/>
    </row>
    <row r="1807" spans="5:57" x14ac:dyDescent="0.25">
      <c r="E1807" s="340">
        <v>45568</v>
      </c>
      <c r="F1807" s="269">
        <v>5000</v>
      </c>
      <c r="G1807" s="272"/>
      <c r="H1807" s="269" t="s">
        <v>4604</v>
      </c>
      <c r="AY1807" s="147"/>
      <c r="BB1807" s="147"/>
      <c r="BE1807" s="147"/>
    </row>
    <row r="1808" spans="5:57" x14ac:dyDescent="0.25">
      <c r="E1808" s="340">
        <v>45568</v>
      </c>
      <c r="F1808" s="269">
        <v>3000</v>
      </c>
      <c r="G1808" s="272"/>
      <c r="H1808" s="269" t="s">
        <v>3477</v>
      </c>
      <c r="AY1808" s="147"/>
      <c r="BB1808" s="147"/>
      <c r="BE1808" s="147"/>
    </row>
    <row r="1809" spans="5:57" x14ac:dyDescent="0.25">
      <c r="E1809" s="340">
        <v>45568</v>
      </c>
      <c r="F1809" s="269">
        <v>10000</v>
      </c>
      <c r="G1809" s="272" t="s">
        <v>942</v>
      </c>
      <c r="H1809" s="269" t="s">
        <v>4600</v>
      </c>
      <c r="AY1809" s="147"/>
      <c r="BB1809" s="147"/>
      <c r="BE1809" s="147"/>
    </row>
    <row r="1810" spans="5:57" x14ac:dyDescent="0.25">
      <c r="E1810" s="340">
        <v>45568</v>
      </c>
      <c r="F1810" s="269">
        <v>5000</v>
      </c>
      <c r="G1810" s="272"/>
      <c r="H1810" s="269" t="s">
        <v>4603</v>
      </c>
      <c r="AY1810" s="147"/>
      <c r="BB1810" s="147"/>
      <c r="BE1810" s="147"/>
    </row>
    <row r="1811" spans="5:57" x14ac:dyDescent="0.25">
      <c r="E1811" s="340">
        <v>45568</v>
      </c>
      <c r="F1811" s="269">
        <v>30000</v>
      </c>
      <c r="G1811" s="272"/>
      <c r="H1811" s="269"/>
      <c r="AY1811" s="147"/>
      <c r="BB1811" s="147"/>
      <c r="BE1811" s="147"/>
    </row>
    <row r="1812" spans="5:57" x14ac:dyDescent="0.25">
      <c r="E1812" s="340">
        <v>45567</v>
      </c>
      <c r="F1812" s="269">
        <v>2000</v>
      </c>
      <c r="G1812" s="272"/>
      <c r="H1812" s="269" t="s">
        <v>4596</v>
      </c>
      <c r="AY1812" s="147"/>
      <c r="BB1812" s="147"/>
      <c r="BE1812" s="147"/>
    </row>
    <row r="1813" spans="5:57" x14ac:dyDescent="0.25">
      <c r="E1813" s="340">
        <v>45567</v>
      </c>
      <c r="F1813" s="269">
        <v>7000</v>
      </c>
      <c r="G1813" s="272"/>
      <c r="H1813" s="269" t="s">
        <v>4597</v>
      </c>
      <c r="AY1813" s="147"/>
      <c r="BB1813" s="147"/>
      <c r="BE1813" s="147"/>
    </row>
    <row r="1814" spans="5:57" x14ac:dyDescent="0.25">
      <c r="E1814" s="340">
        <v>45567</v>
      </c>
      <c r="F1814" s="269">
        <v>70000</v>
      </c>
      <c r="G1814" s="272"/>
      <c r="H1814" s="269" t="s">
        <v>4594</v>
      </c>
      <c r="AY1814" s="147"/>
      <c r="BB1814" s="147"/>
      <c r="BE1814" s="147"/>
    </row>
    <row r="1815" spans="5:57" x14ac:dyDescent="0.25">
      <c r="E1815" s="340">
        <v>45567</v>
      </c>
      <c r="F1815" s="269">
        <v>50000</v>
      </c>
      <c r="G1815" s="272"/>
      <c r="H1815" s="269" t="s">
        <v>4595</v>
      </c>
      <c r="AY1815" s="147"/>
      <c r="BB1815" s="147"/>
      <c r="BE1815" s="147"/>
    </row>
    <row r="1816" spans="5:57" x14ac:dyDescent="0.25">
      <c r="E1816" s="340">
        <v>45567</v>
      </c>
      <c r="F1816" s="269">
        <v>25000</v>
      </c>
      <c r="G1816" s="272"/>
      <c r="H1816" s="269" t="s">
        <v>2353</v>
      </c>
      <c r="AY1816" s="147"/>
      <c r="BB1816" s="147"/>
      <c r="BE1816" s="147"/>
    </row>
    <row r="1817" spans="5:57" x14ac:dyDescent="0.25">
      <c r="E1817" s="340">
        <v>45567</v>
      </c>
      <c r="F1817" s="269">
        <v>20000</v>
      </c>
      <c r="G1817" s="272"/>
      <c r="H1817" s="269" t="s">
        <v>4593</v>
      </c>
      <c r="AY1817" s="147"/>
      <c r="BB1817" s="147"/>
      <c r="BE1817" s="147"/>
    </row>
    <row r="1818" spans="5:57" x14ac:dyDescent="0.25">
      <c r="E1818" s="340">
        <v>45567</v>
      </c>
      <c r="F1818" s="269">
        <v>4000</v>
      </c>
      <c r="G1818" s="272"/>
      <c r="H1818" s="269" t="s">
        <v>4598</v>
      </c>
      <c r="AY1818" s="147"/>
      <c r="BB1818" s="147"/>
      <c r="BE1818" s="147"/>
    </row>
    <row r="1819" spans="5:57" x14ac:dyDescent="0.25">
      <c r="E1819" s="340">
        <v>45566</v>
      </c>
      <c r="F1819" s="269">
        <v>100000</v>
      </c>
      <c r="G1819" s="272" t="s">
        <v>942</v>
      </c>
      <c r="H1819" s="269" t="s">
        <v>4590</v>
      </c>
      <c r="AY1819" s="147"/>
      <c r="BB1819" s="147"/>
      <c r="BE1819" s="147"/>
    </row>
    <row r="1820" spans="5:57" x14ac:dyDescent="0.25">
      <c r="E1820" s="340">
        <v>45566</v>
      </c>
      <c r="F1820" s="269">
        <v>10000</v>
      </c>
      <c r="G1820" s="272"/>
      <c r="H1820" s="269"/>
      <c r="AY1820" s="147"/>
      <c r="BB1820" s="147"/>
      <c r="BE1820" s="147"/>
    </row>
    <row r="1821" spans="5:57" x14ac:dyDescent="0.25">
      <c r="E1821" s="340">
        <v>45565</v>
      </c>
      <c r="F1821" s="269">
        <v>2000</v>
      </c>
      <c r="G1821" s="272"/>
      <c r="H1821" s="269" t="s">
        <v>1029</v>
      </c>
      <c r="AY1821" s="147"/>
      <c r="BB1821" s="147"/>
      <c r="BE1821" s="147"/>
    </row>
    <row r="1822" spans="5:57" x14ac:dyDescent="0.25">
      <c r="E1822" s="340">
        <v>45565</v>
      </c>
      <c r="F1822" s="269">
        <v>10000</v>
      </c>
      <c r="G1822" s="272"/>
      <c r="H1822" s="269" t="s">
        <v>2288</v>
      </c>
      <c r="AY1822" s="147"/>
      <c r="BB1822" s="147"/>
      <c r="BE1822" s="147"/>
    </row>
    <row r="1823" spans="5:57" x14ac:dyDescent="0.25">
      <c r="E1823" s="340">
        <v>45564</v>
      </c>
      <c r="F1823" s="269">
        <v>120000</v>
      </c>
      <c r="G1823" s="272"/>
      <c r="H1823" s="269" t="s">
        <v>4591</v>
      </c>
      <c r="AY1823" s="147"/>
      <c r="BB1823" s="147"/>
      <c r="BE1823" s="147"/>
    </row>
    <row r="1824" spans="5:57" x14ac:dyDescent="0.25">
      <c r="E1824" s="340">
        <v>45564</v>
      </c>
      <c r="F1824" s="269">
        <v>67000</v>
      </c>
      <c r="G1824" s="272" t="s">
        <v>1312</v>
      </c>
      <c r="H1824" s="269" t="s">
        <v>4585</v>
      </c>
      <c r="AY1824" s="147"/>
      <c r="BB1824" s="147"/>
      <c r="BE1824" s="147"/>
    </row>
    <row r="1825" spans="5:57" x14ac:dyDescent="0.25">
      <c r="E1825" s="340">
        <v>45564</v>
      </c>
      <c r="F1825" s="269">
        <v>6000</v>
      </c>
      <c r="G1825" s="272"/>
      <c r="H1825" s="269" t="s">
        <v>4592</v>
      </c>
      <c r="AY1825" s="147"/>
      <c r="BB1825" s="147"/>
      <c r="BE1825" s="147"/>
    </row>
    <row r="1826" spans="5:57" x14ac:dyDescent="0.25">
      <c r="E1826" s="340">
        <v>45563</v>
      </c>
      <c r="F1826" s="269">
        <v>5000</v>
      </c>
      <c r="G1826" s="272"/>
      <c r="H1826" s="269" t="s">
        <v>3728</v>
      </c>
      <c r="AY1826" s="147"/>
      <c r="BB1826" s="147"/>
      <c r="BE1826" s="147"/>
    </row>
    <row r="1827" spans="5:57" x14ac:dyDescent="0.25">
      <c r="E1827" s="340">
        <v>45563</v>
      </c>
      <c r="F1827" s="269">
        <v>4000</v>
      </c>
      <c r="G1827" s="272" t="s">
        <v>3351</v>
      </c>
      <c r="H1827" s="269" t="s">
        <v>919</v>
      </c>
      <c r="AY1827" s="147"/>
      <c r="BB1827" s="147"/>
      <c r="BE1827" s="147"/>
    </row>
    <row r="1828" spans="5:57" x14ac:dyDescent="0.25">
      <c r="E1828" s="340">
        <v>45563</v>
      </c>
      <c r="F1828" s="269">
        <v>18000</v>
      </c>
      <c r="G1828" s="272" t="s">
        <v>1312</v>
      </c>
      <c r="H1828" s="269" t="s">
        <v>1826</v>
      </c>
      <c r="AY1828" s="147"/>
      <c r="BB1828" s="147"/>
      <c r="BE1828" s="147"/>
    </row>
    <row r="1829" spans="5:57" x14ac:dyDescent="0.25">
      <c r="E1829" s="340">
        <v>45563</v>
      </c>
      <c r="F1829" s="269">
        <v>158000</v>
      </c>
      <c r="G1829" s="272" t="s">
        <v>1312</v>
      </c>
      <c r="H1829" s="269" t="s">
        <v>3375</v>
      </c>
      <c r="AY1829" s="147"/>
      <c r="BB1829" s="147"/>
      <c r="BE1829" s="147"/>
    </row>
    <row r="1830" spans="5:57" x14ac:dyDescent="0.25">
      <c r="E1830" s="340">
        <v>45563</v>
      </c>
      <c r="F1830" s="269">
        <v>6000</v>
      </c>
      <c r="G1830" s="272"/>
      <c r="H1830" s="269" t="s">
        <v>4581</v>
      </c>
      <c r="AY1830" s="147"/>
      <c r="BB1830" s="147"/>
      <c r="BE1830" s="147"/>
    </row>
    <row r="1831" spans="5:57" x14ac:dyDescent="0.25">
      <c r="E1831" s="340">
        <v>45562</v>
      </c>
      <c r="F1831" s="269">
        <v>2000</v>
      </c>
      <c r="G1831" s="272"/>
      <c r="H1831" s="269" t="s">
        <v>636</v>
      </c>
      <c r="AY1831" s="147"/>
      <c r="BB1831" s="147"/>
      <c r="BE1831" s="147"/>
    </row>
    <row r="1832" spans="5:57" x14ac:dyDescent="0.25">
      <c r="E1832" s="340">
        <v>45562</v>
      </c>
      <c r="F1832" s="269">
        <v>2000</v>
      </c>
      <c r="G1832" s="272"/>
      <c r="H1832" s="269" t="s">
        <v>1029</v>
      </c>
      <c r="AY1832" s="147"/>
      <c r="BB1832" s="147"/>
      <c r="BE1832" s="147"/>
    </row>
    <row r="1833" spans="5:57" x14ac:dyDescent="0.25">
      <c r="E1833" s="340">
        <v>45562</v>
      </c>
      <c r="F1833" s="269">
        <v>30000</v>
      </c>
      <c r="G1833" s="272" t="s">
        <v>942</v>
      </c>
      <c r="H1833" s="269" t="s">
        <v>916</v>
      </c>
      <c r="AY1833" s="147"/>
      <c r="BB1833" s="147"/>
      <c r="BE1833" s="147"/>
    </row>
    <row r="1834" spans="5:57" x14ac:dyDescent="0.25">
      <c r="E1834" s="340">
        <v>45562</v>
      </c>
      <c r="F1834" s="269">
        <v>12000</v>
      </c>
      <c r="G1834" s="272"/>
      <c r="H1834" s="269" t="s">
        <v>4575</v>
      </c>
      <c r="AY1834" s="147"/>
      <c r="BB1834" s="147"/>
      <c r="BE1834" s="147"/>
    </row>
    <row r="1835" spans="5:57" x14ac:dyDescent="0.25">
      <c r="E1835" s="340">
        <v>45562</v>
      </c>
      <c r="F1835" s="269">
        <v>50000</v>
      </c>
      <c r="G1835" s="272"/>
      <c r="H1835" s="269" t="s">
        <v>4576</v>
      </c>
      <c r="AY1835" s="147"/>
      <c r="BB1835" s="147"/>
      <c r="BE1835" s="147"/>
    </row>
    <row r="1836" spans="5:57" x14ac:dyDescent="0.25">
      <c r="E1836" s="340">
        <v>45561</v>
      </c>
      <c r="F1836" s="269">
        <v>8000</v>
      </c>
      <c r="G1836" s="272"/>
      <c r="H1836" s="269" t="s">
        <v>1254</v>
      </c>
      <c r="AY1836" s="147"/>
      <c r="BB1836" s="147"/>
      <c r="BE1836" s="147"/>
    </row>
    <row r="1837" spans="5:57" x14ac:dyDescent="0.25">
      <c r="E1837" s="340">
        <v>45559</v>
      </c>
      <c r="F1837" s="269">
        <v>3000</v>
      </c>
      <c r="G1837" s="272"/>
      <c r="H1837" s="269" t="s">
        <v>4534</v>
      </c>
      <c r="AY1837" s="147"/>
      <c r="BB1837" s="147"/>
      <c r="BE1837" s="147"/>
    </row>
    <row r="1838" spans="5:57" x14ac:dyDescent="0.25">
      <c r="E1838" s="340">
        <v>45558</v>
      </c>
      <c r="F1838" s="269">
        <v>3000</v>
      </c>
      <c r="G1838" s="272"/>
      <c r="H1838" s="269" t="s">
        <v>4007</v>
      </c>
      <c r="AY1838" s="147"/>
      <c r="BB1838" s="147"/>
      <c r="BE1838" s="147"/>
    </row>
    <row r="1839" spans="5:57" x14ac:dyDescent="0.25">
      <c r="E1839" s="340">
        <v>45558</v>
      </c>
      <c r="F1839" s="269">
        <v>2000</v>
      </c>
      <c r="G1839" s="272"/>
      <c r="H1839" s="269" t="s">
        <v>1282</v>
      </c>
      <c r="AY1839" s="147"/>
      <c r="BB1839" s="147"/>
      <c r="BE1839" s="147"/>
    </row>
    <row r="1840" spans="5:57" x14ac:dyDescent="0.25">
      <c r="E1840" s="340">
        <v>45558</v>
      </c>
      <c r="F1840" s="269">
        <v>30000</v>
      </c>
      <c r="G1840" s="272" t="s">
        <v>942</v>
      </c>
      <c r="H1840" s="269" t="s">
        <v>916</v>
      </c>
      <c r="AY1840" s="147"/>
      <c r="BB1840" s="147"/>
      <c r="BE1840" s="147"/>
    </row>
    <row r="1841" spans="5:57" x14ac:dyDescent="0.25">
      <c r="E1841" s="340">
        <v>45558</v>
      </c>
      <c r="F1841" s="269">
        <v>14000</v>
      </c>
      <c r="G1841" s="272" t="s">
        <v>1396</v>
      </c>
      <c r="H1841" s="269" t="s">
        <v>4535</v>
      </c>
      <c r="AY1841" s="147"/>
      <c r="BB1841" s="147"/>
      <c r="BE1841" s="147"/>
    </row>
    <row r="1842" spans="5:57" x14ac:dyDescent="0.25">
      <c r="E1842" s="340">
        <v>45558</v>
      </c>
      <c r="F1842" s="269">
        <v>10000</v>
      </c>
      <c r="G1842" s="272"/>
      <c r="H1842" s="269" t="s">
        <v>2288</v>
      </c>
      <c r="AY1842" s="147"/>
      <c r="BB1842" s="147"/>
      <c r="BE1842" s="147"/>
    </row>
    <row r="1843" spans="5:57" x14ac:dyDescent="0.25">
      <c r="E1843" s="340">
        <v>45556</v>
      </c>
      <c r="F1843" s="269">
        <v>5000</v>
      </c>
      <c r="G1843" s="272"/>
      <c r="H1843" s="269" t="s">
        <v>3728</v>
      </c>
      <c r="AY1843" s="147"/>
      <c r="BB1843" s="147"/>
      <c r="BE1843" s="147"/>
    </row>
    <row r="1844" spans="5:57" x14ac:dyDescent="0.25">
      <c r="E1844" s="340">
        <v>45556</v>
      </c>
      <c r="F1844" s="269">
        <v>174000</v>
      </c>
      <c r="G1844" s="272" t="s">
        <v>1312</v>
      </c>
      <c r="H1844" s="269" t="s">
        <v>920</v>
      </c>
      <c r="AY1844" s="147"/>
      <c r="BB1844" s="147"/>
      <c r="BE1844" s="147"/>
    </row>
    <row r="1845" spans="5:57" x14ac:dyDescent="0.25">
      <c r="E1845" s="340">
        <v>45556</v>
      </c>
      <c r="F1845" s="269">
        <v>16000</v>
      </c>
      <c r="G1845" s="272" t="s">
        <v>1396</v>
      </c>
      <c r="H1845" s="269" t="s">
        <v>4525</v>
      </c>
      <c r="AY1845" s="147"/>
      <c r="BB1845" s="147"/>
      <c r="BE1845" s="147"/>
    </row>
    <row r="1846" spans="5:57" x14ac:dyDescent="0.25">
      <c r="E1846" s="340">
        <v>45556</v>
      </c>
      <c r="F1846" s="269">
        <v>6000</v>
      </c>
      <c r="G1846" s="272" t="s">
        <v>1396</v>
      </c>
      <c r="H1846" s="269" t="s">
        <v>4527</v>
      </c>
      <c r="AY1846" s="147"/>
      <c r="BB1846" s="147"/>
      <c r="BE1846" s="147"/>
    </row>
    <row r="1847" spans="5:57" x14ac:dyDescent="0.25">
      <c r="E1847" s="340">
        <v>45556</v>
      </c>
      <c r="F1847" s="269">
        <v>80000</v>
      </c>
      <c r="G1847" s="272" t="s">
        <v>1396</v>
      </c>
      <c r="H1847" s="269" t="s">
        <v>4524</v>
      </c>
      <c r="AY1847" s="147"/>
      <c r="BB1847" s="147"/>
      <c r="BE1847" s="147"/>
    </row>
    <row r="1848" spans="5:57" x14ac:dyDescent="0.25">
      <c r="E1848" s="340">
        <v>45556</v>
      </c>
      <c r="F1848" s="269">
        <v>20000</v>
      </c>
      <c r="G1848" s="272" t="s">
        <v>1396</v>
      </c>
      <c r="H1848" s="269" t="s">
        <v>4523</v>
      </c>
      <c r="AY1848" s="147"/>
      <c r="BB1848" s="147"/>
      <c r="BE1848" s="147"/>
    </row>
    <row r="1849" spans="5:57" x14ac:dyDescent="0.25">
      <c r="E1849" s="340">
        <v>45556</v>
      </c>
      <c r="F1849" s="269">
        <v>84000</v>
      </c>
      <c r="G1849" s="272"/>
      <c r="H1849" s="269" t="s">
        <v>4513</v>
      </c>
      <c r="AY1849" s="147"/>
      <c r="BB1849" s="147"/>
      <c r="BE1849" s="147"/>
    </row>
    <row r="1850" spans="5:57" x14ac:dyDescent="0.25">
      <c r="E1850" s="340">
        <v>45556</v>
      </c>
      <c r="F1850" s="269">
        <v>15000</v>
      </c>
      <c r="G1850" s="272" t="s">
        <v>1396</v>
      </c>
      <c r="H1850" s="269" t="s">
        <v>4526</v>
      </c>
      <c r="AY1850" s="147"/>
      <c r="BB1850" s="147"/>
      <c r="BE1850" s="147"/>
    </row>
    <row r="1851" spans="5:57" x14ac:dyDescent="0.25">
      <c r="E1851" s="340">
        <v>45555</v>
      </c>
      <c r="F1851" s="269">
        <v>5000</v>
      </c>
      <c r="G1851" s="272" t="s">
        <v>3353</v>
      </c>
      <c r="H1851" s="269" t="s">
        <v>3866</v>
      </c>
      <c r="AY1851" s="147"/>
      <c r="BB1851" s="147"/>
      <c r="BE1851" s="147"/>
    </row>
    <row r="1852" spans="5:57" x14ac:dyDescent="0.25">
      <c r="E1852" s="340">
        <v>45554</v>
      </c>
      <c r="F1852" s="269">
        <v>20000</v>
      </c>
      <c r="G1852" s="272"/>
      <c r="H1852" s="269" t="s">
        <v>4528</v>
      </c>
      <c r="AY1852" s="147"/>
      <c r="BB1852" s="147"/>
      <c r="BE1852" s="147"/>
    </row>
    <row r="1853" spans="5:57" x14ac:dyDescent="0.25">
      <c r="E1853" s="340">
        <v>45554</v>
      </c>
      <c r="F1853" s="269">
        <v>5000</v>
      </c>
      <c r="G1853" s="272"/>
      <c r="H1853" s="269" t="s">
        <v>914</v>
      </c>
      <c r="AY1853" s="147"/>
      <c r="BB1853" s="147"/>
      <c r="BE1853" s="147"/>
    </row>
    <row r="1854" spans="5:57" x14ac:dyDescent="0.25">
      <c r="E1854" s="340">
        <v>45553</v>
      </c>
      <c r="F1854" s="269">
        <v>30000</v>
      </c>
      <c r="G1854" s="272" t="s">
        <v>3354</v>
      </c>
      <c r="H1854" s="269" t="s">
        <v>4496</v>
      </c>
      <c r="AY1854" s="147"/>
      <c r="BB1854" s="147"/>
      <c r="BE1854" s="147"/>
    </row>
    <row r="1855" spans="5:57" x14ac:dyDescent="0.25">
      <c r="E1855" s="340">
        <v>45553</v>
      </c>
      <c r="F1855" s="269">
        <v>60000</v>
      </c>
      <c r="G1855" s="272" t="s">
        <v>942</v>
      </c>
      <c r="H1855" s="269" t="s">
        <v>4495</v>
      </c>
      <c r="AY1855" s="147"/>
      <c r="BB1855" s="147"/>
      <c r="BE1855" s="147"/>
    </row>
    <row r="1856" spans="5:57" x14ac:dyDescent="0.25">
      <c r="E1856" s="340">
        <v>45552</v>
      </c>
      <c r="F1856" s="269">
        <v>3000</v>
      </c>
      <c r="G1856" s="272"/>
      <c r="H1856" s="269" t="s">
        <v>4007</v>
      </c>
      <c r="AY1856" s="147"/>
      <c r="BB1856" s="147"/>
      <c r="BE1856" s="147"/>
    </row>
    <row r="1857" spans="5:57" x14ac:dyDescent="0.25">
      <c r="E1857" s="340">
        <v>45551</v>
      </c>
      <c r="F1857" s="269">
        <v>3000</v>
      </c>
      <c r="G1857" s="272"/>
      <c r="H1857" s="269" t="s">
        <v>3477</v>
      </c>
      <c r="AY1857" s="147"/>
      <c r="BB1857" s="147"/>
      <c r="BE1857" s="147"/>
    </row>
    <row r="1858" spans="5:57" x14ac:dyDescent="0.25">
      <c r="E1858" s="340">
        <v>45551</v>
      </c>
      <c r="F1858" s="269">
        <v>18000</v>
      </c>
      <c r="G1858" s="272" t="s">
        <v>3353</v>
      </c>
      <c r="H1858" s="269" t="s">
        <v>934</v>
      </c>
      <c r="AY1858" s="147"/>
      <c r="BB1858" s="147"/>
      <c r="BE1858" s="147"/>
    </row>
    <row r="1859" spans="5:57" x14ac:dyDescent="0.25">
      <c r="E1859" s="340">
        <v>45551</v>
      </c>
      <c r="F1859" s="269">
        <v>30000</v>
      </c>
      <c r="G1859" s="272" t="s">
        <v>942</v>
      </c>
      <c r="H1859" s="269" t="s">
        <v>916</v>
      </c>
      <c r="AY1859" s="147"/>
      <c r="BB1859" s="147"/>
      <c r="BE1859" s="147"/>
    </row>
    <row r="1860" spans="5:57" x14ac:dyDescent="0.25">
      <c r="E1860" s="340">
        <v>45551</v>
      </c>
      <c r="F1860" s="269">
        <v>10000</v>
      </c>
      <c r="G1860" s="272"/>
      <c r="H1860" s="269" t="s">
        <v>2288</v>
      </c>
      <c r="AY1860" s="147"/>
      <c r="BB1860" s="147"/>
      <c r="BE1860" s="147"/>
    </row>
    <row r="1861" spans="5:57" x14ac:dyDescent="0.25">
      <c r="E1861" s="340">
        <v>45550</v>
      </c>
      <c r="F1861" s="269">
        <v>5000</v>
      </c>
      <c r="G1861" s="272"/>
      <c r="H1861" s="269" t="s">
        <v>914</v>
      </c>
      <c r="AY1861" s="147"/>
      <c r="BB1861" s="147"/>
      <c r="BE1861" s="147"/>
    </row>
    <row r="1862" spans="5:57" x14ac:dyDescent="0.25">
      <c r="E1862" s="340">
        <v>45550</v>
      </c>
      <c r="F1862" s="269">
        <v>30000</v>
      </c>
      <c r="G1862" s="272"/>
      <c r="H1862" s="269"/>
      <c r="AY1862" s="147"/>
      <c r="BB1862" s="147"/>
      <c r="BE1862" s="147"/>
    </row>
    <row r="1863" spans="5:57" x14ac:dyDescent="0.25">
      <c r="E1863" s="340">
        <v>45549</v>
      </c>
      <c r="F1863" s="269">
        <v>5000</v>
      </c>
      <c r="G1863" s="272"/>
      <c r="H1863" s="269" t="s">
        <v>3728</v>
      </c>
      <c r="AY1863" s="147"/>
      <c r="BB1863" s="147"/>
      <c r="BE1863" s="147"/>
    </row>
    <row r="1864" spans="5:57" x14ac:dyDescent="0.25">
      <c r="E1864" s="340">
        <v>45549</v>
      </c>
      <c r="F1864" s="269">
        <v>50000</v>
      </c>
      <c r="G1864" s="272"/>
      <c r="H1864" s="269" t="s">
        <v>4471</v>
      </c>
      <c r="AY1864" s="147"/>
      <c r="BB1864" s="147"/>
      <c r="BE1864" s="147"/>
    </row>
    <row r="1865" spans="5:57" x14ac:dyDescent="0.25">
      <c r="E1865" s="340">
        <v>45549</v>
      </c>
      <c r="F1865" s="269">
        <v>6000</v>
      </c>
      <c r="G1865" s="272"/>
      <c r="H1865" s="269" t="s">
        <v>987</v>
      </c>
      <c r="AY1865" s="147"/>
      <c r="BB1865" s="147"/>
      <c r="BE1865" s="147"/>
    </row>
    <row r="1866" spans="5:57" x14ac:dyDescent="0.25">
      <c r="E1866" s="340">
        <v>45549</v>
      </c>
      <c r="F1866" s="269">
        <v>50000</v>
      </c>
      <c r="G1866" s="272"/>
      <c r="H1866" s="269" t="s">
        <v>4472</v>
      </c>
      <c r="AY1866" s="147"/>
      <c r="BB1866" s="147"/>
      <c r="BE1866" s="147"/>
    </row>
    <row r="1867" spans="5:57" x14ac:dyDescent="0.25">
      <c r="E1867" s="340">
        <v>45549</v>
      </c>
      <c r="F1867" s="269">
        <v>124000</v>
      </c>
      <c r="G1867" s="272"/>
      <c r="H1867" s="269" t="s">
        <v>4470</v>
      </c>
      <c r="AY1867" s="147"/>
      <c r="BB1867" s="147"/>
      <c r="BE1867" s="147"/>
    </row>
    <row r="1868" spans="5:57" x14ac:dyDescent="0.25">
      <c r="E1868" s="340">
        <v>45548</v>
      </c>
      <c r="F1868" s="269">
        <v>4000</v>
      </c>
      <c r="G1868" s="272"/>
      <c r="H1868" s="269" t="s">
        <v>919</v>
      </c>
      <c r="AY1868" s="147"/>
      <c r="BB1868" s="147"/>
      <c r="BE1868" s="147"/>
    </row>
    <row r="1869" spans="5:57" x14ac:dyDescent="0.25">
      <c r="E1869" s="340">
        <v>45548</v>
      </c>
      <c r="F1869" s="269">
        <v>10000</v>
      </c>
      <c r="G1869" s="272"/>
      <c r="H1869" s="269" t="s">
        <v>984</v>
      </c>
      <c r="AY1869" s="147"/>
      <c r="BB1869" s="147"/>
      <c r="BE1869" s="147"/>
    </row>
    <row r="1870" spans="5:57" x14ac:dyDescent="0.25">
      <c r="E1870" s="340">
        <v>45548</v>
      </c>
      <c r="F1870" s="269">
        <v>268000</v>
      </c>
      <c r="G1870" s="272"/>
      <c r="H1870" s="269" t="s">
        <v>920</v>
      </c>
      <c r="AY1870" s="147"/>
      <c r="BB1870" s="147"/>
      <c r="BE1870" s="147"/>
    </row>
    <row r="1871" spans="5:57" x14ac:dyDescent="0.25">
      <c r="E1871" s="340">
        <v>45547</v>
      </c>
      <c r="F1871" s="269">
        <v>50000</v>
      </c>
      <c r="G1871" s="272"/>
      <c r="H1871" s="269"/>
      <c r="AY1871" s="147"/>
      <c r="BB1871" s="147"/>
      <c r="BE1871" s="147"/>
    </row>
    <row r="1872" spans="5:57" x14ac:dyDescent="0.25">
      <c r="E1872" s="340">
        <v>45545</v>
      </c>
      <c r="F1872" s="269">
        <v>2000</v>
      </c>
      <c r="G1872" s="272"/>
      <c r="H1872" s="269" t="s">
        <v>4436</v>
      </c>
      <c r="AY1872" s="147"/>
      <c r="BB1872" s="147"/>
      <c r="BE1872" s="147"/>
    </row>
    <row r="1873" spans="5:57" x14ac:dyDescent="0.25">
      <c r="E1873" s="340">
        <v>45545</v>
      </c>
      <c r="F1873" s="269">
        <v>5000</v>
      </c>
      <c r="G1873" s="272"/>
      <c r="H1873" s="269" t="s">
        <v>914</v>
      </c>
      <c r="AY1873" s="147"/>
      <c r="BB1873" s="147"/>
      <c r="BE1873" s="147"/>
    </row>
    <row r="1874" spans="5:57" x14ac:dyDescent="0.25">
      <c r="E1874" s="340">
        <v>45545</v>
      </c>
      <c r="F1874" s="269">
        <v>16000</v>
      </c>
      <c r="G1874" s="272"/>
      <c r="H1874" s="269" t="s">
        <v>4435</v>
      </c>
      <c r="AY1874" s="147"/>
      <c r="BB1874" s="147"/>
      <c r="BE1874" s="147"/>
    </row>
    <row r="1875" spans="5:57" x14ac:dyDescent="0.25">
      <c r="E1875" s="340">
        <v>45544</v>
      </c>
      <c r="F1875" s="269">
        <v>3000</v>
      </c>
      <c r="G1875" s="272"/>
      <c r="H1875" s="269" t="s">
        <v>4007</v>
      </c>
      <c r="AY1875" s="147"/>
      <c r="BB1875" s="147"/>
      <c r="BE1875" s="147"/>
    </row>
    <row r="1876" spans="5:57" x14ac:dyDescent="0.25">
      <c r="E1876" s="340">
        <v>45544</v>
      </c>
      <c r="F1876" s="269">
        <v>10000</v>
      </c>
      <c r="G1876" s="272"/>
      <c r="H1876" s="269" t="s">
        <v>2288</v>
      </c>
      <c r="AY1876" s="147"/>
      <c r="BB1876" s="147"/>
      <c r="BE1876" s="147"/>
    </row>
    <row r="1877" spans="5:57" x14ac:dyDescent="0.25">
      <c r="E1877" s="340">
        <v>45544</v>
      </c>
      <c r="F1877" s="269">
        <v>7000</v>
      </c>
      <c r="G1877" s="272"/>
      <c r="H1877" s="269" t="s">
        <v>4427</v>
      </c>
      <c r="AY1877" s="147"/>
      <c r="BB1877" s="147"/>
      <c r="BE1877" s="147"/>
    </row>
    <row r="1878" spans="5:57" x14ac:dyDescent="0.25">
      <c r="E1878" s="340">
        <v>45543</v>
      </c>
      <c r="F1878" s="269">
        <v>18000</v>
      </c>
      <c r="G1878" s="272"/>
      <c r="H1878" s="269" t="s">
        <v>1084</v>
      </c>
      <c r="AY1878" s="147"/>
      <c r="BB1878" s="147"/>
      <c r="BE1878" s="147"/>
    </row>
    <row r="1879" spans="5:57" x14ac:dyDescent="0.25">
      <c r="E1879" s="340">
        <v>45542</v>
      </c>
      <c r="F1879" s="269">
        <v>5000</v>
      </c>
      <c r="G1879" s="272"/>
      <c r="H1879" s="269" t="s">
        <v>3728</v>
      </c>
      <c r="AY1879" s="147"/>
      <c r="BB1879" s="147"/>
      <c r="BE1879" s="147"/>
    </row>
    <row r="1880" spans="5:57" x14ac:dyDescent="0.25">
      <c r="E1880" s="340">
        <v>45542</v>
      </c>
      <c r="F1880" s="269">
        <v>5000</v>
      </c>
      <c r="G1880" s="272"/>
      <c r="H1880" s="269" t="s">
        <v>914</v>
      </c>
      <c r="AY1880" s="147"/>
      <c r="BB1880" s="147"/>
      <c r="BE1880" s="147"/>
    </row>
    <row r="1881" spans="5:57" x14ac:dyDescent="0.25">
      <c r="E1881" s="340">
        <v>45542</v>
      </c>
      <c r="F1881" s="269">
        <v>30000</v>
      </c>
      <c r="G1881" s="272" t="s">
        <v>942</v>
      </c>
      <c r="H1881" s="269" t="s">
        <v>916</v>
      </c>
      <c r="AY1881" s="147"/>
      <c r="BB1881" s="147"/>
      <c r="BE1881" s="147"/>
    </row>
    <row r="1882" spans="5:57" x14ac:dyDescent="0.25">
      <c r="E1882" s="340">
        <v>45542</v>
      </c>
      <c r="F1882" s="269">
        <v>30000</v>
      </c>
      <c r="G1882" s="272"/>
      <c r="H1882" s="269" t="s">
        <v>4425</v>
      </c>
      <c r="AY1882" s="147"/>
      <c r="BB1882" s="147"/>
      <c r="BE1882" s="147"/>
    </row>
    <row r="1883" spans="5:57" x14ac:dyDescent="0.25">
      <c r="E1883" s="340">
        <v>45542</v>
      </c>
      <c r="F1883" s="269">
        <v>32000</v>
      </c>
      <c r="G1883" s="272"/>
      <c r="H1883" s="269" t="s">
        <v>4416</v>
      </c>
      <c r="AY1883" s="147"/>
      <c r="BB1883" s="147"/>
      <c r="BE1883" s="147"/>
    </row>
    <row r="1884" spans="5:57" x14ac:dyDescent="0.25">
      <c r="E1884" s="340">
        <v>45541</v>
      </c>
      <c r="F1884" s="269">
        <v>4000</v>
      </c>
      <c r="G1884" s="272"/>
      <c r="H1884" s="269" t="s">
        <v>1015</v>
      </c>
      <c r="AY1884" s="147"/>
      <c r="BB1884" s="147"/>
      <c r="BE1884" s="147"/>
    </row>
    <row r="1885" spans="5:57" x14ac:dyDescent="0.25">
      <c r="E1885" s="340">
        <v>45541</v>
      </c>
      <c r="F1885" s="269">
        <v>145000</v>
      </c>
      <c r="G1885" s="272" t="s">
        <v>1312</v>
      </c>
      <c r="H1885" s="269" t="s">
        <v>920</v>
      </c>
      <c r="AY1885" s="147"/>
      <c r="BB1885" s="147"/>
      <c r="BE1885" s="147"/>
    </row>
    <row r="1886" spans="5:57" x14ac:dyDescent="0.25">
      <c r="E1886" s="340">
        <v>45541</v>
      </c>
      <c r="F1886" s="269">
        <v>60000</v>
      </c>
      <c r="G1886" s="272"/>
      <c r="H1886" s="269" t="s">
        <v>4418</v>
      </c>
      <c r="AY1886" s="147"/>
      <c r="BB1886" s="147"/>
      <c r="BE1886" s="147"/>
    </row>
    <row r="1887" spans="5:57" x14ac:dyDescent="0.25">
      <c r="E1887" s="340">
        <v>45541</v>
      </c>
      <c r="F1887" s="269">
        <v>10000</v>
      </c>
      <c r="G1887" s="272"/>
      <c r="H1887" s="269" t="s">
        <v>4419</v>
      </c>
      <c r="AY1887" s="147"/>
      <c r="BB1887" s="147"/>
      <c r="BE1887" s="147"/>
    </row>
    <row r="1888" spans="5:57" x14ac:dyDescent="0.25">
      <c r="E1888" s="340">
        <v>45541</v>
      </c>
      <c r="F1888" s="269">
        <v>13000</v>
      </c>
      <c r="G1888" s="272" t="s">
        <v>1396</v>
      </c>
      <c r="H1888" s="269" t="s">
        <v>4433</v>
      </c>
      <c r="AY1888" s="147"/>
      <c r="BB1888" s="147"/>
      <c r="BE1888" s="147"/>
    </row>
    <row r="1889" spans="5:57" x14ac:dyDescent="0.25">
      <c r="E1889" s="340">
        <v>45541</v>
      </c>
      <c r="F1889" s="269">
        <v>15000</v>
      </c>
      <c r="G1889" s="272"/>
      <c r="H1889" s="269"/>
      <c r="AY1889" s="147"/>
      <c r="BB1889" s="147"/>
      <c r="BE1889" s="147"/>
    </row>
    <row r="1890" spans="5:57" x14ac:dyDescent="0.25">
      <c r="E1890" s="340">
        <v>45541</v>
      </c>
      <c r="F1890" s="269">
        <v>7000</v>
      </c>
      <c r="G1890" s="272"/>
      <c r="H1890" s="269"/>
      <c r="AY1890" s="147"/>
      <c r="BB1890" s="147"/>
      <c r="BE1890" s="147"/>
    </row>
    <row r="1891" spans="5:57" x14ac:dyDescent="0.25">
      <c r="E1891" s="340">
        <v>45541</v>
      </c>
      <c r="F1891" s="269">
        <v>60000</v>
      </c>
      <c r="G1891" s="272"/>
      <c r="H1891" s="269"/>
      <c r="AY1891" s="147"/>
      <c r="BB1891" s="147"/>
      <c r="BE1891" s="147"/>
    </row>
    <row r="1892" spans="5:57" x14ac:dyDescent="0.25">
      <c r="E1892" s="340">
        <v>45539</v>
      </c>
      <c r="F1892" s="269">
        <v>135000</v>
      </c>
      <c r="G1892" s="272"/>
      <c r="H1892" s="269" t="s">
        <v>945</v>
      </c>
      <c r="AY1892" s="147"/>
      <c r="BB1892" s="147"/>
      <c r="BE1892" s="147"/>
    </row>
    <row r="1893" spans="5:57" x14ac:dyDescent="0.25">
      <c r="E1893" s="340">
        <v>45538</v>
      </c>
      <c r="F1893" s="269">
        <v>9000</v>
      </c>
      <c r="G1893" s="272"/>
      <c r="H1893" s="269" t="s">
        <v>2288</v>
      </c>
      <c r="AY1893" s="147"/>
      <c r="BB1893" s="147"/>
      <c r="BE1893" s="147"/>
    </row>
    <row r="1894" spans="5:57" x14ac:dyDescent="0.25">
      <c r="E1894" s="340">
        <v>45538</v>
      </c>
      <c r="F1894" s="269">
        <v>10000</v>
      </c>
      <c r="G1894" s="272"/>
      <c r="H1894" s="269"/>
      <c r="AY1894" s="147"/>
      <c r="BB1894" s="147"/>
      <c r="BE1894" s="147"/>
    </row>
    <row r="1895" spans="5:57" x14ac:dyDescent="0.25">
      <c r="E1895" s="340">
        <v>45537</v>
      </c>
      <c r="F1895" s="269">
        <v>3000</v>
      </c>
      <c r="G1895" s="272"/>
      <c r="H1895" s="269" t="s">
        <v>4007</v>
      </c>
      <c r="AY1895" s="147"/>
      <c r="BB1895" s="147"/>
      <c r="BE1895" s="147"/>
    </row>
    <row r="1896" spans="5:57" x14ac:dyDescent="0.25">
      <c r="E1896" s="340">
        <v>45537</v>
      </c>
      <c r="F1896" s="269">
        <v>30000</v>
      </c>
      <c r="G1896" s="272" t="s">
        <v>942</v>
      </c>
      <c r="H1896" s="269" t="s">
        <v>943</v>
      </c>
      <c r="AY1896" s="147"/>
      <c r="BB1896" s="147"/>
      <c r="BE1896" s="147"/>
    </row>
    <row r="1897" spans="5:57" x14ac:dyDescent="0.25">
      <c r="E1897" s="340">
        <v>45537</v>
      </c>
      <c r="F1897" s="269">
        <v>18000</v>
      </c>
      <c r="G1897" s="272"/>
      <c r="H1897" s="269"/>
      <c r="AY1897" s="147"/>
      <c r="BB1897" s="147"/>
      <c r="BE1897" s="147"/>
    </row>
    <row r="1898" spans="5:57" x14ac:dyDescent="0.25">
      <c r="E1898" s="340">
        <v>45537</v>
      </c>
      <c r="F1898" s="269">
        <v>45000</v>
      </c>
      <c r="G1898" s="272"/>
      <c r="H1898" s="269"/>
      <c r="AY1898" s="147"/>
      <c r="BB1898" s="147"/>
      <c r="BE1898" s="147"/>
    </row>
    <row r="1899" spans="5:57" x14ac:dyDescent="0.25">
      <c r="E1899" s="340">
        <v>45535</v>
      </c>
      <c r="F1899" s="269">
        <v>5000</v>
      </c>
      <c r="G1899" s="272"/>
      <c r="H1899" s="269" t="s">
        <v>3728</v>
      </c>
      <c r="AY1899" s="147"/>
      <c r="BB1899" s="147"/>
      <c r="BE1899" s="147"/>
    </row>
    <row r="1900" spans="5:57" x14ac:dyDescent="0.25">
      <c r="E1900" s="340">
        <v>45535</v>
      </c>
      <c r="F1900" s="269">
        <v>5000</v>
      </c>
      <c r="G1900" s="272"/>
      <c r="H1900" s="269" t="s">
        <v>914</v>
      </c>
      <c r="AY1900" s="147"/>
      <c r="BB1900" s="147"/>
      <c r="BE1900" s="147"/>
    </row>
    <row r="1901" spans="5:57" x14ac:dyDescent="0.25">
      <c r="E1901" s="340">
        <v>45535</v>
      </c>
      <c r="F1901" s="269">
        <v>90000</v>
      </c>
      <c r="G1901" s="272"/>
      <c r="H1901" s="269" t="s">
        <v>4408</v>
      </c>
      <c r="AY1901" s="147"/>
      <c r="BB1901" s="147"/>
      <c r="BE1901" s="147"/>
    </row>
    <row r="1902" spans="5:57" x14ac:dyDescent="0.25">
      <c r="E1902" s="340">
        <v>45534</v>
      </c>
      <c r="F1902" s="269">
        <v>4000</v>
      </c>
      <c r="G1902" s="272"/>
      <c r="H1902" s="269" t="s">
        <v>919</v>
      </c>
      <c r="AY1902" s="147"/>
      <c r="BB1902" s="147"/>
      <c r="BE1902" s="147"/>
    </row>
    <row r="1903" spans="5:57" x14ac:dyDescent="0.25">
      <c r="E1903" s="340">
        <v>45534</v>
      </c>
      <c r="F1903" s="269">
        <v>1000</v>
      </c>
      <c r="G1903" s="272"/>
      <c r="H1903" s="269" t="s">
        <v>1029</v>
      </c>
      <c r="AY1903" s="147"/>
      <c r="BB1903" s="147"/>
      <c r="BE1903" s="147"/>
    </row>
    <row r="1904" spans="5:57" x14ac:dyDescent="0.25">
      <c r="E1904" s="340">
        <v>45534</v>
      </c>
      <c r="F1904" s="269">
        <v>222000</v>
      </c>
      <c r="G1904" s="272"/>
      <c r="H1904" s="269" t="s">
        <v>920</v>
      </c>
      <c r="AY1904" s="147"/>
      <c r="BB1904" s="147"/>
      <c r="BE1904" s="147"/>
    </row>
    <row r="1905" spans="5:57" x14ac:dyDescent="0.25">
      <c r="E1905" s="340">
        <v>45534</v>
      </c>
      <c r="F1905" s="269">
        <v>18000</v>
      </c>
      <c r="G1905" s="272"/>
      <c r="H1905" s="269" t="s">
        <v>2889</v>
      </c>
      <c r="AY1905" s="147"/>
      <c r="BB1905" s="147"/>
      <c r="BE1905" s="147"/>
    </row>
    <row r="1906" spans="5:57" x14ac:dyDescent="0.25">
      <c r="E1906" s="340">
        <v>45534</v>
      </c>
      <c r="F1906" s="269">
        <v>15000</v>
      </c>
      <c r="G1906" s="272"/>
      <c r="H1906" s="269" t="s">
        <v>4401</v>
      </c>
      <c r="AY1906" s="147"/>
      <c r="BB1906" s="147"/>
      <c r="BE1906" s="147"/>
    </row>
    <row r="1907" spans="5:57" x14ac:dyDescent="0.25">
      <c r="E1907" s="340">
        <v>45534</v>
      </c>
      <c r="F1907" s="269">
        <v>16000</v>
      </c>
      <c r="G1907" s="272"/>
      <c r="H1907" s="269" t="s">
        <v>2812</v>
      </c>
      <c r="AY1907" s="147"/>
      <c r="BB1907" s="147"/>
      <c r="BE1907" s="147"/>
    </row>
    <row r="1908" spans="5:57" x14ac:dyDescent="0.25">
      <c r="E1908" s="340">
        <v>45533</v>
      </c>
      <c r="F1908" s="269">
        <v>3000</v>
      </c>
      <c r="G1908" s="272"/>
      <c r="H1908" s="269" t="s">
        <v>4007</v>
      </c>
      <c r="AY1908" s="147"/>
      <c r="BB1908" s="147"/>
      <c r="BE1908" s="147"/>
    </row>
    <row r="1909" spans="5:57" x14ac:dyDescent="0.25">
      <c r="E1909" s="340">
        <v>45533</v>
      </c>
      <c r="F1909" s="269">
        <v>3000</v>
      </c>
      <c r="G1909" s="272"/>
      <c r="H1909" s="269" t="s">
        <v>966</v>
      </c>
      <c r="AY1909" s="147"/>
      <c r="BB1909" s="147"/>
      <c r="BE1909" s="147"/>
    </row>
    <row r="1910" spans="5:57" x14ac:dyDescent="0.25">
      <c r="E1910" s="340">
        <v>45532</v>
      </c>
      <c r="F1910" s="269">
        <v>2000</v>
      </c>
      <c r="G1910" s="272"/>
      <c r="H1910" s="269" t="s">
        <v>4384</v>
      </c>
      <c r="AY1910" s="147"/>
      <c r="BB1910" s="147"/>
      <c r="BE1910" s="147"/>
    </row>
    <row r="1911" spans="5:57" x14ac:dyDescent="0.25">
      <c r="E1911" s="340">
        <v>45531</v>
      </c>
      <c r="F1911" s="269">
        <v>3000</v>
      </c>
      <c r="G1911" s="272"/>
      <c r="H1911" s="269" t="s">
        <v>3477</v>
      </c>
      <c r="AY1911" s="147"/>
      <c r="BB1911" s="147"/>
      <c r="BE1911" s="147"/>
    </row>
    <row r="1912" spans="5:57" x14ac:dyDescent="0.25">
      <c r="E1912" s="340">
        <v>45531</v>
      </c>
      <c r="F1912" s="269">
        <v>65000</v>
      </c>
      <c r="G1912" s="272"/>
      <c r="H1912" s="269"/>
      <c r="AY1912" s="147"/>
      <c r="BB1912" s="147"/>
      <c r="BE1912" s="147"/>
    </row>
    <row r="1913" spans="5:57" x14ac:dyDescent="0.25">
      <c r="E1913" s="340">
        <v>45530</v>
      </c>
      <c r="F1913" s="269">
        <v>3000</v>
      </c>
      <c r="G1913" s="272"/>
      <c r="H1913" s="269" t="s">
        <v>4007</v>
      </c>
      <c r="AY1913" s="147"/>
      <c r="BB1913" s="147"/>
      <c r="BE1913" s="147"/>
    </row>
    <row r="1914" spans="5:57" x14ac:dyDescent="0.25">
      <c r="E1914" s="340">
        <v>45530</v>
      </c>
      <c r="F1914" s="269">
        <v>7000</v>
      </c>
      <c r="G1914" s="272"/>
      <c r="H1914" s="269" t="s">
        <v>2288</v>
      </c>
      <c r="AY1914" s="147"/>
      <c r="BB1914" s="147"/>
      <c r="BE1914" s="147"/>
    </row>
    <row r="1915" spans="5:57" x14ac:dyDescent="0.25">
      <c r="E1915" s="340">
        <v>45528</v>
      </c>
      <c r="F1915" s="269">
        <v>5000</v>
      </c>
      <c r="G1915" s="272"/>
      <c r="H1915" s="269" t="s">
        <v>3728</v>
      </c>
      <c r="AY1915" s="147"/>
      <c r="BB1915" s="147"/>
      <c r="BE1915" s="147"/>
    </row>
    <row r="1916" spans="5:57" x14ac:dyDescent="0.25">
      <c r="E1916" s="340">
        <v>45528</v>
      </c>
      <c r="F1916" s="269">
        <v>9000</v>
      </c>
      <c r="G1916" s="272"/>
      <c r="H1916" s="269" t="s">
        <v>979</v>
      </c>
      <c r="AY1916" s="147"/>
      <c r="BB1916" s="147"/>
      <c r="BE1916" s="147"/>
    </row>
    <row r="1917" spans="5:57" x14ac:dyDescent="0.25">
      <c r="E1917" s="340">
        <v>45528</v>
      </c>
      <c r="F1917" s="269">
        <v>38000</v>
      </c>
      <c r="G1917" s="272" t="s">
        <v>1396</v>
      </c>
      <c r="H1917" s="269" t="s">
        <v>4365</v>
      </c>
      <c r="AY1917" s="147"/>
      <c r="BB1917" s="147"/>
      <c r="BE1917" s="147"/>
    </row>
    <row r="1918" spans="5:57" x14ac:dyDescent="0.25">
      <c r="E1918" s="340">
        <v>45528</v>
      </c>
      <c r="F1918" s="269">
        <v>20000</v>
      </c>
      <c r="G1918" s="272"/>
      <c r="H1918" s="269" t="s">
        <v>4373</v>
      </c>
      <c r="AY1918" s="147"/>
      <c r="BB1918" s="147"/>
      <c r="BE1918" s="147"/>
    </row>
    <row r="1919" spans="5:57" x14ac:dyDescent="0.25">
      <c r="E1919" s="340">
        <v>45527</v>
      </c>
      <c r="F1919" s="269">
        <v>4000</v>
      </c>
      <c r="G1919" s="272" t="s">
        <v>1312</v>
      </c>
      <c r="H1919" s="269" t="s">
        <v>919</v>
      </c>
      <c r="AY1919" s="147"/>
      <c r="BB1919" s="147"/>
      <c r="BE1919" s="147"/>
    </row>
    <row r="1920" spans="5:57" x14ac:dyDescent="0.25">
      <c r="E1920" s="340">
        <v>45527</v>
      </c>
      <c r="F1920" s="269">
        <v>1000</v>
      </c>
      <c r="G1920" s="272"/>
      <c r="H1920" s="269" t="s">
        <v>4368</v>
      </c>
      <c r="AY1920" s="147"/>
      <c r="BB1920" s="147"/>
      <c r="BE1920" s="147"/>
    </row>
    <row r="1921" spans="5:57" x14ac:dyDescent="0.25">
      <c r="E1921" s="340">
        <v>45527</v>
      </c>
      <c r="F1921" s="269">
        <v>151000</v>
      </c>
      <c r="G1921" s="272" t="s">
        <v>1312</v>
      </c>
      <c r="H1921" s="269" t="s">
        <v>920</v>
      </c>
      <c r="AY1921" s="147"/>
      <c r="BB1921" s="147"/>
      <c r="BE1921" s="147"/>
    </row>
    <row r="1922" spans="5:57" x14ac:dyDescent="0.25">
      <c r="E1922" s="340">
        <v>45527</v>
      </c>
      <c r="F1922" s="269">
        <v>5000</v>
      </c>
      <c r="G1922" s="272"/>
      <c r="H1922" s="269" t="s">
        <v>914</v>
      </c>
      <c r="AY1922" s="147"/>
      <c r="BB1922" s="147"/>
      <c r="BE1922" s="147"/>
    </row>
    <row r="1923" spans="5:57" x14ac:dyDescent="0.25">
      <c r="E1923" s="340">
        <v>45526</v>
      </c>
      <c r="F1923" s="269">
        <v>3000</v>
      </c>
      <c r="G1923" s="272"/>
      <c r="H1923" s="269" t="s">
        <v>4007</v>
      </c>
      <c r="AY1923" s="147"/>
      <c r="BB1923" s="147"/>
      <c r="BE1923" s="147"/>
    </row>
    <row r="1924" spans="5:57" x14ac:dyDescent="0.25">
      <c r="E1924" s="340">
        <v>45526</v>
      </c>
      <c r="F1924" s="269">
        <v>2000</v>
      </c>
      <c r="G1924" s="272"/>
      <c r="H1924" s="269" t="s">
        <v>636</v>
      </c>
      <c r="AY1924" s="147"/>
      <c r="BB1924" s="147"/>
      <c r="BE1924" s="147"/>
    </row>
    <row r="1925" spans="5:57" x14ac:dyDescent="0.25">
      <c r="E1925" s="340">
        <v>45526</v>
      </c>
      <c r="F1925" s="269">
        <v>30000</v>
      </c>
      <c r="G1925" s="272" t="s">
        <v>915</v>
      </c>
      <c r="H1925" s="269" t="s">
        <v>916</v>
      </c>
      <c r="AY1925" s="147"/>
      <c r="BB1925" s="147"/>
      <c r="BE1925" s="147"/>
    </row>
    <row r="1926" spans="5:57" x14ac:dyDescent="0.25">
      <c r="E1926" s="340">
        <v>45525</v>
      </c>
      <c r="F1926" s="269">
        <v>2000</v>
      </c>
      <c r="G1926" s="272"/>
      <c r="H1926" s="269" t="s">
        <v>4370</v>
      </c>
      <c r="AY1926" s="147"/>
      <c r="BB1926" s="147"/>
      <c r="BE1926" s="147"/>
    </row>
    <row r="1927" spans="5:57" x14ac:dyDescent="0.25">
      <c r="E1927" s="340">
        <v>45525</v>
      </c>
      <c r="F1927" s="269">
        <v>3000</v>
      </c>
      <c r="G1927" s="272"/>
      <c r="H1927" s="269" t="s">
        <v>2184</v>
      </c>
      <c r="AY1927" s="147"/>
      <c r="BB1927" s="147"/>
      <c r="BE1927" s="147"/>
    </row>
    <row r="1928" spans="5:57" x14ac:dyDescent="0.25">
      <c r="E1928" s="340">
        <v>45525</v>
      </c>
      <c r="F1928" s="269">
        <v>17000</v>
      </c>
      <c r="G1928" s="272"/>
      <c r="H1928" s="269" t="s">
        <v>4359</v>
      </c>
      <c r="AY1928" s="147"/>
      <c r="BB1928" s="147"/>
      <c r="BE1928" s="147"/>
    </row>
    <row r="1929" spans="5:57" x14ac:dyDescent="0.25">
      <c r="E1929" s="340">
        <v>45524</v>
      </c>
      <c r="F1929" s="269">
        <v>106000</v>
      </c>
      <c r="G1929" s="272" t="s">
        <v>1312</v>
      </c>
      <c r="H1929" s="269" t="s">
        <v>4356</v>
      </c>
      <c r="AY1929" s="147"/>
      <c r="BB1929" s="147"/>
      <c r="BE1929" s="147"/>
    </row>
    <row r="1930" spans="5:57" x14ac:dyDescent="0.25">
      <c r="E1930" s="340">
        <v>45524</v>
      </c>
      <c r="F1930" s="269">
        <v>3000</v>
      </c>
      <c r="G1930" s="272"/>
      <c r="H1930" s="269" t="s">
        <v>4007</v>
      </c>
      <c r="AY1930" s="147"/>
      <c r="BB1930" s="147"/>
      <c r="BE1930" s="147"/>
    </row>
    <row r="1931" spans="5:57" x14ac:dyDescent="0.25">
      <c r="E1931" s="340">
        <v>45524</v>
      </c>
      <c r="F1931" s="269">
        <v>20000</v>
      </c>
      <c r="G1931" s="272"/>
      <c r="H1931" s="269" t="s">
        <v>4367</v>
      </c>
      <c r="AY1931" s="147"/>
      <c r="BB1931" s="147"/>
      <c r="BE1931" s="147"/>
    </row>
    <row r="1932" spans="5:57" x14ac:dyDescent="0.25">
      <c r="E1932" s="340">
        <v>45524</v>
      </c>
      <c r="F1932" s="269">
        <v>10000</v>
      </c>
      <c r="G1932" s="272"/>
      <c r="H1932" s="269" t="s">
        <v>3878</v>
      </c>
      <c r="AY1932" s="147"/>
      <c r="BB1932" s="147"/>
      <c r="BE1932" s="147"/>
    </row>
    <row r="1933" spans="5:57" x14ac:dyDescent="0.25">
      <c r="E1933" s="340">
        <v>45523</v>
      </c>
      <c r="F1933" s="269">
        <v>24000</v>
      </c>
      <c r="G1933" s="272"/>
      <c r="H1933" s="269" t="s">
        <v>3635</v>
      </c>
      <c r="AY1933" s="147"/>
      <c r="BB1933" s="147"/>
      <c r="BE1933" s="147"/>
    </row>
    <row r="1934" spans="5:57" x14ac:dyDescent="0.25">
      <c r="E1934" s="475">
        <v>45523</v>
      </c>
      <c r="F1934" s="274">
        <v>25000</v>
      </c>
      <c r="G1934" s="274" t="s">
        <v>1396</v>
      </c>
      <c r="H1934" s="274" t="s">
        <v>4355</v>
      </c>
      <c r="AY1934" s="147"/>
      <c r="BB1934" s="147"/>
      <c r="BE1934" s="147"/>
    </row>
    <row r="1935" spans="5:57" x14ac:dyDescent="0.25">
      <c r="E1935" s="475">
        <v>45523</v>
      </c>
      <c r="F1935" s="274">
        <v>15000</v>
      </c>
      <c r="G1935" s="274" t="s">
        <v>1396</v>
      </c>
      <c r="H1935" s="274" t="s">
        <v>1042</v>
      </c>
      <c r="AY1935" s="147"/>
      <c r="BB1935" s="147"/>
      <c r="BE1935" s="147"/>
    </row>
    <row r="1936" spans="5:57" x14ac:dyDescent="0.25">
      <c r="E1936" s="340">
        <v>45522</v>
      </c>
      <c r="F1936" s="269">
        <v>20000</v>
      </c>
      <c r="G1936" s="272"/>
      <c r="H1936" s="269" t="s">
        <v>4366</v>
      </c>
      <c r="AY1936" s="147"/>
      <c r="BB1936" s="147"/>
      <c r="BE1936" s="147"/>
    </row>
    <row r="1937" spans="5:57" x14ac:dyDescent="0.25">
      <c r="E1937" s="340">
        <v>45522</v>
      </c>
      <c r="F1937" s="269">
        <v>20000</v>
      </c>
      <c r="G1937" s="272"/>
      <c r="H1937" s="269" t="s">
        <v>4369</v>
      </c>
      <c r="AY1937" s="147"/>
      <c r="BB1937" s="147"/>
      <c r="BE1937" s="147"/>
    </row>
    <row r="1938" spans="5:57" x14ac:dyDescent="0.25">
      <c r="E1938" s="340">
        <v>45522</v>
      </c>
      <c r="F1938" s="269">
        <v>56000</v>
      </c>
      <c r="G1938" s="272"/>
      <c r="H1938" s="269" t="s">
        <v>4341</v>
      </c>
      <c r="AY1938" s="147"/>
      <c r="BB1938" s="147"/>
      <c r="BE1938" s="147"/>
    </row>
    <row r="1939" spans="5:57" x14ac:dyDescent="0.25">
      <c r="E1939" s="340">
        <v>45521</v>
      </c>
      <c r="F1939" s="269">
        <v>6000</v>
      </c>
      <c r="G1939" s="272"/>
      <c r="H1939" s="269" t="s">
        <v>3728</v>
      </c>
      <c r="AY1939" s="147"/>
      <c r="BB1939" s="147"/>
      <c r="BE1939" s="147"/>
    </row>
    <row r="1940" spans="5:57" x14ac:dyDescent="0.25">
      <c r="E1940" s="340">
        <v>45521</v>
      </c>
      <c r="F1940" s="269">
        <v>4000</v>
      </c>
      <c r="G1940" s="272"/>
      <c r="H1940" s="269" t="s">
        <v>919</v>
      </c>
      <c r="AY1940" s="147"/>
      <c r="BB1940" s="147"/>
      <c r="BE1940" s="147"/>
    </row>
    <row r="1941" spans="5:57" x14ac:dyDescent="0.25">
      <c r="E1941" s="340">
        <v>45521</v>
      </c>
      <c r="F1941" s="269">
        <v>169000</v>
      </c>
      <c r="G1941" s="272"/>
      <c r="H1941" s="269" t="s">
        <v>920</v>
      </c>
      <c r="AY1941" s="147"/>
      <c r="BB1941" s="147"/>
      <c r="BE1941" s="147"/>
    </row>
    <row r="1942" spans="5:57" x14ac:dyDescent="0.25">
      <c r="E1942" s="340">
        <v>45521</v>
      </c>
      <c r="F1942" s="269">
        <v>4000</v>
      </c>
      <c r="G1942" s="272"/>
      <c r="H1942" s="269" t="s">
        <v>914</v>
      </c>
      <c r="AY1942" s="147"/>
      <c r="BB1942" s="147"/>
      <c r="BE1942" s="147"/>
    </row>
    <row r="1943" spans="5:57" x14ac:dyDescent="0.25">
      <c r="E1943" s="340">
        <v>45520</v>
      </c>
      <c r="F1943" s="269">
        <v>18000</v>
      </c>
      <c r="G1943" s="272"/>
      <c r="H1943" s="269" t="s">
        <v>934</v>
      </c>
      <c r="AY1943" s="147"/>
      <c r="BB1943" s="147"/>
      <c r="BE1943" s="147"/>
    </row>
    <row r="1944" spans="5:57" x14ac:dyDescent="0.25">
      <c r="E1944" s="340">
        <v>45520</v>
      </c>
      <c r="F1944" s="269">
        <v>20000</v>
      </c>
      <c r="G1944" s="272"/>
      <c r="H1944" s="269" t="s">
        <v>4340</v>
      </c>
      <c r="AY1944" s="147"/>
      <c r="BB1944" s="147"/>
      <c r="BE1944" s="147"/>
    </row>
    <row r="1945" spans="5:57" x14ac:dyDescent="0.25">
      <c r="E1945" s="340">
        <v>45519</v>
      </c>
      <c r="F1945" s="269">
        <v>3000</v>
      </c>
      <c r="G1945" s="272"/>
      <c r="H1945" s="269" t="s">
        <v>3477</v>
      </c>
      <c r="AY1945" s="147"/>
      <c r="BB1945" s="147"/>
      <c r="BE1945" s="147"/>
    </row>
    <row r="1946" spans="5:57" x14ac:dyDescent="0.25">
      <c r="E1946" s="340">
        <v>45519</v>
      </c>
      <c r="F1946" s="269">
        <v>30000</v>
      </c>
      <c r="G1946" s="272" t="s">
        <v>915</v>
      </c>
      <c r="H1946" s="269" t="s">
        <v>916</v>
      </c>
      <c r="AY1946" s="147"/>
      <c r="BB1946" s="147"/>
      <c r="BE1946" s="147"/>
    </row>
    <row r="1947" spans="5:57" x14ac:dyDescent="0.25">
      <c r="E1947" s="340">
        <v>45517</v>
      </c>
      <c r="F1947" s="269">
        <v>3000</v>
      </c>
      <c r="G1947" s="272"/>
      <c r="H1947" s="269" t="s">
        <v>3477</v>
      </c>
      <c r="AY1947" s="147"/>
      <c r="BB1947" s="147"/>
      <c r="BE1947" s="147"/>
    </row>
    <row r="1948" spans="5:57" x14ac:dyDescent="0.25">
      <c r="E1948" s="340">
        <v>45517</v>
      </c>
      <c r="F1948" s="269">
        <v>2000</v>
      </c>
      <c r="G1948" s="272"/>
      <c r="H1948" s="269" t="s">
        <v>4329</v>
      </c>
      <c r="AY1948" s="147"/>
      <c r="BB1948" s="147"/>
      <c r="BE1948" s="147"/>
    </row>
    <row r="1949" spans="5:57" x14ac:dyDescent="0.25">
      <c r="E1949" s="340">
        <v>45516</v>
      </c>
      <c r="F1949" s="269">
        <v>100000</v>
      </c>
      <c r="G1949" s="272" t="s">
        <v>915</v>
      </c>
      <c r="H1949" s="269" t="s">
        <v>4321</v>
      </c>
      <c r="AY1949" s="147"/>
      <c r="BB1949" s="147"/>
      <c r="BE1949" s="147"/>
    </row>
    <row r="1950" spans="5:57" x14ac:dyDescent="0.25">
      <c r="E1950" s="340">
        <v>45516</v>
      </c>
      <c r="F1950" s="269">
        <v>3000</v>
      </c>
      <c r="G1950" s="272"/>
      <c r="H1950" s="269" t="s">
        <v>3477</v>
      </c>
      <c r="AY1950" s="147"/>
      <c r="BB1950" s="147"/>
      <c r="BE1950" s="147"/>
    </row>
    <row r="1951" spans="5:57" x14ac:dyDescent="0.25">
      <c r="E1951" s="340">
        <v>45516</v>
      </c>
      <c r="F1951" s="269">
        <v>9000</v>
      </c>
      <c r="G1951" s="272"/>
      <c r="H1951" s="269" t="s">
        <v>2288</v>
      </c>
      <c r="AY1951" s="147"/>
      <c r="BB1951" s="147"/>
      <c r="BE1951" s="147"/>
    </row>
    <row r="1952" spans="5:57" x14ac:dyDescent="0.25">
      <c r="E1952" s="340">
        <v>45514</v>
      </c>
      <c r="F1952" s="269">
        <v>5000</v>
      </c>
      <c r="G1952" s="272"/>
      <c r="H1952" s="269" t="s">
        <v>3728</v>
      </c>
      <c r="AY1952" s="147"/>
      <c r="BB1952" s="147"/>
      <c r="BE1952" s="147"/>
    </row>
    <row r="1953" spans="5:57" x14ac:dyDescent="0.25">
      <c r="E1953" s="340">
        <v>45514</v>
      </c>
      <c r="F1953" s="269">
        <v>4000</v>
      </c>
      <c r="G1953" s="272"/>
      <c r="H1953" s="269" t="s">
        <v>919</v>
      </c>
      <c r="AY1953" s="147"/>
      <c r="BB1953" s="147"/>
      <c r="BE1953" s="147"/>
    </row>
    <row r="1954" spans="5:57" x14ac:dyDescent="0.25">
      <c r="E1954" s="340">
        <v>45514</v>
      </c>
      <c r="F1954" s="269">
        <v>168000</v>
      </c>
      <c r="G1954" s="272"/>
      <c r="H1954" s="269" t="s">
        <v>920</v>
      </c>
      <c r="AY1954" s="147"/>
      <c r="BB1954" s="147"/>
      <c r="BE1954" s="147"/>
    </row>
    <row r="1955" spans="5:57" x14ac:dyDescent="0.25">
      <c r="E1955" s="340">
        <v>45514</v>
      </c>
      <c r="F1955" s="269">
        <v>5000</v>
      </c>
      <c r="G1955" s="272"/>
      <c r="H1955" s="269" t="s">
        <v>914</v>
      </c>
      <c r="AY1955" s="147"/>
      <c r="BB1955" s="147"/>
      <c r="BE1955" s="147"/>
    </row>
    <row r="1956" spans="5:57" x14ac:dyDescent="0.25">
      <c r="E1956" s="479">
        <v>45514</v>
      </c>
      <c r="F1956" s="423">
        <v>32000</v>
      </c>
      <c r="G1956" s="423" t="s">
        <v>915</v>
      </c>
      <c r="H1956" s="423" t="s">
        <v>1992</v>
      </c>
      <c r="AY1956" s="147"/>
      <c r="BB1956" s="147"/>
      <c r="BE1956" s="147"/>
    </row>
    <row r="1957" spans="5:57" x14ac:dyDescent="0.25">
      <c r="E1957" s="340">
        <v>45514</v>
      </c>
      <c r="F1957" s="269">
        <v>20000</v>
      </c>
      <c r="G1957" s="272"/>
      <c r="H1957" s="269"/>
      <c r="AY1957" s="147"/>
      <c r="BB1957" s="147"/>
      <c r="BE1957" s="147"/>
    </row>
    <row r="1958" spans="5:57" x14ac:dyDescent="0.25">
      <c r="E1958" s="340">
        <v>45513</v>
      </c>
      <c r="F1958" s="269">
        <v>23000</v>
      </c>
      <c r="G1958" s="272"/>
      <c r="H1958" s="269"/>
      <c r="AY1958" s="147"/>
      <c r="BB1958" s="147"/>
      <c r="BE1958" s="147"/>
    </row>
    <row r="1959" spans="5:57" x14ac:dyDescent="0.25">
      <c r="E1959" s="340">
        <v>45512</v>
      </c>
      <c r="F1959" s="269">
        <v>3000</v>
      </c>
      <c r="G1959" s="272"/>
      <c r="H1959" s="269" t="s">
        <v>3477</v>
      </c>
      <c r="AY1959" s="147"/>
      <c r="BB1959" s="147"/>
      <c r="BE1959" s="147"/>
    </row>
    <row r="1960" spans="5:57" x14ac:dyDescent="0.25">
      <c r="E1960" s="340">
        <v>45512</v>
      </c>
      <c r="F1960" s="269">
        <v>34000</v>
      </c>
      <c r="G1960" s="272"/>
      <c r="H1960" s="269" t="s">
        <v>4313</v>
      </c>
      <c r="AY1960" s="147"/>
      <c r="BB1960" s="147"/>
      <c r="BE1960" s="147"/>
    </row>
    <row r="1961" spans="5:57" x14ac:dyDescent="0.25">
      <c r="E1961" s="340">
        <v>45512</v>
      </c>
      <c r="F1961" s="269">
        <v>10000</v>
      </c>
      <c r="G1961" s="272"/>
      <c r="H1961" s="269"/>
      <c r="AY1961" s="147"/>
      <c r="BB1961" s="147"/>
      <c r="BE1961" s="147"/>
    </row>
    <row r="1962" spans="5:57" x14ac:dyDescent="0.25">
      <c r="E1962" s="340">
        <v>45511</v>
      </c>
      <c r="F1962" s="269">
        <v>4000</v>
      </c>
      <c r="G1962" s="272"/>
      <c r="H1962" s="269" t="s">
        <v>4311</v>
      </c>
      <c r="AY1962" s="147"/>
      <c r="BB1962" s="147"/>
      <c r="BE1962" s="147"/>
    </row>
    <row r="1963" spans="5:57" x14ac:dyDescent="0.25">
      <c r="E1963" s="340">
        <v>45511</v>
      </c>
      <c r="F1963" s="269">
        <v>11000</v>
      </c>
      <c r="G1963" s="272"/>
      <c r="H1963" s="269" t="s">
        <v>2620</v>
      </c>
      <c r="AY1963" s="147"/>
      <c r="BB1963" s="147"/>
      <c r="BE1963" s="147"/>
    </row>
    <row r="1964" spans="5:57" x14ac:dyDescent="0.25">
      <c r="E1964" s="340">
        <v>45510</v>
      </c>
      <c r="F1964" s="269">
        <v>3000</v>
      </c>
      <c r="G1964" s="272"/>
      <c r="H1964" s="269" t="s">
        <v>4007</v>
      </c>
      <c r="AY1964" s="147"/>
      <c r="BB1964" s="147"/>
      <c r="BE1964" s="147"/>
    </row>
    <row r="1965" spans="5:57" x14ac:dyDescent="0.25">
      <c r="E1965" s="340">
        <v>45510</v>
      </c>
      <c r="F1965" s="269">
        <v>30000</v>
      </c>
      <c r="G1965" s="272" t="s">
        <v>915</v>
      </c>
      <c r="H1965" s="269" t="s">
        <v>916</v>
      </c>
      <c r="AY1965" s="147"/>
      <c r="BB1965" s="147"/>
      <c r="BE1965" s="147"/>
    </row>
    <row r="1966" spans="5:57" x14ac:dyDescent="0.25">
      <c r="E1966" s="340">
        <v>45510</v>
      </c>
      <c r="F1966" s="269">
        <v>30000</v>
      </c>
      <c r="G1966" s="272"/>
      <c r="H1966" s="269" t="s">
        <v>916</v>
      </c>
      <c r="AY1966" s="147"/>
      <c r="BB1966" s="147"/>
      <c r="BE1966" s="147"/>
    </row>
    <row r="1967" spans="5:57" x14ac:dyDescent="0.25">
      <c r="E1967" s="340">
        <v>45510</v>
      </c>
      <c r="F1967" s="269">
        <v>5000</v>
      </c>
      <c r="G1967" s="272"/>
      <c r="H1967" s="269" t="s">
        <v>4312</v>
      </c>
      <c r="AY1967" s="147"/>
      <c r="BB1967" s="147"/>
      <c r="BE1967" s="147"/>
    </row>
    <row r="1968" spans="5:57" x14ac:dyDescent="0.25">
      <c r="E1968" s="340">
        <v>45510</v>
      </c>
      <c r="F1968" s="269">
        <v>4000</v>
      </c>
      <c r="G1968" s="272"/>
      <c r="H1968" s="269" t="s">
        <v>4310</v>
      </c>
      <c r="AY1968" s="147"/>
      <c r="BB1968" s="147"/>
      <c r="BE1968" s="147"/>
    </row>
    <row r="1969" spans="5:57" x14ac:dyDescent="0.25">
      <c r="E1969" s="340">
        <v>45510</v>
      </c>
      <c r="F1969" s="269">
        <v>25000</v>
      </c>
      <c r="G1969" s="272"/>
      <c r="H1969" s="269" t="s">
        <v>4305</v>
      </c>
      <c r="AY1969" s="147"/>
      <c r="BB1969" s="147"/>
      <c r="BE1969" s="147"/>
    </row>
    <row r="1970" spans="5:57" x14ac:dyDescent="0.25">
      <c r="E1970" s="340">
        <v>45510</v>
      </c>
      <c r="F1970" s="269">
        <v>70000</v>
      </c>
      <c r="G1970" s="272"/>
      <c r="H1970" s="269"/>
      <c r="AY1970" s="147"/>
      <c r="BB1970" s="147"/>
      <c r="BE1970" s="147"/>
    </row>
    <row r="1971" spans="5:57" x14ac:dyDescent="0.25">
      <c r="E1971" s="340">
        <v>45509</v>
      </c>
      <c r="F1971" s="269">
        <v>3000</v>
      </c>
      <c r="G1971" s="272"/>
      <c r="H1971" s="269" t="s">
        <v>636</v>
      </c>
      <c r="AY1971" s="147"/>
      <c r="BB1971" s="147"/>
      <c r="BE1971" s="147"/>
    </row>
    <row r="1972" spans="5:57" x14ac:dyDescent="0.25">
      <c r="E1972" s="340">
        <v>45509</v>
      </c>
      <c r="F1972" s="269">
        <v>2000</v>
      </c>
      <c r="G1972" s="272"/>
      <c r="H1972" s="269" t="s">
        <v>4292</v>
      </c>
      <c r="AY1972" s="147"/>
      <c r="BB1972" s="147"/>
      <c r="BE1972" s="147"/>
    </row>
    <row r="1973" spans="5:57" x14ac:dyDescent="0.25">
      <c r="E1973" s="340">
        <v>45509</v>
      </c>
      <c r="F1973" s="269">
        <v>22000</v>
      </c>
      <c r="G1973" s="272"/>
      <c r="H1973" s="269" t="s">
        <v>3444</v>
      </c>
      <c r="AY1973" s="147"/>
      <c r="BB1973" s="147"/>
      <c r="BE1973" s="147"/>
    </row>
    <row r="1974" spans="5:57" x14ac:dyDescent="0.25">
      <c r="E1974" s="340">
        <v>45509</v>
      </c>
      <c r="F1974" s="269">
        <v>6000</v>
      </c>
      <c r="G1974" s="272"/>
      <c r="H1974" s="269" t="s">
        <v>2288</v>
      </c>
      <c r="AY1974" s="147"/>
      <c r="BB1974" s="147"/>
      <c r="BE1974" s="147"/>
    </row>
    <row r="1975" spans="5:57" x14ac:dyDescent="0.25">
      <c r="E1975" s="340">
        <v>45507</v>
      </c>
      <c r="F1975" s="269">
        <v>5000</v>
      </c>
      <c r="G1975" s="272"/>
      <c r="H1975" s="269" t="s">
        <v>3728</v>
      </c>
      <c r="AY1975" s="147"/>
      <c r="BB1975" s="147"/>
      <c r="BE1975" s="147"/>
    </row>
    <row r="1976" spans="5:57" x14ac:dyDescent="0.25">
      <c r="E1976" s="340">
        <v>45506</v>
      </c>
      <c r="F1976" s="269">
        <v>4000</v>
      </c>
      <c r="G1976" s="272"/>
      <c r="H1976" s="269" t="s">
        <v>919</v>
      </c>
      <c r="AY1976" s="147"/>
      <c r="BB1976" s="147"/>
      <c r="BE1976" s="147"/>
    </row>
    <row r="1977" spans="5:57" x14ac:dyDescent="0.25">
      <c r="E1977" s="340">
        <v>45506</v>
      </c>
      <c r="F1977" s="269">
        <v>4000</v>
      </c>
      <c r="G1977" s="272"/>
      <c r="H1977" s="269" t="s">
        <v>1029</v>
      </c>
      <c r="AY1977" s="147"/>
      <c r="BB1977" s="147"/>
      <c r="BE1977" s="147"/>
    </row>
    <row r="1978" spans="5:57" x14ac:dyDescent="0.25">
      <c r="E1978" s="340">
        <v>45506</v>
      </c>
      <c r="F1978" s="269">
        <v>180000</v>
      </c>
      <c r="G1978" s="272"/>
      <c r="H1978" s="269" t="s">
        <v>920</v>
      </c>
      <c r="AY1978" s="147"/>
      <c r="BB1978" s="147"/>
      <c r="BE1978" s="147"/>
    </row>
    <row r="1979" spans="5:57" x14ac:dyDescent="0.25">
      <c r="E1979" s="340">
        <v>45505</v>
      </c>
      <c r="F1979" s="269">
        <v>25000</v>
      </c>
      <c r="G1979" s="272"/>
      <c r="H1979" s="269" t="s">
        <v>4291</v>
      </c>
      <c r="AY1979" s="147"/>
      <c r="BB1979" s="147"/>
      <c r="BE1979" s="147"/>
    </row>
    <row r="1980" spans="5:57" x14ac:dyDescent="0.25">
      <c r="E1980" s="340">
        <v>45505</v>
      </c>
      <c r="F1980" s="269">
        <v>425000</v>
      </c>
      <c r="G1980" s="272"/>
      <c r="H1980" s="269"/>
      <c r="AY1980" s="147"/>
      <c r="BB1980" s="147"/>
      <c r="BE1980" s="147"/>
    </row>
    <row r="1981" spans="5:57" x14ac:dyDescent="0.25">
      <c r="E1981" s="340">
        <v>45504</v>
      </c>
      <c r="F1981" s="269">
        <v>2000</v>
      </c>
      <c r="G1981" s="272"/>
      <c r="H1981" s="269" t="s">
        <v>636</v>
      </c>
      <c r="AY1981" s="147"/>
      <c r="BB1981" s="147"/>
      <c r="BE1981" s="147"/>
    </row>
    <row r="1982" spans="5:57" x14ac:dyDescent="0.25">
      <c r="E1982" s="340">
        <v>45502</v>
      </c>
      <c r="F1982" s="269">
        <v>30000</v>
      </c>
      <c r="G1982" s="272"/>
      <c r="H1982" s="269" t="s">
        <v>916</v>
      </c>
      <c r="AY1982" s="147"/>
      <c r="BB1982" s="147"/>
      <c r="BE1982" s="147"/>
    </row>
    <row r="1983" spans="5:57" x14ac:dyDescent="0.25">
      <c r="E1983" s="340">
        <v>45502</v>
      </c>
      <c r="F1983" s="269">
        <v>9000</v>
      </c>
      <c r="G1983" s="272"/>
      <c r="H1983" s="269" t="s">
        <v>2288</v>
      </c>
      <c r="AY1983" s="147"/>
      <c r="BB1983" s="147"/>
      <c r="BE1983" s="147"/>
    </row>
    <row r="1984" spans="5:57" x14ac:dyDescent="0.25">
      <c r="E1984" s="340">
        <v>45501</v>
      </c>
      <c r="F1984" s="269">
        <v>10000</v>
      </c>
      <c r="G1984" s="272"/>
      <c r="H1984" s="269" t="s">
        <v>4280</v>
      </c>
      <c r="AY1984" s="147"/>
      <c r="BB1984" s="147"/>
      <c r="BE1984" s="147"/>
    </row>
    <row r="1985" spans="5:57" x14ac:dyDescent="0.25">
      <c r="E1985" s="340">
        <v>45500</v>
      </c>
      <c r="F1985" s="269">
        <v>5000</v>
      </c>
      <c r="G1985" s="272"/>
      <c r="H1985" s="269" t="s">
        <v>3728</v>
      </c>
      <c r="AY1985" s="147"/>
      <c r="BB1985" s="147"/>
      <c r="BE1985" s="147"/>
    </row>
    <row r="1986" spans="5:57" x14ac:dyDescent="0.25">
      <c r="E1986" s="340">
        <v>45500</v>
      </c>
      <c r="F1986" s="269">
        <v>4000</v>
      </c>
      <c r="G1986" s="272"/>
      <c r="H1986" s="269" t="s">
        <v>919</v>
      </c>
      <c r="AY1986" s="147"/>
      <c r="BB1986" s="147"/>
      <c r="BE1986" s="147"/>
    </row>
    <row r="1987" spans="5:57" x14ac:dyDescent="0.25">
      <c r="E1987" s="340">
        <v>45500</v>
      </c>
      <c r="F1987" s="269">
        <v>90000</v>
      </c>
      <c r="G1987" s="272"/>
      <c r="H1987" s="269" t="s">
        <v>4279</v>
      </c>
      <c r="AY1987" s="147"/>
      <c r="BB1987" s="147"/>
      <c r="BE1987" s="147"/>
    </row>
    <row r="1988" spans="5:57" x14ac:dyDescent="0.25">
      <c r="E1988" s="340">
        <v>45500</v>
      </c>
      <c r="F1988" s="269">
        <v>221000</v>
      </c>
      <c r="G1988" s="272"/>
      <c r="H1988" s="269" t="s">
        <v>920</v>
      </c>
      <c r="AY1988" s="147"/>
      <c r="BB1988" s="147"/>
      <c r="BE1988" s="147"/>
    </row>
    <row r="1989" spans="5:57" x14ac:dyDescent="0.25">
      <c r="E1989" s="340">
        <v>45500</v>
      </c>
      <c r="F1989" s="269">
        <v>4000</v>
      </c>
      <c r="G1989" s="272"/>
      <c r="H1989" s="269" t="s">
        <v>4282</v>
      </c>
      <c r="AY1989" s="147"/>
      <c r="BB1989" s="147"/>
      <c r="BE1989" s="147"/>
    </row>
    <row r="1990" spans="5:57" x14ac:dyDescent="0.25">
      <c r="E1990" s="340">
        <v>45498</v>
      </c>
      <c r="F1990" s="269">
        <v>35000</v>
      </c>
      <c r="G1990" s="272"/>
      <c r="H1990" s="269" t="s">
        <v>4281</v>
      </c>
      <c r="AY1990" s="147"/>
      <c r="BB1990" s="147"/>
      <c r="BE1990" s="147"/>
    </row>
    <row r="1991" spans="5:57" x14ac:dyDescent="0.25">
      <c r="E1991" s="340">
        <v>45496</v>
      </c>
      <c r="F1991" s="269">
        <v>4000</v>
      </c>
      <c r="G1991" s="272"/>
      <c r="H1991" s="269" t="s">
        <v>914</v>
      </c>
      <c r="AY1991" s="147"/>
      <c r="BB1991" s="147"/>
      <c r="BE1991" s="147"/>
    </row>
    <row r="1992" spans="5:57" x14ac:dyDescent="0.25">
      <c r="E1992" s="340">
        <v>45496</v>
      </c>
      <c r="F1992" s="269">
        <v>90000</v>
      </c>
      <c r="G1992" s="272"/>
      <c r="H1992" s="269" t="s">
        <v>4256</v>
      </c>
      <c r="AY1992" s="147"/>
      <c r="BB1992" s="147"/>
      <c r="BE1992" s="147"/>
    </row>
    <row r="1993" spans="5:57" x14ac:dyDescent="0.25">
      <c r="E1993" s="340">
        <v>45494</v>
      </c>
      <c r="F1993" s="269">
        <v>162000</v>
      </c>
      <c r="G1993" s="272"/>
      <c r="H1993" s="269" t="s">
        <v>920</v>
      </c>
      <c r="AY1993" s="147"/>
      <c r="BB1993" s="147"/>
      <c r="BE1993" s="147"/>
    </row>
    <row r="1994" spans="5:57" x14ac:dyDescent="0.25">
      <c r="E1994" s="340">
        <v>45494</v>
      </c>
      <c r="F1994" s="269">
        <v>20000</v>
      </c>
      <c r="G1994" s="272"/>
      <c r="H1994" s="269" t="s">
        <v>2818</v>
      </c>
      <c r="AY1994" s="147"/>
      <c r="BB1994" s="147"/>
      <c r="BE1994" s="147"/>
    </row>
    <row r="1995" spans="5:57" x14ac:dyDescent="0.25">
      <c r="E1995" s="340">
        <v>45493</v>
      </c>
      <c r="F1995" s="269">
        <v>5000</v>
      </c>
      <c r="G1995" s="272"/>
      <c r="H1995" s="269" t="s">
        <v>3728</v>
      </c>
      <c r="AY1995" s="147"/>
      <c r="BB1995" s="147"/>
      <c r="BE1995" s="147"/>
    </row>
    <row r="1996" spans="5:57" x14ac:dyDescent="0.25">
      <c r="E1996" s="340">
        <v>45493</v>
      </c>
      <c r="F1996" s="269">
        <v>30000</v>
      </c>
      <c r="G1996" s="272"/>
      <c r="H1996" s="269" t="s">
        <v>916</v>
      </c>
      <c r="AY1996" s="147"/>
      <c r="BB1996" s="147"/>
      <c r="BE1996" s="147"/>
    </row>
    <row r="1997" spans="5:57" x14ac:dyDescent="0.25">
      <c r="E1997" s="340">
        <v>45493</v>
      </c>
      <c r="F1997" s="269">
        <v>190000</v>
      </c>
      <c r="G1997" s="272"/>
      <c r="H1997" s="269" t="s">
        <v>4255</v>
      </c>
      <c r="AY1997" s="147"/>
      <c r="BB1997" s="147"/>
      <c r="BE1997" s="147"/>
    </row>
    <row r="1998" spans="5:57" x14ac:dyDescent="0.25">
      <c r="E1998" s="340">
        <v>45492</v>
      </c>
      <c r="F1998" s="269">
        <v>3000</v>
      </c>
      <c r="G1998" s="272"/>
      <c r="H1998" s="269" t="s">
        <v>636</v>
      </c>
      <c r="AY1998" s="147"/>
      <c r="BB1998" s="147"/>
      <c r="BE1998" s="147"/>
    </row>
    <row r="1999" spans="5:57" x14ac:dyDescent="0.25">
      <c r="E1999" s="340">
        <v>45492</v>
      </c>
      <c r="F1999" s="269">
        <v>2000</v>
      </c>
      <c r="G1999" s="272"/>
      <c r="H1999" s="269" t="s">
        <v>721</v>
      </c>
      <c r="AY1999" s="147"/>
      <c r="BB1999" s="147"/>
      <c r="BE1999" s="147"/>
    </row>
    <row r="2000" spans="5:57" x14ac:dyDescent="0.25">
      <c r="E2000" s="340">
        <v>45492</v>
      </c>
      <c r="F2000" s="269">
        <v>6000</v>
      </c>
      <c r="G2000" s="272"/>
      <c r="H2000" s="269" t="s">
        <v>1006</v>
      </c>
      <c r="AY2000" s="147"/>
      <c r="BB2000" s="147"/>
      <c r="BE2000" s="147"/>
    </row>
    <row r="2001" spans="5:57" x14ac:dyDescent="0.25">
      <c r="E2001" s="340">
        <v>45492</v>
      </c>
      <c r="F2001" s="269">
        <v>4000</v>
      </c>
      <c r="G2001" s="272"/>
      <c r="H2001" s="269" t="s">
        <v>3274</v>
      </c>
      <c r="AY2001" s="147"/>
      <c r="BB2001" s="147"/>
      <c r="BE2001" s="147"/>
    </row>
    <row r="2002" spans="5:57" x14ac:dyDescent="0.25">
      <c r="E2002" s="340">
        <v>45491</v>
      </c>
      <c r="F2002" s="269">
        <v>6000</v>
      </c>
      <c r="G2002" s="272"/>
      <c r="H2002" s="269" t="s">
        <v>2288</v>
      </c>
      <c r="AY2002" s="147"/>
      <c r="BB2002" s="147"/>
      <c r="BE2002" s="147"/>
    </row>
    <row r="2003" spans="5:57" x14ac:dyDescent="0.25">
      <c r="E2003" s="340">
        <v>45491</v>
      </c>
      <c r="F2003" s="269">
        <v>15000</v>
      </c>
      <c r="G2003" s="272"/>
      <c r="H2003" s="269" t="s">
        <v>4212</v>
      </c>
      <c r="AY2003" s="147"/>
      <c r="BB2003" s="147"/>
      <c r="BE2003" s="147"/>
    </row>
    <row r="2004" spans="5:57" x14ac:dyDescent="0.25">
      <c r="E2004" s="340">
        <v>45490</v>
      </c>
      <c r="F2004" s="269">
        <v>30000</v>
      </c>
      <c r="G2004" s="272"/>
      <c r="H2004" s="269" t="s">
        <v>916</v>
      </c>
      <c r="AY2004" s="147"/>
      <c r="BB2004" s="147"/>
      <c r="BE2004" s="147"/>
    </row>
    <row r="2005" spans="5:57" x14ac:dyDescent="0.25">
      <c r="E2005" s="340">
        <v>45490</v>
      </c>
      <c r="F2005" s="269">
        <v>4000</v>
      </c>
      <c r="G2005" s="272"/>
      <c r="H2005" s="269" t="s">
        <v>4205</v>
      </c>
      <c r="AY2005" s="147"/>
      <c r="BB2005" s="147"/>
      <c r="BE2005" s="147"/>
    </row>
    <row r="2006" spans="5:57" x14ac:dyDescent="0.25">
      <c r="E2006" s="340">
        <v>45490</v>
      </c>
      <c r="F2006" s="269">
        <v>30000</v>
      </c>
      <c r="G2006" s="272"/>
      <c r="H2006" s="269" t="s">
        <v>4204</v>
      </c>
      <c r="AY2006" s="147"/>
      <c r="BB2006" s="147"/>
      <c r="BE2006" s="147"/>
    </row>
    <row r="2007" spans="5:57" x14ac:dyDescent="0.25">
      <c r="E2007" s="340">
        <v>45489</v>
      </c>
      <c r="F2007" s="269">
        <v>12000</v>
      </c>
      <c r="G2007" s="272"/>
      <c r="H2007" s="269" t="s">
        <v>4209</v>
      </c>
      <c r="AY2007" s="147"/>
      <c r="BB2007" s="147"/>
      <c r="BE2007" s="147"/>
    </row>
    <row r="2008" spans="5:57" x14ac:dyDescent="0.25">
      <c r="E2008" s="340">
        <v>45489</v>
      </c>
      <c r="F2008" s="269">
        <v>80000</v>
      </c>
      <c r="G2008" s="272"/>
      <c r="H2008" s="269" t="s">
        <v>721</v>
      </c>
      <c r="AY2008" s="147"/>
      <c r="BB2008" s="147"/>
      <c r="BE2008" s="147"/>
    </row>
    <row r="2009" spans="5:57" x14ac:dyDescent="0.25">
      <c r="E2009" s="340">
        <v>45488</v>
      </c>
      <c r="F2009" s="269">
        <v>315000</v>
      </c>
      <c r="G2009" s="272"/>
      <c r="H2009" s="269" t="s">
        <v>4203</v>
      </c>
      <c r="AY2009" s="147"/>
      <c r="BB2009" s="147"/>
      <c r="BE2009" s="147"/>
    </row>
    <row r="2010" spans="5:57" x14ac:dyDescent="0.25">
      <c r="E2010" s="340">
        <v>45488</v>
      </c>
      <c r="F2010" s="269">
        <v>220000</v>
      </c>
      <c r="G2010" s="272" t="s">
        <v>942</v>
      </c>
      <c r="H2010" s="269" t="s">
        <v>4208</v>
      </c>
      <c r="AY2010" s="147"/>
      <c r="BB2010" s="147"/>
      <c r="BE2010" s="147"/>
    </row>
    <row r="2011" spans="5:57" x14ac:dyDescent="0.25">
      <c r="E2011" s="340">
        <v>45488</v>
      </c>
      <c r="F2011" s="269">
        <v>17000</v>
      </c>
      <c r="G2011" s="272"/>
      <c r="H2011" s="269" t="s">
        <v>1209</v>
      </c>
      <c r="AY2011" s="147"/>
      <c r="BB2011" s="147"/>
      <c r="BE2011" s="147"/>
    </row>
    <row r="2012" spans="5:57" x14ac:dyDescent="0.25">
      <c r="E2012" s="340">
        <v>45488</v>
      </c>
      <c r="F2012" s="269">
        <v>328000</v>
      </c>
      <c r="G2012" s="272"/>
      <c r="H2012" s="269" t="s">
        <v>4201</v>
      </c>
      <c r="AY2012" s="147"/>
      <c r="BB2012" s="147"/>
      <c r="BE2012" s="147"/>
    </row>
    <row r="2013" spans="5:57" x14ac:dyDescent="0.25">
      <c r="E2013" s="340">
        <v>45488</v>
      </c>
      <c r="F2013" s="269">
        <v>10000</v>
      </c>
      <c r="G2013" s="272"/>
      <c r="H2013" s="269" t="s">
        <v>4207</v>
      </c>
      <c r="AY2013" s="147"/>
      <c r="BB2013" s="147"/>
      <c r="BE2013" s="147"/>
    </row>
    <row r="2014" spans="5:57" x14ac:dyDescent="0.25">
      <c r="E2014" s="340">
        <v>45488</v>
      </c>
      <c r="F2014" s="269">
        <v>20000</v>
      </c>
      <c r="G2014" s="272" t="s">
        <v>942</v>
      </c>
      <c r="H2014" s="269" t="s">
        <v>4206</v>
      </c>
      <c r="AY2014" s="147"/>
      <c r="BB2014" s="147"/>
      <c r="BE2014" s="147"/>
    </row>
    <row r="2015" spans="5:57" x14ac:dyDescent="0.25">
      <c r="E2015" s="340">
        <v>45488</v>
      </c>
      <c r="F2015" s="269">
        <v>6000</v>
      </c>
      <c r="G2015" s="272"/>
      <c r="H2015" s="269" t="s">
        <v>4202</v>
      </c>
      <c r="AY2015" s="147"/>
      <c r="BB2015" s="147"/>
      <c r="BE2015" s="147"/>
    </row>
    <row r="2016" spans="5:57" x14ac:dyDescent="0.25">
      <c r="E2016" s="340">
        <v>45487</v>
      </c>
      <c r="F2016" s="269">
        <v>20000</v>
      </c>
      <c r="G2016" s="272"/>
      <c r="H2016" s="269" t="s">
        <v>1084</v>
      </c>
      <c r="AY2016" s="147"/>
      <c r="BB2016" s="147"/>
      <c r="BE2016" s="147"/>
    </row>
    <row r="2017" spans="5:57" x14ac:dyDescent="0.25">
      <c r="E2017" s="340">
        <v>45486</v>
      </c>
      <c r="F2017" s="269">
        <v>5000</v>
      </c>
      <c r="G2017" s="272"/>
      <c r="H2017" s="269" t="s">
        <v>3728</v>
      </c>
      <c r="AY2017" s="147"/>
      <c r="BB2017" s="147"/>
      <c r="BE2017" s="147"/>
    </row>
    <row r="2018" spans="5:57" x14ac:dyDescent="0.25">
      <c r="E2018" s="340">
        <v>45486</v>
      </c>
      <c r="F2018" s="269">
        <v>4000</v>
      </c>
      <c r="G2018" s="272"/>
      <c r="H2018" s="269" t="s">
        <v>919</v>
      </c>
      <c r="AY2018" s="147"/>
      <c r="BB2018" s="147"/>
      <c r="BE2018" s="147"/>
    </row>
    <row r="2019" spans="5:57" x14ac:dyDescent="0.25">
      <c r="E2019" s="340">
        <v>45486</v>
      </c>
      <c r="F2019" s="269">
        <v>6000</v>
      </c>
      <c r="G2019" s="272"/>
      <c r="H2019" s="269" t="s">
        <v>4183</v>
      </c>
      <c r="AY2019" s="147"/>
      <c r="BB2019" s="147"/>
      <c r="BE2019" s="147"/>
    </row>
    <row r="2020" spans="5:57" x14ac:dyDescent="0.25">
      <c r="E2020" s="340">
        <v>45486</v>
      </c>
      <c r="F2020" s="269">
        <v>187000</v>
      </c>
      <c r="G2020" s="272"/>
      <c r="H2020" s="269" t="s">
        <v>920</v>
      </c>
      <c r="AY2020" s="147"/>
      <c r="BB2020" s="147"/>
      <c r="BE2020" s="147"/>
    </row>
    <row r="2021" spans="5:57" x14ac:dyDescent="0.25">
      <c r="E2021" s="340">
        <v>45486</v>
      </c>
      <c r="F2021" s="269">
        <v>40000</v>
      </c>
      <c r="G2021" s="272"/>
      <c r="H2021" s="269" t="s">
        <v>1356</v>
      </c>
      <c r="AY2021" s="147"/>
      <c r="BB2021" s="147"/>
      <c r="BE2021" s="147"/>
    </row>
    <row r="2022" spans="5:57" x14ac:dyDescent="0.25">
      <c r="E2022" s="340">
        <v>45486</v>
      </c>
      <c r="F2022" s="269">
        <v>10000</v>
      </c>
      <c r="G2022" s="272"/>
      <c r="H2022" s="269" t="s">
        <v>4184</v>
      </c>
      <c r="AY2022" s="147"/>
      <c r="BB2022" s="147"/>
      <c r="BE2022" s="147"/>
    </row>
    <row r="2023" spans="5:57" x14ac:dyDescent="0.25">
      <c r="E2023" s="340">
        <v>45484</v>
      </c>
      <c r="F2023" s="269">
        <v>3000</v>
      </c>
      <c r="G2023" s="272"/>
      <c r="H2023" s="269" t="s">
        <v>1007</v>
      </c>
      <c r="AY2023" s="147"/>
      <c r="BB2023" s="147"/>
      <c r="BE2023" s="147"/>
    </row>
    <row r="2024" spans="5:57" x14ac:dyDescent="0.25">
      <c r="E2024" s="340">
        <v>45484</v>
      </c>
      <c r="F2024" s="269">
        <v>5000</v>
      </c>
      <c r="G2024" s="272"/>
      <c r="H2024" s="269" t="s">
        <v>914</v>
      </c>
      <c r="AY2024" s="147"/>
      <c r="BB2024" s="147"/>
      <c r="BE2024" s="147"/>
    </row>
    <row r="2025" spans="5:57" x14ac:dyDescent="0.25">
      <c r="E2025" s="340">
        <v>45484</v>
      </c>
      <c r="F2025" s="269">
        <v>83000</v>
      </c>
      <c r="G2025" s="272"/>
      <c r="H2025" s="269" t="s">
        <v>1259</v>
      </c>
      <c r="AY2025" s="147"/>
      <c r="BB2025" s="147"/>
      <c r="BE2025" s="147"/>
    </row>
    <row r="2026" spans="5:57" x14ac:dyDescent="0.25">
      <c r="E2026" s="340">
        <v>45484</v>
      </c>
      <c r="F2026" s="269">
        <v>83000</v>
      </c>
      <c r="G2026" s="272"/>
      <c r="H2026" s="269" t="s">
        <v>1259</v>
      </c>
      <c r="AY2026" s="147"/>
      <c r="BB2026" s="147"/>
      <c r="BE2026" s="147"/>
    </row>
    <row r="2027" spans="5:57" x14ac:dyDescent="0.25">
      <c r="E2027" s="340">
        <v>45483</v>
      </c>
      <c r="F2027" s="269">
        <v>25000</v>
      </c>
      <c r="G2027" s="272"/>
      <c r="H2027" s="269" t="s">
        <v>2994</v>
      </c>
      <c r="AY2027" s="147"/>
      <c r="BB2027" s="147"/>
      <c r="BE2027" s="147"/>
    </row>
    <row r="2028" spans="5:57" x14ac:dyDescent="0.25">
      <c r="E2028" s="340">
        <v>45482</v>
      </c>
      <c r="F2028" s="269">
        <v>38000</v>
      </c>
      <c r="G2028" s="272"/>
      <c r="H2028" s="269" t="s">
        <v>4186</v>
      </c>
      <c r="AY2028" s="147"/>
      <c r="BB2028" s="147"/>
      <c r="BE2028" s="147"/>
    </row>
    <row r="2029" spans="5:57" x14ac:dyDescent="0.25">
      <c r="E2029" s="340">
        <v>45482</v>
      </c>
      <c r="F2029" s="269">
        <v>18000</v>
      </c>
      <c r="G2029" s="272"/>
      <c r="H2029" s="269" t="s">
        <v>4187</v>
      </c>
      <c r="AY2029" s="147"/>
      <c r="BB2029" s="147"/>
      <c r="BE2029" s="147"/>
    </row>
    <row r="2030" spans="5:57" x14ac:dyDescent="0.25">
      <c r="E2030" s="340">
        <v>45481</v>
      </c>
      <c r="F2030" s="269">
        <v>4000</v>
      </c>
      <c r="G2030" s="272"/>
      <c r="H2030" s="269" t="s">
        <v>919</v>
      </c>
      <c r="AY2030" s="147"/>
      <c r="BB2030" s="147"/>
      <c r="BE2030" s="147"/>
    </row>
    <row r="2031" spans="5:57" x14ac:dyDescent="0.25">
      <c r="E2031" s="340">
        <v>45481</v>
      </c>
      <c r="F2031" s="269">
        <v>15000</v>
      </c>
      <c r="G2031" s="272"/>
      <c r="H2031" s="269" t="s">
        <v>4174</v>
      </c>
      <c r="AY2031" s="147"/>
      <c r="BB2031" s="147"/>
      <c r="BE2031" s="147"/>
    </row>
    <row r="2032" spans="5:57" x14ac:dyDescent="0.25">
      <c r="E2032" s="340">
        <v>45481</v>
      </c>
      <c r="F2032" s="269">
        <v>2000</v>
      </c>
      <c r="G2032" s="272"/>
      <c r="H2032" s="269" t="s">
        <v>4185</v>
      </c>
      <c r="AY2032" s="147"/>
      <c r="BB2032" s="147"/>
      <c r="BE2032" s="147"/>
    </row>
    <row r="2033" spans="5:57" x14ac:dyDescent="0.25">
      <c r="E2033" s="340">
        <v>45481</v>
      </c>
      <c r="F2033" s="269">
        <v>150000</v>
      </c>
      <c r="G2033" s="272" t="s">
        <v>1312</v>
      </c>
      <c r="H2033" s="269" t="s">
        <v>920</v>
      </c>
      <c r="AY2033" s="147"/>
      <c r="BB2033" s="147"/>
      <c r="BE2033" s="147"/>
    </row>
    <row r="2034" spans="5:57" x14ac:dyDescent="0.25">
      <c r="E2034" s="340">
        <v>45480</v>
      </c>
      <c r="F2034" s="269">
        <v>6000</v>
      </c>
      <c r="G2034" s="272"/>
      <c r="H2034" s="269" t="s">
        <v>4171</v>
      </c>
      <c r="AY2034" s="147"/>
      <c r="BB2034" s="147"/>
      <c r="BE2034" s="147"/>
    </row>
    <row r="2035" spans="5:57" x14ac:dyDescent="0.25">
      <c r="E2035" s="340">
        <v>45479</v>
      </c>
      <c r="F2035" s="269">
        <v>5000</v>
      </c>
      <c r="G2035" s="272"/>
      <c r="H2035" s="269" t="s">
        <v>3728</v>
      </c>
      <c r="AY2035" s="147"/>
      <c r="BB2035" s="147"/>
      <c r="BE2035" s="147"/>
    </row>
    <row r="2036" spans="5:57" x14ac:dyDescent="0.25">
      <c r="E2036" s="468">
        <v>45479</v>
      </c>
      <c r="F2036" s="469">
        <v>80000</v>
      </c>
      <c r="G2036" s="471"/>
      <c r="H2036" s="469" t="s">
        <v>4170</v>
      </c>
      <c r="AY2036" s="147"/>
      <c r="BB2036" s="147"/>
      <c r="BE2036" s="147"/>
    </row>
    <row r="2037" spans="5:57" x14ac:dyDescent="0.25">
      <c r="E2037" s="340">
        <v>45479</v>
      </c>
      <c r="F2037" s="269">
        <v>4000</v>
      </c>
      <c r="G2037" s="272"/>
      <c r="H2037" s="269" t="s">
        <v>914</v>
      </c>
      <c r="AY2037" s="147"/>
      <c r="BB2037" s="147"/>
      <c r="BE2037" s="147"/>
    </row>
    <row r="2038" spans="5:57" x14ac:dyDescent="0.25">
      <c r="E2038" s="340">
        <v>45478</v>
      </c>
      <c r="F2038" s="269">
        <v>1000</v>
      </c>
      <c r="G2038" s="272"/>
      <c r="H2038" s="269" t="s">
        <v>4141</v>
      </c>
      <c r="AY2038" s="147"/>
      <c r="BB2038" s="147"/>
      <c r="BE2038" s="147"/>
    </row>
    <row r="2039" spans="5:57" x14ac:dyDescent="0.25">
      <c r="E2039" s="340">
        <v>45478</v>
      </c>
      <c r="F2039" s="269">
        <v>30000</v>
      </c>
      <c r="G2039" s="272" t="s">
        <v>942</v>
      </c>
      <c r="H2039" s="269" t="s">
        <v>943</v>
      </c>
      <c r="AY2039" s="147"/>
      <c r="BB2039" s="147"/>
      <c r="BE2039" s="147"/>
    </row>
    <row r="2040" spans="5:57" x14ac:dyDescent="0.25">
      <c r="E2040" s="340">
        <v>45477</v>
      </c>
      <c r="F2040" s="269">
        <v>22000</v>
      </c>
      <c r="G2040" s="272"/>
      <c r="H2040" s="269" t="s">
        <v>4140</v>
      </c>
      <c r="AY2040" s="147"/>
      <c r="BB2040" s="147"/>
      <c r="BE2040" s="147"/>
    </row>
    <row r="2041" spans="5:57" x14ac:dyDescent="0.25">
      <c r="E2041" s="340">
        <v>45475</v>
      </c>
      <c r="F2041" s="269">
        <v>10000</v>
      </c>
      <c r="G2041" s="272"/>
      <c r="H2041" s="269" t="s">
        <v>4138</v>
      </c>
      <c r="AY2041" s="147"/>
      <c r="BB2041" s="147"/>
      <c r="BE2041" s="147"/>
    </row>
    <row r="2042" spans="5:57" x14ac:dyDescent="0.25">
      <c r="E2042" s="468">
        <v>45475</v>
      </c>
      <c r="F2042" s="469">
        <v>160000</v>
      </c>
      <c r="G2042" s="471"/>
      <c r="H2042" s="469"/>
      <c r="AY2042" s="147"/>
      <c r="BB2042" s="147"/>
      <c r="BE2042" s="147"/>
    </row>
    <row r="2043" spans="5:57" x14ac:dyDescent="0.25">
      <c r="E2043" s="340">
        <v>45474</v>
      </c>
      <c r="F2043" s="269">
        <v>8000</v>
      </c>
      <c r="G2043" s="272"/>
      <c r="H2043" s="269" t="s">
        <v>4131</v>
      </c>
      <c r="AY2043" s="147"/>
      <c r="BB2043" s="147"/>
      <c r="BE2043" s="147"/>
    </row>
    <row r="2044" spans="5:57" x14ac:dyDescent="0.25">
      <c r="E2044" s="340">
        <v>45473</v>
      </c>
      <c r="F2044" s="269">
        <v>7000</v>
      </c>
      <c r="G2044" s="272" t="s">
        <v>1396</v>
      </c>
      <c r="H2044" s="269" t="s">
        <v>4126</v>
      </c>
      <c r="AY2044" s="147"/>
      <c r="BB2044" s="147"/>
      <c r="BE2044" s="147"/>
    </row>
    <row r="2045" spans="5:57" x14ac:dyDescent="0.25">
      <c r="E2045" s="340">
        <v>45473</v>
      </c>
      <c r="F2045" s="269">
        <v>100000</v>
      </c>
      <c r="G2045" s="272"/>
      <c r="H2045" s="269" t="s">
        <v>4132</v>
      </c>
      <c r="AY2045" s="147"/>
      <c r="BB2045" s="147"/>
      <c r="BE2045" s="147"/>
    </row>
    <row r="2046" spans="5:57" x14ac:dyDescent="0.25">
      <c r="E2046" s="340">
        <v>45473</v>
      </c>
      <c r="F2046" s="269">
        <v>65000</v>
      </c>
      <c r="G2046" s="272"/>
      <c r="H2046" s="269" t="s">
        <v>4133</v>
      </c>
      <c r="AY2046" s="147"/>
      <c r="BB2046" s="147"/>
      <c r="BE2046" s="147"/>
    </row>
    <row r="2047" spans="5:57" x14ac:dyDescent="0.25">
      <c r="E2047" s="340">
        <v>45472</v>
      </c>
      <c r="F2047" s="269">
        <v>30000</v>
      </c>
      <c r="G2047" s="272" t="s">
        <v>942</v>
      </c>
      <c r="H2047" s="269" t="s">
        <v>4125</v>
      </c>
      <c r="AY2047" s="147"/>
      <c r="BB2047" s="147"/>
      <c r="BE2047" s="147"/>
    </row>
    <row r="2048" spans="5:57" x14ac:dyDescent="0.25">
      <c r="E2048" s="340">
        <v>45472</v>
      </c>
      <c r="F2048" s="269">
        <v>5000</v>
      </c>
      <c r="G2048" s="272"/>
      <c r="H2048" s="269" t="s">
        <v>3728</v>
      </c>
      <c r="AY2048" s="147"/>
      <c r="BB2048" s="147"/>
      <c r="BE2048" s="147"/>
    </row>
    <row r="2049" spans="5:57" x14ac:dyDescent="0.25">
      <c r="E2049" s="340">
        <v>45472</v>
      </c>
      <c r="F2049" s="269">
        <v>4000</v>
      </c>
      <c r="G2049" s="272"/>
      <c r="H2049" s="269" t="s">
        <v>919</v>
      </c>
      <c r="AY2049" s="147"/>
      <c r="BB2049" s="147"/>
      <c r="BE2049" s="147"/>
    </row>
    <row r="2050" spans="5:57" x14ac:dyDescent="0.25">
      <c r="E2050" s="340">
        <v>45472</v>
      </c>
      <c r="F2050" s="269">
        <v>3000</v>
      </c>
      <c r="G2050" s="272"/>
      <c r="H2050" s="269" t="s">
        <v>4127</v>
      </c>
      <c r="AY2050" s="147"/>
      <c r="BB2050" s="147"/>
      <c r="BE2050" s="147"/>
    </row>
    <row r="2051" spans="5:57" x14ac:dyDescent="0.25">
      <c r="E2051" s="340">
        <v>45472</v>
      </c>
      <c r="F2051" s="269">
        <v>198000</v>
      </c>
      <c r="G2051" s="272" t="s">
        <v>1312</v>
      </c>
      <c r="H2051" s="269" t="s">
        <v>920</v>
      </c>
      <c r="AY2051" s="147"/>
      <c r="BB2051" s="147"/>
      <c r="BE2051" s="147"/>
    </row>
    <row r="2052" spans="5:57" x14ac:dyDescent="0.25">
      <c r="E2052" s="340">
        <v>45471</v>
      </c>
      <c r="F2052" s="269">
        <v>5000</v>
      </c>
      <c r="G2052" s="272"/>
      <c r="H2052" s="269" t="s">
        <v>914</v>
      </c>
      <c r="AY2052" s="147"/>
      <c r="BB2052" s="147"/>
      <c r="BE2052" s="147"/>
    </row>
    <row r="2053" spans="5:57" x14ac:dyDescent="0.25">
      <c r="E2053" s="340">
        <v>45470</v>
      </c>
      <c r="F2053" s="269">
        <v>5000</v>
      </c>
      <c r="G2053" s="272"/>
      <c r="H2053" s="269" t="s">
        <v>4124</v>
      </c>
      <c r="AY2053" s="147"/>
      <c r="BB2053" s="147"/>
      <c r="BE2053" s="147"/>
    </row>
    <row r="2054" spans="5:57" x14ac:dyDescent="0.25">
      <c r="E2054" s="340">
        <v>45467</v>
      </c>
      <c r="F2054" s="269">
        <v>50000</v>
      </c>
      <c r="G2054" s="272"/>
      <c r="H2054" s="269" t="s">
        <v>4103</v>
      </c>
      <c r="AY2054" s="147"/>
      <c r="BB2054" s="147"/>
      <c r="BE2054" s="147"/>
    </row>
    <row r="2055" spans="5:57" x14ac:dyDescent="0.25">
      <c r="E2055" s="340">
        <v>45467</v>
      </c>
      <c r="F2055" s="269">
        <v>2000</v>
      </c>
      <c r="G2055" s="272"/>
      <c r="H2055" s="269" t="s">
        <v>3507</v>
      </c>
      <c r="AY2055" s="147"/>
      <c r="BB2055" s="147"/>
      <c r="BE2055" s="147"/>
    </row>
    <row r="2056" spans="5:57" x14ac:dyDescent="0.25">
      <c r="E2056" s="340">
        <v>45467</v>
      </c>
      <c r="F2056" s="269">
        <v>17000</v>
      </c>
      <c r="G2056" s="272" t="s">
        <v>1396</v>
      </c>
      <c r="H2056" s="269" t="s">
        <v>3849</v>
      </c>
      <c r="AY2056" s="147"/>
      <c r="BB2056" s="147"/>
      <c r="BE2056" s="147"/>
    </row>
    <row r="2057" spans="5:57" x14ac:dyDescent="0.25">
      <c r="E2057" s="340">
        <v>45467</v>
      </c>
      <c r="F2057" s="269">
        <v>30000</v>
      </c>
      <c r="G2057" s="272" t="s">
        <v>942</v>
      </c>
      <c r="H2057" s="269" t="s">
        <v>916</v>
      </c>
      <c r="AY2057" s="147"/>
      <c r="BB2057" s="147"/>
      <c r="BE2057" s="147"/>
    </row>
    <row r="2058" spans="5:57" x14ac:dyDescent="0.25">
      <c r="E2058" s="340">
        <v>45467</v>
      </c>
      <c r="F2058" s="269">
        <v>18000</v>
      </c>
      <c r="G2058" s="272"/>
      <c r="H2058" s="269" t="s">
        <v>2288</v>
      </c>
      <c r="AY2058" s="147"/>
      <c r="BB2058" s="147"/>
      <c r="BE2058" s="147"/>
    </row>
    <row r="2059" spans="5:57" x14ac:dyDescent="0.25">
      <c r="E2059" s="340">
        <v>45465</v>
      </c>
      <c r="F2059" s="269">
        <v>5000</v>
      </c>
      <c r="G2059" s="272"/>
      <c r="H2059" s="269" t="s">
        <v>4093</v>
      </c>
      <c r="AY2059" s="147"/>
      <c r="BB2059" s="147"/>
      <c r="BE2059" s="147"/>
    </row>
    <row r="2060" spans="5:57" x14ac:dyDescent="0.25">
      <c r="E2060" s="340">
        <v>45465</v>
      </c>
      <c r="F2060" s="269">
        <v>4000</v>
      </c>
      <c r="G2060" s="272"/>
      <c r="H2060" s="269" t="s">
        <v>4092</v>
      </c>
      <c r="AY2060" s="147"/>
      <c r="BB2060" s="147"/>
      <c r="BE2060" s="147"/>
    </row>
    <row r="2061" spans="5:57" x14ac:dyDescent="0.25">
      <c r="E2061" s="340">
        <v>45465</v>
      </c>
      <c r="F2061" s="269">
        <v>5000</v>
      </c>
      <c r="G2061" s="272"/>
      <c r="H2061" s="269" t="s">
        <v>914</v>
      </c>
      <c r="AY2061" s="147"/>
      <c r="BB2061" s="147"/>
      <c r="BE2061" s="147"/>
    </row>
    <row r="2062" spans="5:57" x14ac:dyDescent="0.25">
      <c r="E2062" s="340">
        <v>45465</v>
      </c>
      <c r="F2062" s="269">
        <v>18000</v>
      </c>
      <c r="G2062" s="272" t="s">
        <v>1312</v>
      </c>
      <c r="H2062" s="269" t="s">
        <v>2889</v>
      </c>
      <c r="AY2062" s="147"/>
      <c r="BB2062" s="147"/>
      <c r="BE2062" s="147"/>
    </row>
    <row r="2063" spans="5:57" x14ac:dyDescent="0.25">
      <c r="E2063" s="340">
        <v>45464</v>
      </c>
      <c r="F2063" s="269">
        <v>196000</v>
      </c>
      <c r="G2063" s="272" t="s">
        <v>1312</v>
      </c>
      <c r="H2063" s="269" t="s">
        <v>3375</v>
      </c>
      <c r="AY2063" s="147"/>
      <c r="BB2063" s="147"/>
      <c r="BE2063" s="147"/>
    </row>
    <row r="2064" spans="5:57" x14ac:dyDescent="0.25">
      <c r="E2064" s="340">
        <v>45464</v>
      </c>
      <c r="F2064" s="269">
        <v>2000</v>
      </c>
      <c r="G2064" s="272"/>
      <c r="H2064" s="269" t="s">
        <v>4086</v>
      </c>
      <c r="AY2064" s="147"/>
      <c r="BB2064" s="147"/>
      <c r="BE2064" s="147"/>
    </row>
    <row r="2065" spans="5:57" x14ac:dyDescent="0.25">
      <c r="E2065" s="340">
        <v>45464</v>
      </c>
      <c r="F2065" s="269">
        <v>2000</v>
      </c>
      <c r="G2065" s="272"/>
      <c r="H2065" s="269" t="s">
        <v>4098</v>
      </c>
      <c r="AY2065" s="147"/>
      <c r="BB2065" s="147"/>
      <c r="BE2065" s="147"/>
    </row>
    <row r="2066" spans="5:57" x14ac:dyDescent="0.25">
      <c r="E2066" s="340">
        <v>45463</v>
      </c>
      <c r="F2066" s="269">
        <v>7000</v>
      </c>
      <c r="G2066" s="272"/>
      <c r="H2066" s="269" t="s">
        <v>1006</v>
      </c>
      <c r="AY2066" s="147"/>
      <c r="BB2066" s="147"/>
      <c r="BE2066" s="147"/>
    </row>
    <row r="2067" spans="5:57" x14ac:dyDescent="0.25">
      <c r="E2067" s="340">
        <v>45461</v>
      </c>
      <c r="F2067" s="269">
        <v>45000</v>
      </c>
      <c r="G2067" s="272" t="s">
        <v>1396</v>
      </c>
      <c r="H2067" s="269" t="s">
        <v>4082</v>
      </c>
      <c r="AY2067" s="147"/>
      <c r="BB2067" s="147"/>
      <c r="BE2067" s="147"/>
    </row>
    <row r="2068" spans="5:57" x14ac:dyDescent="0.25">
      <c r="E2068" s="340">
        <v>45461</v>
      </c>
      <c r="F2068" s="269">
        <v>2000</v>
      </c>
      <c r="G2068" s="272"/>
      <c r="H2068" s="269" t="s">
        <v>636</v>
      </c>
      <c r="AY2068" s="147"/>
      <c r="BB2068" s="147"/>
      <c r="BE2068" s="147"/>
    </row>
    <row r="2069" spans="5:57" x14ac:dyDescent="0.25">
      <c r="E2069" s="340">
        <v>45461</v>
      </c>
      <c r="F2069" s="269">
        <v>30000</v>
      </c>
      <c r="G2069" s="272" t="s">
        <v>942</v>
      </c>
      <c r="H2069" s="269" t="s">
        <v>916</v>
      </c>
      <c r="AY2069" s="147"/>
      <c r="BB2069" s="147"/>
      <c r="BE2069" s="147"/>
    </row>
    <row r="2070" spans="5:57" x14ac:dyDescent="0.25">
      <c r="E2070" s="340">
        <v>45459</v>
      </c>
      <c r="F2070" s="269">
        <v>40000</v>
      </c>
      <c r="G2070" s="272"/>
      <c r="H2070" s="269" t="s">
        <v>4068</v>
      </c>
      <c r="AY2070" s="147"/>
      <c r="BB2070" s="147"/>
      <c r="BE2070" s="147"/>
    </row>
    <row r="2071" spans="5:57" x14ac:dyDescent="0.25">
      <c r="E2071" s="340">
        <v>45458</v>
      </c>
      <c r="F2071" s="269">
        <v>5000</v>
      </c>
      <c r="G2071" s="272"/>
      <c r="H2071" s="269" t="s">
        <v>3728</v>
      </c>
      <c r="AY2071" s="147"/>
      <c r="BB2071" s="147"/>
      <c r="BE2071" s="147"/>
    </row>
    <row r="2072" spans="5:57" x14ac:dyDescent="0.25">
      <c r="E2072" s="340">
        <v>45458</v>
      </c>
      <c r="F2072" s="269">
        <v>4000</v>
      </c>
      <c r="G2072" s="272"/>
      <c r="H2072" s="269" t="s">
        <v>4064</v>
      </c>
      <c r="AY2072" s="147"/>
      <c r="BB2072" s="147"/>
      <c r="BE2072" s="147"/>
    </row>
    <row r="2073" spans="5:57" x14ac:dyDescent="0.25">
      <c r="E2073" s="340">
        <v>45458</v>
      </c>
      <c r="F2073" s="269">
        <v>3000</v>
      </c>
      <c r="G2073" s="272"/>
      <c r="H2073" s="269" t="s">
        <v>1007</v>
      </c>
      <c r="AY2073" s="147"/>
      <c r="BB2073" s="147"/>
      <c r="BE2073" s="147"/>
    </row>
    <row r="2074" spans="5:57" x14ac:dyDescent="0.25">
      <c r="E2074" s="340">
        <v>45458</v>
      </c>
      <c r="F2074" s="269">
        <v>17000</v>
      </c>
      <c r="G2074" s="272"/>
      <c r="H2074" s="269" t="s">
        <v>934</v>
      </c>
      <c r="AY2074" s="147"/>
      <c r="BB2074" s="147"/>
      <c r="BE2074" s="147"/>
    </row>
    <row r="2075" spans="5:57" x14ac:dyDescent="0.25">
      <c r="E2075" s="340">
        <v>45458</v>
      </c>
      <c r="F2075" s="269">
        <v>5000</v>
      </c>
      <c r="G2075" s="272" t="s">
        <v>1312</v>
      </c>
      <c r="H2075" s="269" t="s">
        <v>914</v>
      </c>
      <c r="AY2075" s="147"/>
      <c r="BB2075" s="147"/>
      <c r="BE2075" s="147"/>
    </row>
    <row r="2076" spans="5:57" x14ac:dyDescent="0.25">
      <c r="E2076" s="340">
        <v>45458</v>
      </c>
      <c r="F2076" s="269">
        <v>136000</v>
      </c>
      <c r="G2076" s="272" t="s">
        <v>1312</v>
      </c>
      <c r="H2076" s="269" t="s">
        <v>3375</v>
      </c>
      <c r="AY2076" s="147"/>
      <c r="BB2076" s="147"/>
      <c r="BE2076" s="147"/>
    </row>
    <row r="2077" spans="5:57" x14ac:dyDescent="0.25">
      <c r="E2077" s="340">
        <v>45457</v>
      </c>
      <c r="F2077" s="269">
        <v>30000</v>
      </c>
      <c r="G2077" s="272" t="s">
        <v>1396</v>
      </c>
      <c r="H2077" s="269" t="s">
        <v>4062</v>
      </c>
      <c r="AY2077" s="147"/>
      <c r="BB2077" s="147"/>
      <c r="BE2077" s="147"/>
    </row>
    <row r="2078" spans="5:57" x14ac:dyDescent="0.25">
      <c r="E2078" s="340">
        <v>45457</v>
      </c>
      <c r="F2078" s="269">
        <v>8000</v>
      </c>
      <c r="G2078" s="272" t="s">
        <v>1396</v>
      </c>
      <c r="H2078" s="269" t="s">
        <v>4063</v>
      </c>
      <c r="AY2078" s="147"/>
      <c r="BB2078" s="147"/>
      <c r="BE2078" s="147"/>
    </row>
    <row r="2079" spans="5:57" x14ac:dyDescent="0.25">
      <c r="E2079" s="468">
        <v>45457</v>
      </c>
      <c r="F2079" s="469">
        <v>170000</v>
      </c>
      <c r="G2079" s="471"/>
      <c r="H2079" s="469"/>
      <c r="AY2079" s="147"/>
      <c r="BB2079" s="147"/>
      <c r="BE2079" s="147"/>
    </row>
    <row r="2080" spans="5:57" x14ac:dyDescent="0.25">
      <c r="E2080" s="340">
        <v>45456</v>
      </c>
      <c r="F2080" s="269">
        <v>38000</v>
      </c>
      <c r="G2080" s="272" t="s">
        <v>942</v>
      </c>
      <c r="H2080" s="269" t="s">
        <v>4055</v>
      </c>
      <c r="AY2080" s="147"/>
      <c r="BB2080" s="147"/>
      <c r="BE2080" s="147"/>
    </row>
    <row r="2081" spans="5:57" x14ac:dyDescent="0.25">
      <c r="E2081" s="340">
        <v>45455</v>
      </c>
      <c r="F2081" s="269">
        <v>3000</v>
      </c>
      <c r="G2081" s="272"/>
      <c r="H2081" s="269" t="s">
        <v>1060</v>
      </c>
      <c r="AY2081" s="147"/>
      <c r="BB2081" s="147"/>
      <c r="BE2081" s="147"/>
    </row>
    <row r="2082" spans="5:57" x14ac:dyDescent="0.25">
      <c r="E2082" s="340">
        <v>45455</v>
      </c>
      <c r="F2082" s="269">
        <v>2000</v>
      </c>
      <c r="G2082" s="272"/>
      <c r="H2082" s="269" t="s">
        <v>1029</v>
      </c>
      <c r="AY2082" s="147"/>
      <c r="BB2082" s="147"/>
      <c r="BE2082" s="147"/>
    </row>
    <row r="2083" spans="5:57" x14ac:dyDescent="0.25">
      <c r="E2083" s="340">
        <v>45455</v>
      </c>
      <c r="F2083" s="269">
        <v>30000</v>
      </c>
      <c r="G2083" s="272"/>
      <c r="H2083" s="269" t="s">
        <v>916</v>
      </c>
      <c r="AY2083" s="147"/>
      <c r="BB2083" s="147"/>
      <c r="BE2083" s="147"/>
    </row>
    <row r="2084" spans="5:57" x14ac:dyDescent="0.25">
      <c r="E2084" s="340">
        <v>45453</v>
      </c>
      <c r="F2084" s="269">
        <v>7000</v>
      </c>
      <c r="G2084" s="272"/>
      <c r="H2084" s="269" t="s">
        <v>1006</v>
      </c>
      <c r="AY2084" s="147"/>
      <c r="BB2084" s="147"/>
      <c r="BE2084" s="147"/>
    </row>
    <row r="2085" spans="5:57" x14ac:dyDescent="0.25">
      <c r="E2085" s="340">
        <v>45453</v>
      </c>
      <c r="F2085" s="269">
        <v>9000</v>
      </c>
      <c r="G2085" s="272"/>
      <c r="H2085" s="269" t="s">
        <v>2288</v>
      </c>
      <c r="AY2085" s="147"/>
      <c r="BB2085" s="147"/>
      <c r="BE2085" s="147"/>
    </row>
    <row r="2086" spans="5:57" x14ac:dyDescent="0.25">
      <c r="E2086" s="340">
        <v>45453</v>
      </c>
      <c r="F2086" s="269">
        <v>40000</v>
      </c>
      <c r="G2086" s="272" t="s">
        <v>1396</v>
      </c>
      <c r="H2086" s="269" t="s">
        <v>1179</v>
      </c>
      <c r="AY2086" s="147"/>
      <c r="BB2086" s="147"/>
      <c r="BE2086" s="147"/>
    </row>
    <row r="2087" spans="5:57" x14ac:dyDescent="0.25">
      <c r="E2087" s="340">
        <v>45452</v>
      </c>
      <c r="F2087" s="269">
        <v>38000</v>
      </c>
      <c r="G2087" s="272" t="s">
        <v>3355</v>
      </c>
      <c r="H2087" s="269" t="s">
        <v>4042</v>
      </c>
      <c r="AY2087" s="147"/>
      <c r="BB2087" s="147"/>
      <c r="BE2087" s="147"/>
    </row>
    <row r="2088" spans="5:57" x14ac:dyDescent="0.25">
      <c r="E2088" s="340">
        <v>45452</v>
      </c>
      <c r="F2088" s="269">
        <v>35000</v>
      </c>
      <c r="G2088" s="272" t="s">
        <v>3355</v>
      </c>
      <c r="H2088" s="269" t="s">
        <v>4043</v>
      </c>
      <c r="AY2088" s="147"/>
      <c r="BB2088" s="147"/>
      <c r="BE2088" s="147"/>
    </row>
    <row r="2089" spans="5:57" x14ac:dyDescent="0.25">
      <c r="E2089" s="340">
        <v>45451</v>
      </c>
      <c r="F2089" s="269">
        <v>5000</v>
      </c>
      <c r="G2089" s="272"/>
      <c r="H2089" s="269" t="s">
        <v>3728</v>
      </c>
      <c r="AY2089" s="147"/>
      <c r="BB2089" s="147"/>
      <c r="BE2089" s="147"/>
    </row>
    <row r="2090" spans="5:57" x14ac:dyDescent="0.25">
      <c r="E2090" s="340">
        <v>45450</v>
      </c>
      <c r="F2090" s="269">
        <v>4000</v>
      </c>
      <c r="G2090" s="272"/>
      <c r="H2090" s="269" t="s">
        <v>1015</v>
      </c>
      <c r="AY2090" s="147"/>
      <c r="BB2090" s="147"/>
      <c r="BE2090" s="147"/>
    </row>
    <row r="2091" spans="5:57" x14ac:dyDescent="0.25">
      <c r="E2091" s="340">
        <v>45450</v>
      </c>
      <c r="F2091" s="269">
        <v>223000</v>
      </c>
      <c r="G2091" s="272" t="s">
        <v>1312</v>
      </c>
      <c r="H2091" s="269" t="s">
        <v>920</v>
      </c>
      <c r="AY2091" s="147"/>
      <c r="BB2091" s="147"/>
      <c r="BE2091" s="147"/>
    </row>
    <row r="2092" spans="5:57" x14ac:dyDescent="0.25">
      <c r="E2092" s="340">
        <v>45450</v>
      </c>
      <c r="F2092" s="269">
        <v>55000</v>
      </c>
      <c r="G2092" s="272"/>
      <c r="H2092" s="269" t="s">
        <v>4038</v>
      </c>
      <c r="AY2092" s="147"/>
      <c r="BB2092" s="147"/>
      <c r="BE2092" s="147"/>
    </row>
    <row r="2093" spans="5:57" x14ac:dyDescent="0.25">
      <c r="E2093" s="340">
        <v>45450</v>
      </c>
      <c r="F2093" s="269">
        <v>50000</v>
      </c>
      <c r="G2093" s="272"/>
      <c r="H2093" s="269" t="s">
        <v>4034</v>
      </c>
      <c r="AY2093" s="147"/>
      <c r="BB2093" s="147"/>
      <c r="BE2093" s="147"/>
    </row>
    <row r="2094" spans="5:57" x14ac:dyDescent="0.25">
      <c r="E2094" s="340">
        <v>45449</v>
      </c>
      <c r="F2094" s="269">
        <v>26000</v>
      </c>
      <c r="G2094" s="272"/>
      <c r="H2094" s="269" t="s">
        <v>3867</v>
      </c>
      <c r="AY2094" s="147"/>
      <c r="BB2094" s="147"/>
      <c r="BE2094" s="147"/>
    </row>
    <row r="2095" spans="5:57" x14ac:dyDescent="0.25">
      <c r="E2095" s="340">
        <v>45448</v>
      </c>
      <c r="F2095" s="269">
        <v>18000</v>
      </c>
      <c r="G2095" s="272"/>
      <c r="H2095" s="269" t="s">
        <v>4026</v>
      </c>
      <c r="AY2095" s="147"/>
      <c r="BB2095" s="147"/>
      <c r="BE2095" s="147"/>
    </row>
    <row r="2096" spans="5:57" x14ac:dyDescent="0.25">
      <c r="E2096" s="340">
        <v>45448</v>
      </c>
      <c r="F2096" s="269">
        <v>1000</v>
      </c>
      <c r="G2096" s="272"/>
      <c r="H2096" s="269" t="s">
        <v>636</v>
      </c>
      <c r="AY2096" s="147"/>
      <c r="BB2096" s="147"/>
      <c r="BE2096" s="147"/>
    </row>
    <row r="2097" spans="5:57" x14ac:dyDescent="0.25">
      <c r="E2097" s="340">
        <v>45448</v>
      </c>
      <c r="F2097" s="269">
        <v>3000</v>
      </c>
      <c r="G2097" s="272"/>
      <c r="H2097" s="269" t="s">
        <v>4029</v>
      </c>
      <c r="AY2097" s="147"/>
      <c r="BB2097" s="147"/>
      <c r="BE2097" s="147"/>
    </row>
    <row r="2098" spans="5:57" x14ac:dyDescent="0.25">
      <c r="E2098" s="340">
        <v>45448</v>
      </c>
      <c r="F2098" s="269">
        <v>14000</v>
      </c>
      <c r="G2098" s="272"/>
      <c r="H2098" s="269" t="s">
        <v>4030</v>
      </c>
      <c r="AY2098" s="147"/>
      <c r="BB2098" s="147"/>
      <c r="BE2098" s="147"/>
    </row>
    <row r="2099" spans="5:57" x14ac:dyDescent="0.25">
      <c r="E2099" s="340">
        <v>45448</v>
      </c>
      <c r="F2099" s="269">
        <v>30000</v>
      </c>
      <c r="G2099" s="272" t="s">
        <v>942</v>
      </c>
      <c r="H2099" s="269" t="s">
        <v>916</v>
      </c>
      <c r="AY2099" s="147"/>
      <c r="BB2099" s="147"/>
      <c r="BE2099" s="147"/>
    </row>
    <row r="2100" spans="5:57" x14ac:dyDescent="0.25">
      <c r="E2100" s="340">
        <v>45446</v>
      </c>
      <c r="F2100" s="269">
        <v>5000</v>
      </c>
      <c r="G2100" s="272"/>
      <c r="H2100" s="269" t="s">
        <v>914</v>
      </c>
      <c r="AY2100" s="147"/>
      <c r="BB2100" s="147"/>
      <c r="BE2100" s="147"/>
    </row>
    <row r="2101" spans="5:57" x14ac:dyDescent="0.25">
      <c r="E2101" s="340">
        <v>45445</v>
      </c>
      <c r="F2101" s="269">
        <v>24000</v>
      </c>
      <c r="G2101" s="272"/>
      <c r="H2101" s="269" t="s">
        <v>4014</v>
      </c>
      <c r="AY2101" s="147"/>
      <c r="BB2101" s="147"/>
      <c r="BE2101" s="147"/>
    </row>
    <row r="2102" spans="5:57" x14ac:dyDescent="0.25">
      <c r="E2102" s="340">
        <v>45445</v>
      </c>
      <c r="F2102" s="269">
        <v>20000</v>
      </c>
      <c r="G2102" s="272"/>
      <c r="H2102" s="269" t="s">
        <v>5971</v>
      </c>
      <c r="AY2102" s="147"/>
      <c r="BB2102" s="147"/>
      <c r="BE2102" s="147"/>
    </row>
    <row r="2103" spans="5:57" x14ac:dyDescent="0.25">
      <c r="E2103" s="340">
        <v>45444</v>
      </c>
      <c r="F2103" s="269">
        <v>5000</v>
      </c>
      <c r="G2103" s="272"/>
      <c r="H2103" s="269" t="s">
        <v>3728</v>
      </c>
      <c r="AY2103" s="147"/>
      <c r="BB2103" s="147"/>
      <c r="BE2103" s="147"/>
    </row>
    <row r="2104" spans="5:57" x14ac:dyDescent="0.25">
      <c r="E2104" s="340">
        <v>45443</v>
      </c>
      <c r="F2104" s="269">
        <v>4000</v>
      </c>
      <c r="G2104" s="272" t="s">
        <v>1312</v>
      </c>
      <c r="H2104" s="269" t="s">
        <v>919</v>
      </c>
      <c r="AY2104" s="147"/>
      <c r="BB2104" s="147"/>
      <c r="BE2104" s="147"/>
    </row>
    <row r="2105" spans="5:57" x14ac:dyDescent="0.25">
      <c r="E2105" s="340">
        <v>45443</v>
      </c>
      <c r="F2105" s="269">
        <v>165000</v>
      </c>
      <c r="G2105" s="272" t="s">
        <v>1312</v>
      </c>
      <c r="H2105" s="269" t="s">
        <v>920</v>
      </c>
      <c r="AY2105" s="147"/>
      <c r="BB2105" s="147"/>
      <c r="BE2105" s="147"/>
    </row>
    <row r="2106" spans="5:57" x14ac:dyDescent="0.25">
      <c r="E2106" s="340">
        <v>45443</v>
      </c>
      <c r="F2106" s="269">
        <v>19000</v>
      </c>
      <c r="G2106" s="272"/>
      <c r="H2106" s="269" t="s">
        <v>2889</v>
      </c>
      <c r="AY2106" s="147"/>
      <c r="BB2106" s="147"/>
      <c r="BE2106" s="147"/>
    </row>
    <row r="2107" spans="5:57" x14ac:dyDescent="0.25">
      <c r="E2107" s="340">
        <v>45443</v>
      </c>
      <c r="F2107" s="269">
        <v>22000</v>
      </c>
      <c r="G2107" s="272"/>
      <c r="H2107" s="269" t="s">
        <v>4032</v>
      </c>
      <c r="AY2107" s="147"/>
      <c r="BB2107" s="147"/>
      <c r="BE2107" s="147"/>
    </row>
    <row r="2108" spans="5:57" x14ac:dyDescent="0.25">
      <c r="E2108" s="340">
        <v>45443</v>
      </c>
      <c r="F2108" s="269">
        <v>50000</v>
      </c>
      <c r="G2108" s="272"/>
      <c r="H2108" s="269" t="s">
        <v>4031</v>
      </c>
      <c r="AY2108" s="147"/>
      <c r="BB2108" s="147"/>
      <c r="BE2108" s="147"/>
    </row>
    <row r="2109" spans="5:57" x14ac:dyDescent="0.25">
      <c r="E2109" s="340">
        <v>45443</v>
      </c>
      <c r="F2109" s="269">
        <v>100000</v>
      </c>
      <c r="G2109" s="272"/>
      <c r="H2109" s="269" t="s">
        <v>3881</v>
      </c>
      <c r="AY2109" s="147"/>
      <c r="BB2109" s="147"/>
      <c r="BE2109" s="147"/>
    </row>
    <row r="2110" spans="5:57" x14ac:dyDescent="0.25">
      <c r="E2110" s="340">
        <v>45443</v>
      </c>
      <c r="F2110" s="269">
        <v>1000</v>
      </c>
      <c r="G2110" s="272"/>
      <c r="H2110" s="269" t="s">
        <v>2845</v>
      </c>
      <c r="AY2110" s="147"/>
      <c r="BB2110" s="147"/>
      <c r="BE2110" s="147"/>
    </row>
    <row r="2111" spans="5:57" x14ac:dyDescent="0.25">
      <c r="E2111" s="340">
        <v>45442</v>
      </c>
      <c r="F2111" s="269">
        <v>10000</v>
      </c>
      <c r="G2111" s="272"/>
      <c r="H2111" s="269" t="s">
        <v>1070</v>
      </c>
      <c r="AY2111" s="147"/>
      <c r="BB2111" s="147"/>
      <c r="BE2111" s="147"/>
    </row>
    <row r="2112" spans="5:57" x14ac:dyDescent="0.25">
      <c r="E2112" s="340">
        <v>45442</v>
      </c>
      <c r="F2112" s="269">
        <v>4000</v>
      </c>
      <c r="G2112" s="272"/>
      <c r="H2112" s="269" t="s">
        <v>4006</v>
      </c>
      <c r="AY2112" s="147"/>
      <c r="BB2112" s="147"/>
      <c r="BE2112" s="147"/>
    </row>
    <row r="2113" spans="5:57" x14ac:dyDescent="0.25">
      <c r="E2113" s="340">
        <v>45442</v>
      </c>
      <c r="F2113" s="269">
        <v>9000</v>
      </c>
      <c r="G2113" s="272" t="s">
        <v>3275</v>
      </c>
      <c r="H2113" s="269" t="s">
        <v>4007</v>
      </c>
      <c r="AY2113" s="147"/>
      <c r="BB2113" s="147"/>
      <c r="BE2113" s="147"/>
    </row>
    <row r="2114" spans="5:57" x14ac:dyDescent="0.25">
      <c r="E2114" s="340">
        <v>45442</v>
      </c>
      <c r="F2114" s="269">
        <v>5000</v>
      </c>
      <c r="G2114" s="272"/>
      <c r="H2114" s="269" t="s">
        <v>4011</v>
      </c>
      <c r="AY2114" s="147"/>
      <c r="BB2114" s="147"/>
      <c r="BE2114" s="147"/>
    </row>
    <row r="2115" spans="5:57" x14ac:dyDescent="0.25">
      <c r="E2115" s="340">
        <v>45442</v>
      </c>
      <c r="F2115" s="269">
        <v>3000</v>
      </c>
      <c r="G2115" s="272"/>
      <c r="H2115" s="269" t="s">
        <v>4004</v>
      </c>
      <c r="AY2115" s="147"/>
      <c r="BB2115" s="147"/>
      <c r="BE2115" s="147"/>
    </row>
    <row r="2116" spans="5:57" x14ac:dyDescent="0.25">
      <c r="E2116" s="340">
        <v>45439</v>
      </c>
      <c r="F2116" s="269">
        <v>20000</v>
      </c>
      <c r="G2116" s="272" t="s">
        <v>3355</v>
      </c>
      <c r="H2116" s="269" t="s">
        <v>4009</v>
      </c>
      <c r="AY2116" s="147"/>
      <c r="BB2116" s="147"/>
      <c r="BE2116" s="147"/>
    </row>
    <row r="2117" spans="5:57" x14ac:dyDescent="0.25">
      <c r="E2117" s="340">
        <v>45439</v>
      </c>
      <c r="F2117" s="269">
        <v>30000</v>
      </c>
      <c r="G2117" s="272" t="s">
        <v>942</v>
      </c>
      <c r="H2117" s="269" t="s">
        <v>916</v>
      </c>
      <c r="AY2117" s="147"/>
      <c r="BB2117" s="147"/>
      <c r="BE2117" s="147"/>
    </row>
    <row r="2118" spans="5:57" x14ac:dyDescent="0.25">
      <c r="E2118" s="340">
        <v>45439</v>
      </c>
      <c r="F2118" s="269">
        <v>12000</v>
      </c>
      <c r="G2118" s="272"/>
      <c r="H2118" s="269" t="s">
        <v>2288</v>
      </c>
      <c r="AY2118" s="147"/>
      <c r="BB2118" s="147"/>
      <c r="BE2118" s="147"/>
    </row>
    <row r="2119" spans="5:57" x14ac:dyDescent="0.25">
      <c r="E2119" s="340">
        <v>45438</v>
      </c>
      <c r="F2119" s="269">
        <v>17000</v>
      </c>
      <c r="G2119" s="272" t="s">
        <v>3355</v>
      </c>
      <c r="H2119" s="269" t="s">
        <v>4008</v>
      </c>
      <c r="AY2119" s="147"/>
      <c r="BB2119" s="147"/>
      <c r="BE2119" s="147"/>
    </row>
    <row r="2120" spans="5:57" x14ac:dyDescent="0.25">
      <c r="E2120" s="340">
        <v>45436</v>
      </c>
      <c r="F2120" s="269">
        <v>12000</v>
      </c>
      <c r="G2120" s="272" t="s">
        <v>1312</v>
      </c>
      <c r="H2120" s="269" t="s">
        <v>3982</v>
      </c>
      <c r="AY2120" s="147"/>
      <c r="BB2120" s="147"/>
      <c r="BE2120" s="147"/>
    </row>
    <row r="2121" spans="5:57" x14ac:dyDescent="0.25">
      <c r="E2121" s="340">
        <v>45436</v>
      </c>
      <c r="F2121" s="269">
        <v>4000</v>
      </c>
      <c r="G2121" s="272" t="s">
        <v>3354</v>
      </c>
      <c r="H2121" s="269" t="s">
        <v>3983</v>
      </c>
      <c r="AY2121" s="147"/>
      <c r="BB2121" s="147"/>
      <c r="BE2121" s="147"/>
    </row>
    <row r="2122" spans="5:57" x14ac:dyDescent="0.25">
      <c r="E2122" s="340">
        <v>45436</v>
      </c>
      <c r="F2122" s="269">
        <v>186000</v>
      </c>
      <c r="G2122" s="272" t="s">
        <v>1312</v>
      </c>
      <c r="H2122" s="269" t="s">
        <v>920</v>
      </c>
      <c r="AY2122" s="147"/>
      <c r="BB2122" s="147"/>
      <c r="BE2122" s="147"/>
    </row>
    <row r="2123" spans="5:57" x14ac:dyDescent="0.25">
      <c r="E2123" s="340">
        <v>45436</v>
      </c>
      <c r="F2123" s="269">
        <v>37000</v>
      </c>
      <c r="G2123" s="272" t="s">
        <v>3354</v>
      </c>
      <c r="H2123" s="269" t="s">
        <v>4005</v>
      </c>
      <c r="AY2123" s="147"/>
      <c r="BB2123" s="147"/>
      <c r="BE2123" s="147"/>
    </row>
    <row r="2124" spans="5:57" x14ac:dyDescent="0.25">
      <c r="E2124" s="340">
        <v>45436</v>
      </c>
      <c r="F2124" s="269">
        <v>40000</v>
      </c>
      <c r="G2124" s="272"/>
      <c r="H2124" s="269" t="s">
        <v>4010</v>
      </c>
      <c r="AY2124" s="147"/>
      <c r="BB2124" s="147"/>
      <c r="BE2124" s="147"/>
    </row>
    <row r="2125" spans="5:57" x14ac:dyDescent="0.25">
      <c r="E2125" s="340">
        <v>45435</v>
      </c>
      <c r="F2125" s="269">
        <v>7000</v>
      </c>
      <c r="G2125" s="272" t="s">
        <v>3275</v>
      </c>
      <c r="H2125" s="269" t="s">
        <v>1063</v>
      </c>
      <c r="AY2125" s="147"/>
      <c r="BB2125" s="147"/>
      <c r="BE2125" s="147"/>
    </row>
    <row r="2126" spans="5:57" x14ac:dyDescent="0.25">
      <c r="E2126" s="340">
        <v>45435</v>
      </c>
      <c r="F2126" s="269">
        <v>10000</v>
      </c>
      <c r="G2126" s="272" t="s">
        <v>1312</v>
      </c>
      <c r="H2126" s="269" t="s">
        <v>3981</v>
      </c>
      <c r="AY2126" s="147"/>
      <c r="BB2126" s="147"/>
      <c r="BE2126" s="147"/>
    </row>
    <row r="2127" spans="5:57" x14ac:dyDescent="0.25">
      <c r="E2127" s="340">
        <v>45434</v>
      </c>
      <c r="F2127" s="269">
        <v>20000</v>
      </c>
      <c r="G2127" s="272"/>
      <c r="H2127" s="269" t="s">
        <v>3973</v>
      </c>
      <c r="AY2127" s="147"/>
      <c r="BB2127" s="147"/>
      <c r="BE2127" s="147"/>
    </row>
    <row r="2128" spans="5:57" x14ac:dyDescent="0.25">
      <c r="E2128" s="340">
        <v>45433</v>
      </c>
      <c r="F2128" s="269">
        <v>216000</v>
      </c>
      <c r="G2128" s="272"/>
      <c r="H2128" s="269" t="s">
        <v>3960</v>
      </c>
      <c r="AY2128" s="147"/>
      <c r="BB2128" s="147"/>
      <c r="BE2128" s="147"/>
    </row>
    <row r="2129" spans="5:57" x14ac:dyDescent="0.25">
      <c r="E2129" s="340">
        <v>45432</v>
      </c>
      <c r="F2129" s="269">
        <v>90000</v>
      </c>
      <c r="G2129" s="272" t="s">
        <v>942</v>
      </c>
      <c r="H2129" s="269" t="s">
        <v>3954</v>
      </c>
      <c r="AY2129" s="147"/>
      <c r="BB2129" s="147"/>
      <c r="BE2129" s="147"/>
    </row>
    <row r="2130" spans="5:57" x14ac:dyDescent="0.25">
      <c r="E2130" s="340">
        <v>45432</v>
      </c>
      <c r="F2130" s="269">
        <v>4000</v>
      </c>
      <c r="G2130" s="272"/>
      <c r="H2130" s="269" t="s">
        <v>3952</v>
      </c>
      <c r="AY2130" s="147"/>
      <c r="BB2130" s="147"/>
      <c r="BE2130" s="147"/>
    </row>
    <row r="2131" spans="5:57" x14ac:dyDescent="0.25">
      <c r="E2131" s="340">
        <v>45432</v>
      </c>
      <c r="F2131" s="269">
        <v>3000</v>
      </c>
      <c r="G2131" s="272"/>
      <c r="H2131" s="269" t="s">
        <v>636</v>
      </c>
      <c r="AY2131" s="147"/>
      <c r="BB2131" s="147"/>
      <c r="BE2131" s="147"/>
    </row>
    <row r="2132" spans="5:57" x14ac:dyDescent="0.25">
      <c r="E2132" s="340">
        <v>45432</v>
      </c>
      <c r="F2132" s="269">
        <v>18000</v>
      </c>
      <c r="G2132" s="272"/>
      <c r="H2132" s="269" t="s">
        <v>2818</v>
      </c>
      <c r="AY2132" s="147"/>
      <c r="BB2132" s="147"/>
      <c r="BE2132" s="147"/>
    </row>
    <row r="2133" spans="5:57" x14ac:dyDescent="0.25">
      <c r="E2133" s="340">
        <v>45432</v>
      </c>
      <c r="F2133" s="269">
        <v>5000</v>
      </c>
      <c r="G2133" s="272"/>
      <c r="H2133" s="269" t="s">
        <v>3955</v>
      </c>
      <c r="AY2133" s="147"/>
      <c r="BB2133" s="147"/>
      <c r="BE2133" s="147"/>
    </row>
    <row r="2134" spans="5:57" x14ac:dyDescent="0.25">
      <c r="E2134" s="340">
        <v>45432</v>
      </c>
      <c r="F2134" s="269">
        <v>28000</v>
      </c>
      <c r="G2134" s="272"/>
      <c r="H2134" s="269" t="s">
        <v>3953</v>
      </c>
      <c r="AY2134" s="147"/>
      <c r="BB2134" s="147"/>
      <c r="BE2134" s="147"/>
    </row>
    <row r="2135" spans="5:57" x14ac:dyDescent="0.25">
      <c r="E2135" s="340">
        <v>45430</v>
      </c>
      <c r="F2135" s="269">
        <v>5000</v>
      </c>
      <c r="G2135" s="272"/>
      <c r="H2135" s="269" t="s">
        <v>3728</v>
      </c>
      <c r="AY2135" s="147"/>
      <c r="BB2135" s="147"/>
      <c r="BE2135" s="147"/>
    </row>
    <row r="2136" spans="5:57" x14ac:dyDescent="0.25">
      <c r="E2136" s="340">
        <v>45430</v>
      </c>
      <c r="F2136" s="269">
        <v>3000</v>
      </c>
      <c r="G2136" s="272"/>
      <c r="H2136" s="269" t="s">
        <v>3951</v>
      </c>
      <c r="AY2136" s="147"/>
      <c r="BB2136" s="147"/>
      <c r="BE2136" s="147"/>
    </row>
    <row r="2137" spans="5:57" x14ac:dyDescent="0.25">
      <c r="E2137" s="340">
        <v>45430</v>
      </c>
      <c r="F2137" s="269">
        <v>50000</v>
      </c>
      <c r="G2137" s="272"/>
      <c r="H2137" s="269" t="s">
        <v>3950</v>
      </c>
      <c r="AY2137" s="147"/>
      <c r="BB2137" s="147"/>
      <c r="BE2137" s="147"/>
    </row>
    <row r="2138" spans="5:57" x14ac:dyDescent="0.25">
      <c r="E2138" s="340">
        <v>45429</v>
      </c>
      <c r="F2138" s="269">
        <v>4000</v>
      </c>
      <c r="G2138" s="272" t="s">
        <v>1312</v>
      </c>
      <c r="H2138" s="269" t="s">
        <v>919</v>
      </c>
      <c r="AY2138" s="147"/>
      <c r="BB2138" s="147"/>
      <c r="BE2138" s="147"/>
    </row>
    <row r="2139" spans="5:57" x14ac:dyDescent="0.25">
      <c r="E2139" s="340">
        <v>45429</v>
      </c>
      <c r="F2139" s="269">
        <v>13000</v>
      </c>
      <c r="G2139" s="272"/>
      <c r="H2139" s="269" t="s">
        <v>3946</v>
      </c>
      <c r="AY2139" s="147"/>
      <c r="BB2139" s="147"/>
      <c r="BE2139" s="147"/>
    </row>
    <row r="2140" spans="5:57" x14ac:dyDescent="0.25">
      <c r="E2140" s="340">
        <v>45429</v>
      </c>
      <c r="F2140" s="269">
        <v>272000</v>
      </c>
      <c r="G2140" s="272" t="s">
        <v>1312</v>
      </c>
      <c r="H2140" s="269" t="s">
        <v>920</v>
      </c>
      <c r="AY2140" s="147"/>
      <c r="BB2140" s="147"/>
      <c r="BE2140" s="147"/>
    </row>
    <row r="2141" spans="5:57" x14ac:dyDescent="0.25">
      <c r="E2141" s="340">
        <v>45429</v>
      </c>
      <c r="F2141" s="269">
        <v>5000</v>
      </c>
      <c r="G2141" s="272" t="s">
        <v>1312</v>
      </c>
      <c r="H2141" s="269" t="s">
        <v>914</v>
      </c>
      <c r="AY2141" s="147"/>
      <c r="BB2141" s="147"/>
      <c r="BE2141" s="147"/>
    </row>
    <row r="2142" spans="5:57" x14ac:dyDescent="0.25">
      <c r="E2142" s="340">
        <v>45429</v>
      </c>
      <c r="F2142" s="269">
        <v>17000</v>
      </c>
      <c r="G2142" s="272"/>
      <c r="H2142" s="269" t="s">
        <v>1084</v>
      </c>
      <c r="AY2142" s="147"/>
      <c r="BB2142" s="147"/>
      <c r="BE2142" s="147"/>
    </row>
    <row r="2143" spans="5:57" x14ac:dyDescent="0.25">
      <c r="E2143" s="340">
        <v>45427</v>
      </c>
      <c r="F2143" s="269">
        <v>3000</v>
      </c>
      <c r="G2143" s="272"/>
      <c r="H2143" s="269" t="s">
        <v>636</v>
      </c>
      <c r="AY2143" s="147"/>
      <c r="BB2143" s="147"/>
      <c r="BE2143" s="147"/>
    </row>
    <row r="2144" spans="5:57" x14ac:dyDescent="0.25">
      <c r="E2144" s="340">
        <v>45427</v>
      </c>
      <c r="F2144" s="269">
        <v>2000</v>
      </c>
      <c r="G2144" s="272"/>
      <c r="H2144" s="269" t="s">
        <v>1060</v>
      </c>
      <c r="AY2144" s="147"/>
      <c r="BB2144" s="147"/>
      <c r="BE2144" s="147"/>
    </row>
    <row r="2145" spans="5:57" x14ac:dyDescent="0.25">
      <c r="E2145" s="340">
        <v>45427</v>
      </c>
      <c r="F2145" s="269">
        <v>17000</v>
      </c>
      <c r="G2145" s="272" t="s">
        <v>3353</v>
      </c>
      <c r="H2145" s="269" t="s">
        <v>934</v>
      </c>
      <c r="AY2145" s="147"/>
      <c r="BB2145" s="147"/>
      <c r="BE2145" s="147"/>
    </row>
    <row r="2146" spans="5:57" x14ac:dyDescent="0.25">
      <c r="E2146" s="340">
        <v>45426</v>
      </c>
      <c r="F2146" s="269">
        <v>3000</v>
      </c>
      <c r="G2146" s="272"/>
      <c r="H2146" s="269" t="s">
        <v>1060</v>
      </c>
      <c r="AY2146" s="147"/>
      <c r="BB2146" s="147"/>
      <c r="BE2146" s="147"/>
    </row>
    <row r="2147" spans="5:57" x14ac:dyDescent="0.25">
      <c r="E2147" s="340">
        <v>45426</v>
      </c>
      <c r="F2147" s="269">
        <v>30000</v>
      </c>
      <c r="G2147" s="272" t="s">
        <v>942</v>
      </c>
      <c r="H2147" s="269" t="s">
        <v>916</v>
      </c>
      <c r="AY2147" s="147"/>
      <c r="BB2147" s="147"/>
      <c r="BE2147" s="147"/>
    </row>
    <row r="2148" spans="5:57" x14ac:dyDescent="0.25">
      <c r="E2148" s="340">
        <v>45426</v>
      </c>
      <c r="F2148" s="269">
        <v>9000</v>
      </c>
      <c r="G2148" s="272"/>
      <c r="H2148" s="269" t="s">
        <v>2288</v>
      </c>
      <c r="AY2148" s="147"/>
      <c r="BB2148" s="147"/>
      <c r="BE2148" s="147"/>
    </row>
    <row r="2149" spans="5:57" x14ac:dyDescent="0.25">
      <c r="E2149" s="340">
        <v>45426</v>
      </c>
      <c r="F2149" s="269">
        <v>6000</v>
      </c>
      <c r="G2149" s="272" t="s">
        <v>1312</v>
      </c>
      <c r="H2149" s="269" t="s">
        <v>3907</v>
      </c>
      <c r="AY2149" s="147"/>
      <c r="BB2149" s="147"/>
      <c r="BE2149" s="147"/>
    </row>
    <row r="2150" spans="5:57" x14ac:dyDescent="0.25">
      <c r="E2150" s="340">
        <v>45426</v>
      </c>
      <c r="F2150" s="269">
        <v>2000</v>
      </c>
      <c r="G2150" s="272"/>
      <c r="H2150" s="269" t="s">
        <v>2168</v>
      </c>
      <c r="AY2150" s="147"/>
      <c r="BB2150" s="147"/>
      <c r="BE2150" s="147"/>
    </row>
    <row r="2151" spans="5:57" x14ac:dyDescent="0.25">
      <c r="E2151" s="340">
        <v>45423</v>
      </c>
      <c r="F2151" s="269">
        <v>5000</v>
      </c>
      <c r="G2151" s="272"/>
      <c r="H2151" s="269" t="s">
        <v>3891</v>
      </c>
      <c r="AY2151" s="147"/>
      <c r="BB2151" s="147"/>
      <c r="BE2151" s="147"/>
    </row>
    <row r="2152" spans="5:57" x14ac:dyDescent="0.25">
      <c r="E2152" s="340">
        <v>45423</v>
      </c>
      <c r="F2152" s="269">
        <v>4000</v>
      </c>
      <c r="G2152" s="272" t="s">
        <v>1312</v>
      </c>
      <c r="H2152" s="269" t="s">
        <v>919</v>
      </c>
      <c r="AY2152" s="147"/>
      <c r="BB2152" s="147"/>
      <c r="BE2152" s="147"/>
    </row>
    <row r="2153" spans="5:57" x14ac:dyDescent="0.25">
      <c r="E2153" s="340">
        <v>45423</v>
      </c>
      <c r="F2153" s="269">
        <v>173000</v>
      </c>
      <c r="G2153" s="272" t="s">
        <v>1312</v>
      </c>
      <c r="H2153" s="269" t="s">
        <v>920</v>
      </c>
      <c r="AY2153" s="147"/>
      <c r="BB2153" s="147"/>
      <c r="BE2153" s="147"/>
    </row>
    <row r="2154" spans="5:57" x14ac:dyDescent="0.25">
      <c r="E2154" s="340">
        <v>45422</v>
      </c>
      <c r="F2154" s="269">
        <v>3000</v>
      </c>
      <c r="G2154" s="272" t="s">
        <v>1312</v>
      </c>
      <c r="H2154" s="269" t="s">
        <v>1413</v>
      </c>
      <c r="AY2154" s="147"/>
      <c r="BB2154" s="147"/>
      <c r="BE2154" s="147"/>
    </row>
    <row r="2155" spans="5:57" x14ac:dyDescent="0.25">
      <c r="E2155" s="340">
        <v>45421</v>
      </c>
      <c r="F2155" s="269">
        <v>70000</v>
      </c>
      <c r="G2155" s="272" t="s">
        <v>1396</v>
      </c>
      <c r="H2155" s="269" t="s">
        <v>3886</v>
      </c>
      <c r="AY2155" s="147"/>
      <c r="BB2155" s="147"/>
      <c r="BE2155" s="147"/>
    </row>
    <row r="2156" spans="5:57" x14ac:dyDescent="0.25">
      <c r="E2156" s="340">
        <v>45421</v>
      </c>
      <c r="F2156" s="269">
        <v>14000</v>
      </c>
      <c r="G2156" s="272" t="s">
        <v>1312</v>
      </c>
      <c r="H2156" s="269" t="s">
        <v>3888</v>
      </c>
      <c r="AY2156" s="147"/>
      <c r="BB2156" s="147"/>
      <c r="BE2156" s="147"/>
    </row>
    <row r="2157" spans="5:57" x14ac:dyDescent="0.25">
      <c r="E2157" s="340">
        <v>45421</v>
      </c>
      <c r="F2157" s="269">
        <v>2000</v>
      </c>
      <c r="G2157" s="272" t="s">
        <v>1312</v>
      </c>
      <c r="H2157" s="269" t="s">
        <v>2688</v>
      </c>
      <c r="AY2157" s="147"/>
      <c r="BB2157" s="147"/>
      <c r="BE2157" s="147"/>
    </row>
    <row r="2158" spans="5:57" x14ac:dyDescent="0.25">
      <c r="E2158" s="340">
        <v>45420</v>
      </c>
      <c r="F2158" s="269">
        <v>1000</v>
      </c>
      <c r="G2158" s="272" t="s">
        <v>3353</v>
      </c>
      <c r="H2158" s="269" t="s">
        <v>1060</v>
      </c>
      <c r="AY2158" s="147"/>
      <c r="BB2158" s="147"/>
      <c r="BE2158" s="147"/>
    </row>
    <row r="2159" spans="5:57" x14ac:dyDescent="0.25">
      <c r="E2159" s="340">
        <v>45420</v>
      </c>
      <c r="F2159" s="269">
        <v>3000</v>
      </c>
      <c r="G2159" s="272" t="s">
        <v>3275</v>
      </c>
      <c r="H2159" s="269" t="s">
        <v>1060</v>
      </c>
      <c r="AY2159" s="147"/>
      <c r="BB2159" s="147"/>
      <c r="BE2159" s="147"/>
    </row>
    <row r="2160" spans="5:57" x14ac:dyDescent="0.25">
      <c r="E2160" s="340">
        <v>45420</v>
      </c>
      <c r="F2160" s="269">
        <v>5000</v>
      </c>
      <c r="G2160" s="272"/>
      <c r="H2160" s="269" t="s">
        <v>914</v>
      </c>
      <c r="AY2160" s="147"/>
      <c r="BB2160" s="147"/>
      <c r="BE2160" s="147"/>
    </row>
    <row r="2161" spans="5:57" x14ac:dyDescent="0.25">
      <c r="E2161" s="340">
        <v>45419</v>
      </c>
      <c r="F2161" s="269">
        <v>3000</v>
      </c>
      <c r="G2161" s="272" t="s">
        <v>3275</v>
      </c>
      <c r="H2161" s="269" t="s">
        <v>3731</v>
      </c>
      <c r="AY2161" s="147"/>
      <c r="BB2161" s="147"/>
      <c r="BE2161" s="147"/>
    </row>
    <row r="2162" spans="5:57" x14ac:dyDescent="0.25">
      <c r="E2162" s="340">
        <v>45416</v>
      </c>
      <c r="F2162" s="269">
        <v>100000</v>
      </c>
      <c r="G2162" s="272" t="s">
        <v>942</v>
      </c>
      <c r="H2162" s="269" t="s">
        <v>3881</v>
      </c>
      <c r="AY2162" s="147"/>
      <c r="BB2162" s="147"/>
      <c r="BE2162" s="147"/>
    </row>
    <row r="2163" spans="5:57" x14ac:dyDescent="0.25">
      <c r="E2163" s="340">
        <v>45415</v>
      </c>
      <c r="F2163" s="269">
        <v>4000</v>
      </c>
      <c r="G2163" s="272" t="s">
        <v>1312</v>
      </c>
      <c r="H2163" s="269" t="s">
        <v>1486</v>
      </c>
      <c r="AY2163" s="147"/>
      <c r="BB2163" s="147"/>
      <c r="BE2163" s="147"/>
    </row>
    <row r="2164" spans="5:57" x14ac:dyDescent="0.25">
      <c r="E2164" s="340">
        <v>45415</v>
      </c>
      <c r="F2164" s="269">
        <v>2000</v>
      </c>
      <c r="G2164" s="272" t="s">
        <v>942</v>
      </c>
      <c r="H2164" s="269" t="s">
        <v>636</v>
      </c>
      <c r="AY2164" s="147"/>
      <c r="BB2164" s="147"/>
      <c r="BE2164" s="147"/>
    </row>
    <row r="2165" spans="5:57" x14ac:dyDescent="0.25">
      <c r="E2165" s="340">
        <v>45415</v>
      </c>
      <c r="F2165" s="269">
        <v>20000</v>
      </c>
      <c r="G2165" s="272" t="s">
        <v>942</v>
      </c>
      <c r="H2165" s="269" t="s">
        <v>916</v>
      </c>
      <c r="AY2165" s="147"/>
      <c r="BB2165" s="147"/>
      <c r="BE2165" s="147"/>
    </row>
    <row r="2166" spans="5:57" x14ac:dyDescent="0.25">
      <c r="E2166" s="340">
        <v>45415</v>
      </c>
      <c r="F2166" s="269">
        <v>220000</v>
      </c>
      <c r="G2166" s="272" t="s">
        <v>1312</v>
      </c>
      <c r="H2166" s="269" t="s">
        <v>3375</v>
      </c>
      <c r="AY2166" s="147"/>
      <c r="BB2166" s="147"/>
      <c r="BE2166" s="147"/>
    </row>
    <row r="2167" spans="5:57" x14ac:dyDescent="0.25">
      <c r="E2167" s="340">
        <v>45414</v>
      </c>
      <c r="F2167" s="269">
        <v>7000</v>
      </c>
      <c r="G2167" s="272" t="s">
        <v>3275</v>
      </c>
      <c r="H2167" s="269" t="s">
        <v>3879</v>
      </c>
      <c r="AY2167" s="147"/>
      <c r="BB2167" s="147"/>
      <c r="BE2167" s="147"/>
    </row>
    <row r="2168" spans="5:57" x14ac:dyDescent="0.25">
      <c r="E2168" s="340">
        <v>45414</v>
      </c>
      <c r="F2168" s="269">
        <v>7000</v>
      </c>
      <c r="G2168" s="272" t="s">
        <v>3275</v>
      </c>
      <c r="H2168" s="269" t="s">
        <v>1063</v>
      </c>
      <c r="AY2168" s="147"/>
      <c r="BB2168" s="147"/>
      <c r="BE2168" s="147"/>
    </row>
    <row r="2169" spans="5:57" x14ac:dyDescent="0.25">
      <c r="E2169" s="340">
        <v>45414</v>
      </c>
      <c r="F2169" s="269">
        <v>12000</v>
      </c>
      <c r="G2169" s="272"/>
      <c r="H2169" s="269" t="s">
        <v>3878</v>
      </c>
      <c r="AY2169" s="147"/>
      <c r="BB2169" s="147"/>
      <c r="BE2169" s="147"/>
    </row>
    <row r="2170" spans="5:57" x14ac:dyDescent="0.25">
      <c r="E2170" s="340">
        <v>45413</v>
      </c>
      <c r="F2170" s="269">
        <v>5000</v>
      </c>
      <c r="G2170" s="272" t="s">
        <v>1312</v>
      </c>
      <c r="H2170" s="269" t="s">
        <v>914</v>
      </c>
      <c r="AY2170" s="147"/>
      <c r="BB2170" s="147"/>
      <c r="BE2170" s="147"/>
    </row>
    <row r="2171" spans="5:57" x14ac:dyDescent="0.25">
      <c r="E2171" s="340">
        <v>45412</v>
      </c>
      <c r="F2171" s="269">
        <v>3000</v>
      </c>
      <c r="G2171" s="272" t="s">
        <v>3275</v>
      </c>
      <c r="H2171" s="269" t="s">
        <v>1060</v>
      </c>
      <c r="AY2171" s="147"/>
      <c r="BB2171" s="147"/>
      <c r="BE2171" s="147"/>
    </row>
    <row r="2172" spans="5:57" x14ac:dyDescent="0.25">
      <c r="E2172" s="340">
        <v>45412</v>
      </c>
      <c r="F2172" s="269">
        <v>14000</v>
      </c>
      <c r="G2172" s="272"/>
      <c r="H2172" s="269" t="s">
        <v>3873</v>
      </c>
      <c r="AY2172" s="147"/>
      <c r="BB2172" s="147"/>
      <c r="BE2172" s="147"/>
    </row>
    <row r="2173" spans="5:57" x14ac:dyDescent="0.25">
      <c r="E2173" s="340">
        <v>45412</v>
      </c>
      <c r="F2173" s="269">
        <v>20000</v>
      </c>
      <c r="G2173" s="272"/>
      <c r="H2173" s="269" t="s">
        <v>3867</v>
      </c>
      <c r="AY2173" s="147"/>
      <c r="BB2173" s="147"/>
      <c r="BE2173" s="147"/>
    </row>
    <row r="2174" spans="5:57" x14ac:dyDescent="0.25">
      <c r="E2174" s="340">
        <v>45411</v>
      </c>
      <c r="F2174" s="269">
        <v>3000</v>
      </c>
      <c r="G2174" s="272" t="s">
        <v>3275</v>
      </c>
      <c r="H2174" s="269" t="s">
        <v>636</v>
      </c>
      <c r="AY2174" s="147"/>
      <c r="BB2174" s="147"/>
      <c r="BE2174" s="147"/>
    </row>
    <row r="2175" spans="5:57" x14ac:dyDescent="0.25">
      <c r="E2175" s="340">
        <v>45411</v>
      </c>
      <c r="F2175" s="269">
        <v>3000</v>
      </c>
      <c r="G2175" s="272"/>
      <c r="H2175" s="269" t="s">
        <v>3872</v>
      </c>
      <c r="AY2175" s="147"/>
      <c r="BB2175" s="147"/>
      <c r="BE2175" s="147"/>
    </row>
    <row r="2176" spans="5:57" x14ac:dyDescent="0.25">
      <c r="E2176" s="340">
        <v>45411</v>
      </c>
      <c r="F2176" s="269">
        <v>10000</v>
      </c>
      <c r="G2176" s="272" t="s">
        <v>1396</v>
      </c>
      <c r="H2176" s="269" t="s">
        <v>945</v>
      </c>
      <c r="AY2176" s="147"/>
      <c r="BB2176" s="147"/>
      <c r="BE2176" s="147"/>
    </row>
    <row r="2177" spans="5:57" x14ac:dyDescent="0.25">
      <c r="E2177" s="340">
        <v>45411</v>
      </c>
      <c r="F2177" s="269">
        <v>2000</v>
      </c>
      <c r="G2177" s="272"/>
      <c r="H2177" s="269" t="s">
        <v>3866</v>
      </c>
      <c r="AY2177" s="147"/>
      <c r="BB2177" s="147"/>
      <c r="BE2177" s="147"/>
    </row>
    <row r="2178" spans="5:57" x14ac:dyDescent="0.25">
      <c r="E2178" s="340">
        <v>45409</v>
      </c>
      <c r="F2178" s="269">
        <v>10000</v>
      </c>
      <c r="G2178" s="272" t="s">
        <v>1396</v>
      </c>
      <c r="H2178" s="269" t="s">
        <v>3871</v>
      </c>
      <c r="AY2178" s="147"/>
      <c r="BB2178" s="147"/>
      <c r="BE2178" s="147"/>
    </row>
    <row r="2179" spans="5:57" x14ac:dyDescent="0.25">
      <c r="E2179" s="340">
        <v>45409</v>
      </c>
      <c r="F2179" s="269">
        <v>5000</v>
      </c>
      <c r="G2179" s="272" t="s">
        <v>1312</v>
      </c>
      <c r="H2179" s="269" t="s">
        <v>914</v>
      </c>
      <c r="AY2179" s="147"/>
      <c r="BB2179" s="147"/>
      <c r="BE2179" s="147"/>
    </row>
    <row r="2180" spans="5:57" x14ac:dyDescent="0.25">
      <c r="E2180" s="340">
        <v>45408</v>
      </c>
      <c r="F2180" s="269">
        <v>4000</v>
      </c>
      <c r="G2180" s="272" t="s">
        <v>1312</v>
      </c>
      <c r="H2180" s="269" t="s">
        <v>919</v>
      </c>
      <c r="AY2180" s="147"/>
      <c r="BB2180" s="147"/>
      <c r="BE2180" s="147"/>
    </row>
    <row r="2181" spans="5:57" x14ac:dyDescent="0.25">
      <c r="E2181" s="340">
        <v>45408</v>
      </c>
      <c r="F2181" s="269">
        <v>2000</v>
      </c>
      <c r="G2181" s="272"/>
      <c r="H2181" s="269" t="s">
        <v>3851</v>
      </c>
      <c r="AY2181" s="147"/>
      <c r="BB2181" s="147"/>
      <c r="BE2181" s="147"/>
    </row>
    <row r="2182" spans="5:57" x14ac:dyDescent="0.25">
      <c r="E2182" s="340">
        <v>45408</v>
      </c>
      <c r="F2182" s="269">
        <v>3000</v>
      </c>
      <c r="G2182" s="272"/>
      <c r="H2182" s="269" t="s">
        <v>2231</v>
      </c>
      <c r="AY2182" s="147"/>
      <c r="BB2182" s="147"/>
      <c r="BE2182" s="147"/>
    </row>
    <row r="2183" spans="5:57" x14ac:dyDescent="0.25">
      <c r="E2183" s="340">
        <v>45408</v>
      </c>
      <c r="F2183" s="269">
        <v>7000</v>
      </c>
      <c r="G2183" s="272"/>
      <c r="H2183" s="269" t="s">
        <v>1047</v>
      </c>
      <c r="AY2183" s="147"/>
      <c r="BB2183" s="147"/>
      <c r="BE2183" s="147"/>
    </row>
    <row r="2184" spans="5:57" x14ac:dyDescent="0.25">
      <c r="E2184" s="340">
        <v>45408</v>
      </c>
      <c r="F2184" s="269">
        <v>12000</v>
      </c>
      <c r="G2184" s="272" t="s">
        <v>1396</v>
      </c>
      <c r="H2184" s="269" t="s">
        <v>3849</v>
      </c>
      <c r="AY2184" s="147"/>
      <c r="BB2184" s="147"/>
      <c r="BE2184" s="147"/>
    </row>
    <row r="2185" spans="5:57" x14ac:dyDescent="0.25">
      <c r="E2185" s="340">
        <v>45408</v>
      </c>
      <c r="F2185" s="269">
        <v>10000</v>
      </c>
      <c r="G2185" s="272" t="s">
        <v>1396</v>
      </c>
      <c r="H2185" s="269" t="s">
        <v>3850</v>
      </c>
      <c r="AY2185" s="147"/>
      <c r="BB2185" s="147"/>
      <c r="BE2185" s="147"/>
    </row>
    <row r="2186" spans="5:57" x14ac:dyDescent="0.25">
      <c r="E2186" s="340">
        <v>45408</v>
      </c>
      <c r="F2186" s="269">
        <v>179000</v>
      </c>
      <c r="G2186" s="272" t="s">
        <v>1312</v>
      </c>
      <c r="H2186" s="269" t="s">
        <v>3375</v>
      </c>
      <c r="AY2186" s="147"/>
      <c r="BB2186" s="147"/>
      <c r="BE2186" s="147"/>
    </row>
    <row r="2187" spans="5:57" x14ac:dyDescent="0.25">
      <c r="E2187" s="340">
        <v>45408</v>
      </c>
      <c r="F2187" s="269">
        <v>1000</v>
      </c>
      <c r="G2187" s="272"/>
      <c r="H2187" s="269" t="s">
        <v>921</v>
      </c>
      <c r="AY2187" s="147"/>
      <c r="BB2187" s="147"/>
      <c r="BE2187" s="147"/>
    </row>
    <row r="2188" spans="5:57" x14ac:dyDescent="0.25">
      <c r="E2188" s="340">
        <v>45408</v>
      </c>
      <c r="F2188" s="269">
        <v>5000</v>
      </c>
      <c r="G2188" s="272"/>
      <c r="H2188" s="269" t="s">
        <v>3852</v>
      </c>
      <c r="AY2188" s="147"/>
      <c r="BB2188" s="147"/>
      <c r="BE2188" s="147"/>
    </row>
    <row r="2189" spans="5:57" x14ac:dyDescent="0.25">
      <c r="E2189" s="340">
        <v>45407</v>
      </c>
      <c r="F2189" s="269">
        <v>3000</v>
      </c>
      <c r="G2189" s="272"/>
      <c r="H2189" s="269" t="s">
        <v>3845</v>
      </c>
      <c r="AY2189" s="147"/>
      <c r="BB2189" s="147"/>
      <c r="BE2189" s="147"/>
    </row>
    <row r="2190" spans="5:57" x14ac:dyDescent="0.25">
      <c r="E2190" s="340">
        <v>45407</v>
      </c>
      <c r="F2190" s="269">
        <v>12000</v>
      </c>
      <c r="G2190" s="272"/>
      <c r="H2190" s="269" t="s">
        <v>2288</v>
      </c>
      <c r="AY2190" s="147"/>
      <c r="BB2190" s="147"/>
      <c r="BE2190" s="147"/>
    </row>
    <row r="2191" spans="5:57" x14ac:dyDescent="0.25">
      <c r="E2191" s="340">
        <v>45407</v>
      </c>
      <c r="F2191" s="269">
        <v>8000</v>
      </c>
      <c r="G2191" s="272" t="s">
        <v>1312</v>
      </c>
      <c r="H2191" s="269" t="s">
        <v>966</v>
      </c>
      <c r="AY2191" s="147"/>
      <c r="BB2191" s="147"/>
      <c r="BE2191" s="147"/>
    </row>
    <row r="2192" spans="5:57" x14ac:dyDescent="0.25">
      <c r="E2192" s="340">
        <v>45406</v>
      </c>
      <c r="F2192" s="269">
        <v>3000</v>
      </c>
      <c r="G2192" s="272" t="s">
        <v>3275</v>
      </c>
      <c r="H2192" s="269" t="s">
        <v>636</v>
      </c>
      <c r="AY2192" s="147"/>
      <c r="BB2192" s="147"/>
      <c r="BE2192" s="147"/>
    </row>
    <row r="2193" spans="5:57" x14ac:dyDescent="0.25">
      <c r="E2193" s="340">
        <v>45406</v>
      </c>
      <c r="F2193" s="269">
        <v>10000</v>
      </c>
      <c r="G2193" s="272" t="s">
        <v>3275</v>
      </c>
      <c r="H2193" s="269" t="s">
        <v>3008</v>
      </c>
      <c r="AY2193" s="147"/>
      <c r="BB2193" s="147"/>
      <c r="BE2193" s="147"/>
    </row>
    <row r="2194" spans="5:57" x14ac:dyDescent="0.25">
      <c r="E2194" s="340">
        <v>45405</v>
      </c>
      <c r="F2194" s="269">
        <v>4000</v>
      </c>
      <c r="G2194" s="272" t="s">
        <v>3353</v>
      </c>
      <c r="H2194" s="269" t="s">
        <v>636</v>
      </c>
      <c r="AY2194" s="147"/>
      <c r="BB2194" s="147"/>
      <c r="BE2194" s="147"/>
    </row>
    <row r="2195" spans="5:57" x14ac:dyDescent="0.25">
      <c r="E2195" s="340">
        <v>45405</v>
      </c>
      <c r="F2195" s="269">
        <v>3000</v>
      </c>
      <c r="G2195" s="272" t="s">
        <v>3275</v>
      </c>
      <c r="H2195" s="269" t="s">
        <v>1060</v>
      </c>
      <c r="AY2195" s="147"/>
      <c r="BB2195" s="147"/>
      <c r="BE2195" s="147"/>
    </row>
    <row r="2196" spans="5:57" x14ac:dyDescent="0.25">
      <c r="E2196" s="340">
        <v>45405</v>
      </c>
      <c r="F2196" s="269">
        <v>2000</v>
      </c>
      <c r="G2196" s="272" t="s">
        <v>3353</v>
      </c>
      <c r="H2196" s="269" t="s">
        <v>921</v>
      </c>
      <c r="AY2196" s="147"/>
      <c r="BB2196" s="147"/>
      <c r="BE2196" s="147"/>
    </row>
    <row r="2197" spans="5:57" x14ac:dyDescent="0.25">
      <c r="E2197" s="340">
        <v>45404</v>
      </c>
      <c r="F2197" s="269">
        <v>3000</v>
      </c>
      <c r="G2197" s="272" t="s">
        <v>3355</v>
      </c>
      <c r="H2197" s="269" t="s">
        <v>636</v>
      </c>
      <c r="AY2197" s="147"/>
      <c r="BB2197" s="147"/>
      <c r="BE2197" s="147"/>
    </row>
    <row r="2198" spans="5:57" x14ac:dyDescent="0.25">
      <c r="E2198" s="340">
        <v>45404</v>
      </c>
      <c r="F2198" s="269">
        <v>12000</v>
      </c>
      <c r="G2198" s="272"/>
      <c r="H2198" s="269" t="s">
        <v>916</v>
      </c>
      <c r="AY2198" s="147"/>
      <c r="BB2198" s="147"/>
      <c r="BE2198" s="147"/>
    </row>
    <row r="2199" spans="5:57" x14ac:dyDescent="0.25">
      <c r="E2199" s="340">
        <v>45402</v>
      </c>
      <c r="F2199" s="269">
        <v>20000</v>
      </c>
      <c r="G2199" s="272"/>
      <c r="H2199" s="269" t="s">
        <v>3817</v>
      </c>
      <c r="AY2199" s="147"/>
      <c r="BB2199" s="147"/>
      <c r="BE2199" s="147"/>
    </row>
    <row r="2200" spans="5:57" x14ac:dyDescent="0.25">
      <c r="E2200" s="340">
        <v>45401</v>
      </c>
      <c r="F2200" s="269">
        <v>4000</v>
      </c>
      <c r="G2200" s="272"/>
      <c r="H2200" s="269" t="s">
        <v>1015</v>
      </c>
      <c r="AY2200" s="147"/>
      <c r="BB2200" s="147"/>
      <c r="BE2200" s="147"/>
    </row>
    <row r="2201" spans="5:57" x14ac:dyDescent="0.25">
      <c r="E2201" s="340">
        <v>45401</v>
      </c>
      <c r="F2201" s="269">
        <v>5000</v>
      </c>
      <c r="G2201" s="272"/>
      <c r="H2201" s="269" t="s">
        <v>3811</v>
      </c>
      <c r="AY2201" s="147"/>
      <c r="BB2201" s="147"/>
      <c r="BE2201" s="147"/>
    </row>
    <row r="2202" spans="5:57" x14ac:dyDescent="0.25">
      <c r="E2202" s="340">
        <v>45401</v>
      </c>
      <c r="F2202" s="269">
        <v>10000</v>
      </c>
      <c r="G2202" s="272"/>
      <c r="H2202" s="269" t="s">
        <v>916</v>
      </c>
      <c r="AY2202" s="147"/>
      <c r="BB2202" s="147"/>
      <c r="BE2202" s="147"/>
    </row>
    <row r="2203" spans="5:57" x14ac:dyDescent="0.25">
      <c r="E2203" s="340">
        <v>45401</v>
      </c>
      <c r="F2203" s="269">
        <v>160000</v>
      </c>
      <c r="G2203" s="272" t="s">
        <v>1312</v>
      </c>
      <c r="H2203" s="269" t="s">
        <v>3375</v>
      </c>
      <c r="AY2203" s="147"/>
      <c r="BB2203" s="147"/>
      <c r="BE2203" s="147"/>
    </row>
    <row r="2204" spans="5:57" x14ac:dyDescent="0.25">
      <c r="E2204" s="340">
        <v>45401</v>
      </c>
      <c r="F2204" s="269">
        <v>15000</v>
      </c>
      <c r="G2204" s="272"/>
      <c r="H2204" s="269" t="s">
        <v>3812</v>
      </c>
      <c r="AY2204" s="147"/>
      <c r="BB2204" s="147"/>
      <c r="BE2204" s="147"/>
    </row>
    <row r="2205" spans="5:57" x14ac:dyDescent="0.25">
      <c r="E2205" s="340">
        <v>45401</v>
      </c>
      <c r="F2205" s="269">
        <v>3000</v>
      </c>
      <c r="G2205" s="272"/>
      <c r="H2205" s="269" t="s">
        <v>3813</v>
      </c>
      <c r="AY2205" s="147"/>
      <c r="BB2205" s="147"/>
      <c r="BE2205" s="147"/>
    </row>
    <row r="2206" spans="5:57" x14ac:dyDescent="0.25">
      <c r="E2206" s="340">
        <v>45400</v>
      </c>
      <c r="F2206" s="269">
        <v>10000</v>
      </c>
      <c r="G2206" s="272"/>
      <c r="H2206" s="269" t="s">
        <v>916</v>
      </c>
      <c r="AY2206" s="147"/>
      <c r="BB2206" s="147"/>
      <c r="BE2206" s="147"/>
    </row>
    <row r="2207" spans="5:57" x14ac:dyDescent="0.25">
      <c r="E2207" s="340">
        <v>45400</v>
      </c>
      <c r="F2207" s="269">
        <v>12000</v>
      </c>
      <c r="G2207" s="272"/>
      <c r="H2207" s="269" t="s">
        <v>2288</v>
      </c>
      <c r="AY2207" s="147"/>
      <c r="BB2207" s="147"/>
      <c r="BE2207" s="147"/>
    </row>
    <row r="2208" spans="5:57" x14ac:dyDescent="0.25">
      <c r="E2208" s="340">
        <v>45400</v>
      </c>
      <c r="F2208" s="269">
        <v>2000</v>
      </c>
      <c r="G2208" s="272"/>
      <c r="H2208" s="269" t="s">
        <v>3810</v>
      </c>
      <c r="AY2208" s="147"/>
      <c r="BB2208" s="147"/>
      <c r="BE2208" s="147"/>
    </row>
    <row r="2209" spans="5:57" x14ac:dyDescent="0.25">
      <c r="E2209" s="340">
        <v>45399</v>
      </c>
      <c r="F2209" s="269">
        <v>5000</v>
      </c>
      <c r="G2209" s="272" t="s">
        <v>3355</v>
      </c>
      <c r="H2209" s="269" t="s">
        <v>3800</v>
      </c>
      <c r="AY2209" s="147"/>
      <c r="BB2209" s="147"/>
      <c r="BE2209" s="147"/>
    </row>
    <row r="2210" spans="5:57" x14ac:dyDescent="0.25">
      <c r="E2210" s="340">
        <v>45399</v>
      </c>
      <c r="F2210" s="269">
        <v>2000</v>
      </c>
      <c r="G2210" s="272"/>
      <c r="H2210" s="269" t="s">
        <v>636</v>
      </c>
      <c r="AY2210" s="147"/>
      <c r="BB2210" s="147"/>
      <c r="BE2210" s="147"/>
    </row>
    <row r="2211" spans="5:57" x14ac:dyDescent="0.25">
      <c r="E2211" s="340">
        <v>45399</v>
      </c>
      <c r="F2211" s="269">
        <v>1000</v>
      </c>
      <c r="G2211" s="272"/>
      <c r="H2211" s="269" t="s">
        <v>1029</v>
      </c>
      <c r="AY2211" s="147"/>
      <c r="BB2211" s="147"/>
      <c r="BE2211" s="147"/>
    </row>
    <row r="2212" spans="5:57" x14ac:dyDescent="0.25">
      <c r="E2212" s="340">
        <v>45399</v>
      </c>
      <c r="F2212" s="269">
        <v>10000</v>
      </c>
      <c r="G2212" s="272"/>
      <c r="H2212" s="269" t="s">
        <v>3804</v>
      </c>
      <c r="AY2212" s="147"/>
      <c r="BB2212" s="147"/>
      <c r="BE2212" s="147"/>
    </row>
    <row r="2213" spans="5:57" x14ac:dyDescent="0.25">
      <c r="E2213" s="340">
        <v>45399</v>
      </c>
      <c r="F2213" s="269">
        <v>30000</v>
      </c>
      <c r="G2213" s="272" t="s">
        <v>942</v>
      </c>
      <c r="H2213" s="269" t="s">
        <v>916</v>
      </c>
      <c r="AY2213" s="147"/>
      <c r="BB2213" s="147"/>
      <c r="BE2213" s="147"/>
    </row>
    <row r="2214" spans="5:57" x14ac:dyDescent="0.25">
      <c r="E2214" s="340">
        <v>45398</v>
      </c>
      <c r="F2214" s="269">
        <v>6000</v>
      </c>
      <c r="G2214" s="272" t="s">
        <v>3275</v>
      </c>
      <c r="H2214" s="269" t="s">
        <v>3798</v>
      </c>
      <c r="AY2214" s="147"/>
      <c r="BB2214" s="147"/>
      <c r="BE2214" s="147"/>
    </row>
    <row r="2215" spans="5:57" x14ac:dyDescent="0.25">
      <c r="E2215" s="340">
        <v>45398</v>
      </c>
      <c r="F2215" s="269">
        <v>3000</v>
      </c>
      <c r="G2215" s="272" t="s">
        <v>3275</v>
      </c>
      <c r="H2215" s="269" t="s">
        <v>636</v>
      </c>
      <c r="AY2215" s="147"/>
      <c r="BB2215" s="147"/>
      <c r="BE2215" s="147"/>
    </row>
    <row r="2216" spans="5:57" x14ac:dyDescent="0.25">
      <c r="E2216" s="340">
        <v>45398</v>
      </c>
      <c r="F2216" s="269">
        <v>2000</v>
      </c>
      <c r="G2216" s="272" t="s">
        <v>3353</v>
      </c>
      <c r="H2216" s="269" t="s">
        <v>1060</v>
      </c>
      <c r="AY2216" s="147"/>
      <c r="BB2216" s="147"/>
      <c r="BE2216" s="147"/>
    </row>
    <row r="2217" spans="5:57" x14ac:dyDescent="0.25">
      <c r="E2217" s="340">
        <v>45398</v>
      </c>
      <c r="F2217" s="269">
        <v>5000</v>
      </c>
      <c r="G2217" s="272" t="s">
        <v>1312</v>
      </c>
      <c r="H2217" s="269" t="s">
        <v>914</v>
      </c>
      <c r="AY2217" s="147"/>
      <c r="BB2217" s="147"/>
      <c r="BE2217" s="147"/>
    </row>
    <row r="2218" spans="5:57" x14ac:dyDescent="0.25">
      <c r="E2218" s="340">
        <v>45397</v>
      </c>
      <c r="F2218" s="269">
        <v>18000</v>
      </c>
      <c r="G2218" s="272" t="s">
        <v>1312</v>
      </c>
      <c r="H2218" s="269" t="s">
        <v>3569</v>
      </c>
      <c r="AY2218" s="147"/>
      <c r="BB2218" s="147"/>
      <c r="BE2218" s="147"/>
    </row>
    <row r="2219" spans="5:57" x14ac:dyDescent="0.25">
      <c r="E2219" s="340">
        <v>45397</v>
      </c>
      <c r="F2219" s="269">
        <v>14000</v>
      </c>
      <c r="G2219" s="272" t="s">
        <v>1312</v>
      </c>
      <c r="H2219" s="269" t="s">
        <v>3797</v>
      </c>
      <c r="AY2219" s="147"/>
      <c r="BB2219" s="147"/>
      <c r="BE2219" s="147"/>
    </row>
    <row r="2220" spans="5:57" x14ac:dyDescent="0.25">
      <c r="E2220" s="340">
        <v>45395</v>
      </c>
      <c r="F2220" s="269">
        <v>4000</v>
      </c>
      <c r="G2220" s="272"/>
      <c r="H2220" s="269" t="s">
        <v>2641</v>
      </c>
      <c r="AY2220" s="147"/>
      <c r="BB2220" s="147"/>
      <c r="BE2220" s="147"/>
    </row>
    <row r="2221" spans="5:57" x14ac:dyDescent="0.25">
      <c r="E2221" s="340">
        <v>45395</v>
      </c>
      <c r="F2221" s="269">
        <v>5000</v>
      </c>
      <c r="G2221" s="272"/>
      <c r="H2221" s="269" t="s">
        <v>3680</v>
      </c>
      <c r="AY2221" s="147"/>
      <c r="BB2221" s="147"/>
      <c r="BE2221" s="147"/>
    </row>
    <row r="2222" spans="5:57" x14ac:dyDescent="0.25">
      <c r="E2222" s="340">
        <v>45395</v>
      </c>
      <c r="F2222" s="269">
        <v>30000</v>
      </c>
      <c r="G2222" s="272" t="s">
        <v>942</v>
      </c>
      <c r="H2222" s="269" t="s">
        <v>916</v>
      </c>
      <c r="AY2222" s="147"/>
      <c r="BB2222" s="147"/>
      <c r="BE2222" s="147"/>
    </row>
    <row r="2223" spans="5:57" x14ac:dyDescent="0.25">
      <c r="E2223" s="340">
        <v>45394</v>
      </c>
      <c r="F2223" s="269">
        <v>2000</v>
      </c>
      <c r="G2223" s="272"/>
      <c r="H2223" s="269" t="s">
        <v>3769</v>
      </c>
      <c r="AY2223" s="147"/>
      <c r="BB2223" s="147"/>
      <c r="BE2223" s="147"/>
    </row>
    <row r="2224" spans="5:57" x14ac:dyDescent="0.25">
      <c r="E2224" s="340">
        <v>45394</v>
      </c>
      <c r="F2224" s="269">
        <v>95000</v>
      </c>
      <c r="G2224" s="272"/>
      <c r="H2224" s="269" t="s">
        <v>3785</v>
      </c>
      <c r="AY2224" s="147"/>
      <c r="BB2224" s="147"/>
      <c r="BE2224" s="147"/>
    </row>
    <row r="2225" spans="5:57" x14ac:dyDescent="0.25">
      <c r="E2225" s="340">
        <v>45394</v>
      </c>
      <c r="F2225" s="269">
        <v>2000</v>
      </c>
      <c r="G2225" s="272"/>
      <c r="H2225" s="269" t="s">
        <v>3772</v>
      </c>
      <c r="AY2225" s="147"/>
      <c r="BB2225" s="147"/>
      <c r="BE2225" s="147"/>
    </row>
    <row r="2226" spans="5:57" x14ac:dyDescent="0.25">
      <c r="E2226" s="340">
        <v>45394</v>
      </c>
      <c r="F2226" s="269">
        <v>17000</v>
      </c>
      <c r="G2226" s="272"/>
      <c r="H2226" s="269" t="s">
        <v>3770</v>
      </c>
      <c r="AY2226" s="147"/>
      <c r="BB2226" s="147"/>
      <c r="BE2226" s="147"/>
    </row>
    <row r="2227" spans="5:57" x14ac:dyDescent="0.25">
      <c r="E2227" s="340">
        <v>45394</v>
      </c>
      <c r="F2227" s="269">
        <v>20000</v>
      </c>
      <c r="G2227" s="272"/>
      <c r="H2227" s="269" t="s">
        <v>3771</v>
      </c>
      <c r="AY2227" s="147"/>
      <c r="BB2227" s="147"/>
      <c r="BE2227" s="147"/>
    </row>
    <row r="2228" spans="5:57" x14ac:dyDescent="0.25">
      <c r="E2228" s="340">
        <v>45394</v>
      </c>
      <c r="F2228" s="269">
        <v>188000</v>
      </c>
      <c r="G2228" s="272" t="s">
        <v>1312</v>
      </c>
      <c r="H2228" s="269" t="s">
        <v>3768</v>
      </c>
      <c r="AY2228" s="147"/>
      <c r="BB2228" s="147"/>
      <c r="BE2228" s="147"/>
    </row>
    <row r="2229" spans="5:57" x14ac:dyDescent="0.25">
      <c r="E2229" s="340">
        <v>45393</v>
      </c>
      <c r="F2229" s="269">
        <v>12000</v>
      </c>
      <c r="G2229" s="272" t="s">
        <v>3275</v>
      </c>
      <c r="H2229" s="269" t="s">
        <v>3767</v>
      </c>
      <c r="AY2229" s="147"/>
      <c r="BB2229" s="147"/>
      <c r="BE2229" s="147"/>
    </row>
    <row r="2230" spans="5:57" x14ac:dyDescent="0.25">
      <c r="E2230" s="340">
        <v>45393</v>
      </c>
      <c r="F2230" s="269">
        <v>11000</v>
      </c>
      <c r="G2230" s="272"/>
      <c r="H2230" s="269" t="s">
        <v>3766</v>
      </c>
      <c r="AY2230" s="147"/>
      <c r="BB2230" s="147"/>
      <c r="BE2230" s="147"/>
    </row>
    <row r="2231" spans="5:57" x14ac:dyDescent="0.25">
      <c r="E2231" s="340">
        <v>45392</v>
      </c>
      <c r="F2231" s="269">
        <v>5000</v>
      </c>
      <c r="G2231" s="272" t="s">
        <v>1312</v>
      </c>
      <c r="H2231" s="269" t="s">
        <v>914</v>
      </c>
      <c r="AY2231" s="147"/>
      <c r="BB2231" s="147"/>
      <c r="BE2231" s="147"/>
    </row>
    <row r="2232" spans="5:57" x14ac:dyDescent="0.25">
      <c r="E2232" s="340">
        <v>45391</v>
      </c>
      <c r="F2232" s="269">
        <v>3000</v>
      </c>
      <c r="G2232" s="272" t="s">
        <v>3275</v>
      </c>
      <c r="H2232" s="269" t="s">
        <v>1060</v>
      </c>
      <c r="AY2232" s="147"/>
      <c r="BB2232" s="147"/>
      <c r="BE2232" s="147"/>
    </row>
    <row r="2233" spans="5:57" x14ac:dyDescent="0.25">
      <c r="E2233" s="340">
        <v>45391</v>
      </c>
      <c r="F2233" s="269">
        <v>2000</v>
      </c>
      <c r="G2233" s="272"/>
      <c r="H2233" s="269" t="s">
        <v>1029</v>
      </c>
      <c r="AY2233" s="147"/>
      <c r="BB2233" s="147"/>
      <c r="BE2233" s="147"/>
    </row>
    <row r="2234" spans="5:57" x14ac:dyDescent="0.25">
      <c r="E2234" s="340">
        <v>45391</v>
      </c>
      <c r="F2234" s="269">
        <v>11000</v>
      </c>
      <c r="G2234" s="272"/>
      <c r="H2234" s="269" t="s">
        <v>2288</v>
      </c>
      <c r="AY2234" s="147"/>
      <c r="BB2234" s="147"/>
      <c r="BE2234" s="147"/>
    </row>
    <row r="2235" spans="5:57" x14ac:dyDescent="0.25">
      <c r="E2235" s="340">
        <v>45390</v>
      </c>
      <c r="F2235" s="269">
        <v>20000</v>
      </c>
      <c r="G2235" s="272" t="s">
        <v>1312</v>
      </c>
      <c r="H2235" s="269" t="s">
        <v>3734</v>
      </c>
      <c r="AY2235" s="147"/>
      <c r="BB2235" s="147"/>
      <c r="BE2235" s="147"/>
    </row>
    <row r="2236" spans="5:57" x14ac:dyDescent="0.25">
      <c r="E2236" s="340">
        <v>45390</v>
      </c>
      <c r="F2236" s="269">
        <v>3000</v>
      </c>
      <c r="G2236" s="272" t="s">
        <v>3275</v>
      </c>
      <c r="H2236" s="269" t="s">
        <v>1486</v>
      </c>
      <c r="AY2236" s="147"/>
      <c r="BB2236" s="147"/>
      <c r="BE2236" s="147"/>
    </row>
    <row r="2237" spans="5:57" x14ac:dyDescent="0.25">
      <c r="E2237" s="340">
        <v>45390</v>
      </c>
      <c r="F2237" s="269">
        <v>5000</v>
      </c>
      <c r="G2237" s="272"/>
      <c r="H2237" s="269" t="s">
        <v>3737</v>
      </c>
      <c r="AY2237" s="147"/>
      <c r="BB2237" s="147"/>
      <c r="BE2237" s="147"/>
    </row>
    <row r="2238" spans="5:57" x14ac:dyDescent="0.25">
      <c r="E2238" s="340">
        <v>45389</v>
      </c>
      <c r="F2238" s="269">
        <v>5000</v>
      </c>
      <c r="G2238" s="272" t="s">
        <v>1312</v>
      </c>
      <c r="H2238" s="269" t="s">
        <v>914</v>
      </c>
      <c r="AY2238" s="147"/>
      <c r="BB2238" s="147"/>
      <c r="BE2238" s="147"/>
    </row>
    <row r="2239" spans="5:57" x14ac:dyDescent="0.25">
      <c r="E2239" s="340">
        <v>45388</v>
      </c>
      <c r="F2239" s="269">
        <v>60000</v>
      </c>
      <c r="G2239" s="272"/>
      <c r="H2239" s="269" t="s">
        <v>3733</v>
      </c>
      <c r="AY2239" s="147"/>
      <c r="BB2239" s="147"/>
      <c r="BE2239" s="147"/>
    </row>
    <row r="2240" spans="5:57" x14ac:dyDescent="0.25">
      <c r="E2240" s="340">
        <v>45388</v>
      </c>
      <c r="F2240" s="269">
        <v>18000</v>
      </c>
      <c r="G2240" s="272" t="s">
        <v>1312</v>
      </c>
      <c r="H2240" s="269" t="s">
        <v>928</v>
      </c>
      <c r="AY2240" s="147"/>
      <c r="BB2240" s="147"/>
      <c r="BE2240" s="147"/>
    </row>
    <row r="2241" spans="5:57" x14ac:dyDescent="0.25">
      <c r="E2241" s="340">
        <v>45387</v>
      </c>
      <c r="F2241" s="269">
        <v>5000</v>
      </c>
      <c r="G2241" s="272"/>
      <c r="H2241" s="269" t="s">
        <v>3728</v>
      </c>
      <c r="AY2241" s="147"/>
      <c r="BB2241" s="147"/>
      <c r="BE2241" s="147"/>
    </row>
    <row r="2242" spans="5:57" x14ac:dyDescent="0.25">
      <c r="E2242" s="340">
        <v>45387</v>
      </c>
      <c r="F2242" s="269">
        <v>4000</v>
      </c>
      <c r="G2242" s="272" t="s">
        <v>1312</v>
      </c>
      <c r="H2242" s="269" t="s">
        <v>919</v>
      </c>
      <c r="AY2242" s="147"/>
      <c r="BB2242" s="147"/>
      <c r="BE2242" s="147"/>
    </row>
    <row r="2243" spans="5:57" x14ac:dyDescent="0.25">
      <c r="E2243" s="340">
        <v>45387</v>
      </c>
      <c r="F2243" s="269">
        <v>11000</v>
      </c>
      <c r="G2243" s="272"/>
      <c r="H2243" s="269" t="s">
        <v>3730</v>
      </c>
      <c r="AY2243" s="147"/>
      <c r="BB2243" s="147"/>
      <c r="BE2243" s="147"/>
    </row>
    <row r="2244" spans="5:57" x14ac:dyDescent="0.25">
      <c r="E2244" s="340">
        <v>45387</v>
      </c>
      <c r="F2244" s="269">
        <v>1000</v>
      </c>
      <c r="G2244" s="272"/>
      <c r="H2244" s="269" t="s">
        <v>3731</v>
      </c>
      <c r="AY2244" s="147"/>
      <c r="BB2244" s="147"/>
      <c r="BE2244" s="147"/>
    </row>
    <row r="2245" spans="5:57" x14ac:dyDescent="0.25">
      <c r="E2245" s="340">
        <v>45387</v>
      </c>
      <c r="F2245" s="269">
        <v>30000</v>
      </c>
      <c r="G2245" s="272" t="s">
        <v>942</v>
      </c>
      <c r="H2245" s="269" t="s">
        <v>916</v>
      </c>
      <c r="AY2245" s="147"/>
      <c r="BB2245" s="147"/>
      <c r="BE2245" s="147"/>
    </row>
    <row r="2246" spans="5:57" x14ac:dyDescent="0.25">
      <c r="E2246" s="340">
        <v>45387</v>
      </c>
      <c r="F2246" s="269">
        <v>195000</v>
      </c>
      <c r="G2246" s="272" t="s">
        <v>1312</v>
      </c>
      <c r="H2246" s="269" t="s">
        <v>3375</v>
      </c>
      <c r="AY2246" s="147"/>
      <c r="BB2246" s="147"/>
      <c r="BE2246" s="147"/>
    </row>
    <row r="2247" spans="5:57" x14ac:dyDescent="0.25">
      <c r="E2247" s="340">
        <v>45386</v>
      </c>
      <c r="F2247" s="269">
        <v>5000</v>
      </c>
      <c r="G2247" s="272" t="s">
        <v>1312</v>
      </c>
      <c r="H2247" s="269" t="s">
        <v>1211</v>
      </c>
      <c r="AY2247" s="147"/>
      <c r="BB2247" s="147"/>
      <c r="BE2247" s="147"/>
    </row>
    <row r="2248" spans="5:57" x14ac:dyDescent="0.25">
      <c r="E2248" s="340">
        <v>45386</v>
      </c>
      <c r="F2248" s="269">
        <v>4000</v>
      </c>
      <c r="G2248" s="272" t="s">
        <v>3355</v>
      </c>
      <c r="H2248" s="269" t="s">
        <v>3712</v>
      </c>
      <c r="AY2248" s="147"/>
      <c r="BB2248" s="147"/>
      <c r="BE2248" s="147"/>
    </row>
    <row r="2249" spans="5:57" x14ac:dyDescent="0.25">
      <c r="E2249" s="340">
        <v>45386</v>
      </c>
      <c r="F2249" s="269">
        <v>12000</v>
      </c>
      <c r="G2249" s="272"/>
      <c r="H2249" s="269" t="s">
        <v>2288</v>
      </c>
      <c r="AY2249" s="147"/>
      <c r="BB2249" s="147"/>
      <c r="BE2249" s="147"/>
    </row>
    <row r="2250" spans="5:57" x14ac:dyDescent="0.25">
      <c r="E2250" s="340">
        <v>45385</v>
      </c>
      <c r="F2250" s="269">
        <v>3000</v>
      </c>
      <c r="G2250" s="272"/>
      <c r="H2250" s="269" t="s">
        <v>636</v>
      </c>
      <c r="AY2250" s="147"/>
      <c r="BB2250" s="147"/>
      <c r="BE2250" s="147"/>
    </row>
    <row r="2251" spans="5:57" x14ac:dyDescent="0.25">
      <c r="E2251" s="340">
        <v>45385</v>
      </c>
      <c r="F2251" s="269">
        <v>5000</v>
      </c>
      <c r="G2251" s="272" t="s">
        <v>1312</v>
      </c>
      <c r="H2251" s="269" t="s">
        <v>914</v>
      </c>
      <c r="AY2251" s="147"/>
      <c r="BB2251" s="147"/>
      <c r="BE2251" s="147"/>
    </row>
    <row r="2252" spans="5:57" x14ac:dyDescent="0.25">
      <c r="E2252" s="340">
        <v>45384</v>
      </c>
      <c r="F2252" s="269">
        <v>52000</v>
      </c>
      <c r="G2252" s="272" t="s">
        <v>1312</v>
      </c>
      <c r="H2252" s="269" t="s">
        <v>3710</v>
      </c>
      <c r="AY2252" s="147"/>
      <c r="BB2252" s="147"/>
      <c r="BE2252" s="147"/>
    </row>
    <row r="2253" spans="5:57" x14ac:dyDescent="0.25">
      <c r="E2253" s="340">
        <v>45383</v>
      </c>
      <c r="F2253" s="269">
        <v>110000</v>
      </c>
      <c r="G2253" s="272" t="s">
        <v>942</v>
      </c>
      <c r="H2253" s="269" t="s">
        <v>3704</v>
      </c>
      <c r="AY2253" s="147"/>
      <c r="BB2253" s="147"/>
      <c r="BE2253" s="147"/>
    </row>
    <row r="2254" spans="5:57" x14ac:dyDescent="0.25">
      <c r="E2254" s="340">
        <v>45383</v>
      </c>
      <c r="F2254" s="269">
        <v>3000</v>
      </c>
      <c r="G2254" s="272" t="s">
        <v>3275</v>
      </c>
      <c r="H2254" s="269" t="s">
        <v>636</v>
      </c>
      <c r="AY2254" s="147"/>
      <c r="BB2254" s="147"/>
      <c r="BE2254" s="147"/>
    </row>
    <row r="2255" spans="5:57" x14ac:dyDescent="0.25">
      <c r="E2255" s="340">
        <v>45383</v>
      </c>
      <c r="F2255" s="269">
        <v>1000</v>
      </c>
      <c r="G2255" s="272"/>
      <c r="H2255" s="269" t="s">
        <v>1060</v>
      </c>
      <c r="AY2255" s="147"/>
      <c r="BB2255" s="147"/>
      <c r="BE2255" s="147"/>
    </row>
    <row r="2256" spans="5:57" x14ac:dyDescent="0.25">
      <c r="E2256" s="340">
        <v>45383</v>
      </c>
      <c r="F2256" s="269">
        <v>20000</v>
      </c>
      <c r="G2256" s="272"/>
      <c r="H2256" s="269" t="s">
        <v>3703</v>
      </c>
      <c r="AY2256" s="147"/>
      <c r="BB2256" s="147"/>
      <c r="BE2256" s="147"/>
    </row>
    <row r="2257" spans="5:57" x14ac:dyDescent="0.25">
      <c r="E2257" s="340">
        <v>45382</v>
      </c>
      <c r="F2257" s="269">
        <v>20000</v>
      </c>
      <c r="G2257" s="272"/>
      <c r="H2257" s="269" t="s">
        <v>3702</v>
      </c>
      <c r="AY2257" s="147"/>
      <c r="BB2257" s="147"/>
      <c r="BE2257" s="147"/>
    </row>
    <row r="2258" spans="5:57" x14ac:dyDescent="0.25">
      <c r="E2258" s="340">
        <v>45381</v>
      </c>
      <c r="F2258" s="269">
        <v>5000</v>
      </c>
      <c r="G2258" s="272"/>
      <c r="H2258" s="269" t="s">
        <v>3697</v>
      </c>
      <c r="AY2258" s="147"/>
      <c r="BB2258" s="147"/>
      <c r="BE2258" s="147"/>
    </row>
    <row r="2259" spans="5:57" x14ac:dyDescent="0.25">
      <c r="E2259" s="340">
        <v>45381</v>
      </c>
      <c r="F2259" s="269">
        <v>4000</v>
      </c>
      <c r="G2259" s="272"/>
      <c r="H2259" s="269" t="s">
        <v>919</v>
      </c>
      <c r="AY2259" s="147"/>
      <c r="BB2259" s="147"/>
      <c r="BE2259" s="147"/>
    </row>
    <row r="2260" spans="5:57" x14ac:dyDescent="0.25">
      <c r="E2260" s="340">
        <v>45381</v>
      </c>
      <c r="F2260" s="269">
        <v>170000</v>
      </c>
      <c r="G2260" s="272" t="s">
        <v>1312</v>
      </c>
      <c r="H2260" s="269" t="s">
        <v>920</v>
      </c>
      <c r="AY2260" s="147"/>
      <c r="BB2260" s="147"/>
      <c r="BE2260" s="147"/>
    </row>
    <row r="2261" spans="5:57" x14ac:dyDescent="0.25">
      <c r="E2261" s="340">
        <v>45381</v>
      </c>
      <c r="F2261" s="269">
        <v>18000</v>
      </c>
      <c r="G2261" s="272"/>
      <c r="H2261" s="269" t="s">
        <v>1084</v>
      </c>
      <c r="AY2261" s="147"/>
      <c r="BB2261" s="147"/>
      <c r="BE2261" s="147"/>
    </row>
    <row r="2262" spans="5:57" x14ac:dyDescent="0.25">
      <c r="E2262" s="340">
        <v>45381</v>
      </c>
      <c r="F2262" s="269">
        <v>4000</v>
      </c>
      <c r="G2262" s="272"/>
      <c r="H2262" s="269" t="s">
        <v>3699</v>
      </c>
      <c r="AY2262" s="147"/>
      <c r="BB2262" s="147"/>
      <c r="BE2262" s="147"/>
    </row>
    <row r="2263" spans="5:57" x14ac:dyDescent="0.25">
      <c r="E2263" s="340">
        <v>45380</v>
      </c>
      <c r="F2263" s="269">
        <v>8000</v>
      </c>
      <c r="G2263" s="272"/>
      <c r="H2263" s="269" t="s">
        <v>3698</v>
      </c>
      <c r="AY2263" s="147"/>
      <c r="BB2263" s="147"/>
      <c r="BE2263" s="147"/>
    </row>
    <row r="2264" spans="5:57" x14ac:dyDescent="0.25">
      <c r="E2264" s="340">
        <v>45379</v>
      </c>
      <c r="F2264" s="269">
        <v>3000</v>
      </c>
      <c r="G2264" s="272" t="s">
        <v>3355</v>
      </c>
      <c r="H2264" s="269" t="s">
        <v>923</v>
      </c>
      <c r="AY2264" s="147"/>
      <c r="BB2264" s="147"/>
      <c r="BE2264" s="147"/>
    </row>
    <row r="2265" spans="5:57" x14ac:dyDescent="0.25">
      <c r="E2265" s="340">
        <v>45378</v>
      </c>
      <c r="F2265" s="269">
        <v>10000</v>
      </c>
      <c r="G2265" s="272" t="s">
        <v>1312</v>
      </c>
      <c r="H2265" s="269" t="s">
        <v>966</v>
      </c>
      <c r="AY2265" s="147"/>
      <c r="BB2265" s="147"/>
      <c r="BE2265" s="147"/>
    </row>
    <row r="2266" spans="5:57" x14ac:dyDescent="0.25">
      <c r="E2266" s="340">
        <v>45376</v>
      </c>
      <c r="F2266" s="269">
        <v>5000</v>
      </c>
      <c r="G2266" s="272"/>
      <c r="H2266" s="269" t="s">
        <v>3696</v>
      </c>
      <c r="AY2266" s="147"/>
      <c r="BB2266" s="147"/>
      <c r="BE2266" s="147"/>
    </row>
    <row r="2267" spans="5:57" x14ac:dyDescent="0.25">
      <c r="E2267" s="340">
        <v>45376</v>
      </c>
      <c r="F2267" s="269">
        <v>3000</v>
      </c>
      <c r="G2267" s="272"/>
      <c r="H2267" s="269" t="s">
        <v>3694</v>
      </c>
      <c r="AY2267" s="147"/>
      <c r="BB2267" s="147"/>
      <c r="BE2267" s="147"/>
    </row>
    <row r="2268" spans="5:57" x14ac:dyDescent="0.25">
      <c r="E2268" s="340">
        <v>45376</v>
      </c>
      <c r="F2268" s="269">
        <v>5000</v>
      </c>
      <c r="G2268" s="272"/>
      <c r="H2268" s="269" t="s">
        <v>914</v>
      </c>
      <c r="AY2268" s="147"/>
      <c r="BB2268" s="147"/>
      <c r="BE2268" s="147"/>
    </row>
    <row r="2269" spans="5:57" x14ac:dyDescent="0.25">
      <c r="E2269" s="340">
        <v>45376</v>
      </c>
      <c r="F2269" s="269">
        <v>10000</v>
      </c>
      <c r="G2269" s="272" t="s">
        <v>1396</v>
      </c>
      <c r="H2269" s="269" t="s">
        <v>1306</v>
      </c>
      <c r="AY2269" s="147"/>
      <c r="BB2269" s="147"/>
      <c r="BE2269" s="147"/>
    </row>
    <row r="2270" spans="5:57" x14ac:dyDescent="0.25">
      <c r="E2270" s="340">
        <v>45376</v>
      </c>
      <c r="F2270" s="269">
        <v>16000</v>
      </c>
      <c r="G2270" s="272" t="s">
        <v>1312</v>
      </c>
      <c r="H2270" s="269" t="s">
        <v>3695</v>
      </c>
      <c r="AY2270" s="147"/>
      <c r="BB2270" s="147"/>
      <c r="BE2270" s="147"/>
    </row>
    <row r="2271" spans="5:57" x14ac:dyDescent="0.25">
      <c r="E2271" s="340">
        <v>45374</v>
      </c>
      <c r="F2271" s="269">
        <v>13000</v>
      </c>
      <c r="G2271" s="272"/>
      <c r="H2271" s="269" t="s">
        <v>3690</v>
      </c>
      <c r="AY2271" s="147"/>
      <c r="BB2271" s="147"/>
      <c r="BE2271" s="147"/>
    </row>
    <row r="2272" spans="5:57" x14ac:dyDescent="0.25">
      <c r="E2272" s="340">
        <v>45374</v>
      </c>
      <c r="F2272" s="269">
        <v>4000</v>
      </c>
      <c r="G2272" s="272"/>
      <c r="H2272" s="269" t="s">
        <v>3692</v>
      </c>
      <c r="AY2272" s="147"/>
      <c r="BB2272" s="147"/>
      <c r="BE2272" s="147"/>
    </row>
    <row r="2273" spans="5:57" x14ac:dyDescent="0.25">
      <c r="E2273" s="340">
        <v>45374</v>
      </c>
      <c r="F2273" s="269">
        <v>50000</v>
      </c>
      <c r="G2273" s="272"/>
      <c r="H2273" s="269" t="s">
        <v>3691</v>
      </c>
      <c r="AY2273" s="147"/>
      <c r="BB2273" s="147"/>
      <c r="BE2273" s="147"/>
    </row>
    <row r="2274" spans="5:57" x14ac:dyDescent="0.25">
      <c r="E2274" s="340">
        <v>45374</v>
      </c>
      <c r="F2274" s="269">
        <v>27000</v>
      </c>
      <c r="G2274" s="272"/>
      <c r="H2274" s="269" t="s">
        <v>3689</v>
      </c>
      <c r="AY2274" s="147"/>
      <c r="BB2274" s="147"/>
      <c r="BE2274" s="147"/>
    </row>
    <row r="2275" spans="5:57" x14ac:dyDescent="0.25">
      <c r="E2275" s="340">
        <v>45374</v>
      </c>
      <c r="F2275" s="269">
        <v>7000</v>
      </c>
      <c r="G2275" s="272"/>
      <c r="H2275" s="269" t="s">
        <v>3693</v>
      </c>
      <c r="AY2275" s="147"/>
      <c r="BB2275" s="147"/>
      <c r="BE2275" s="147"/>
    </row>
    <row r="2276" spans="5:57" x14ac:dyDescent="0.25">
      <c r="E2276" s="340">
        <v>45373</v>
      </c>
      <c r="F2276" s="269">
        <v>4000</v>
      </c>
      <c r="G2276" s="272" t="s">
        <v>1312</v>
      </c>
      <c r="H2276" s="269" t="s">
        <v>1015</v>
      </c>
      <c r="AY2276" s="147"/>
      <c r="BB2276" s="147"/>
      <c r="BE2276" s="147"/>
    </row>
    <row r="2277" spans="5:57" x14ac:dyDescent="0.25">
      <c r="E2277" s="340">
        <v>45373</v>
      </c>
      <c r="F2277" s="269">
        <v>18000</v>
      </c>
      <c r="G2277" s="272" t="s">
        <v>1312</v>
      </c>
      <c r="H2277" s="269" t="s">
        <v>2166</v>
      </c>
      <c r="AY2277" s="147"/>
      <c r="BB2277" s="147"/>
      <c r="BE2277" s="147"/>
    </row>
    <row r="2278" spans="5:57" x14ac:dyDescent="0.25">
      <c r="E2278" s="340">
        <v>45373</v>
      </c>
      <c r="F2278" s="269">
        <v>5000</v>
      </c>
      <c r="G2278" s="272" t="s">
        <v>3353</v>
      </c>
      <c r="H2278" s="269" t="s">
        <v>3680</v>
      </c>
      <c r="AY2278" s="147"/>
      <c r="BB2278" s="147"/>
      <c r="BE2278" s="147"/>
    </row>
    <row r="2279" spans="5:57" x14ac:dyDescent="0.25">
      <c r="E2279" s="340">
        <v>45373</v>
      </c>
      <c r="F2279" s="269">
        <v>138000</v>
      </c>
      <c r="G2279" s="272" t="s">
        <v>1312</v>
      </c>
      <c r="H2279" s="269" t="s">
        <v>3679</v>
      </c>
      <c r="AY2279" s="147"/>
      <c r="BB2279" s="147"/>
      <c r="BE2279" s="147"/>
    </row>
    <row r="2280" spans="5:57" x14ac:dyDescent="0.25">
      <c r="E2280" s="340">
        <v>45372</v>
      </c>
      <c r="F2280" s="269">
        <v>7000</v>
      </c>
      <c r="G2280" s="272" t="s">
        <v>3275</v>
      </c>
      <c r="H2280" s="269" t="s">
        <v>1063</v>
      </c>
      <c r="AY2280" s="147"/>
      <c r="BB2280" s="147"/>
      <c r="BE2280" s="147"/>
    </row>
    <row r="2281" spans="5:57" x14ac:dyDescent="0.25">
      <c r="E2281" s="340">
        <v>45371</v>
      </c>
      <c r="F2281" s="269">
        <v>3000</v>
      </c>
      <c r="G2281" s="272" t="s">
        <v>3275</v>
      </c>
      <c r="H2281" s="269" t="s">
        <v>1060</v>
      </c>
      <c r="AY2281" s="147"/>
      <c r="BB2281" s="147"/>
      <c r="BE2281" s="147"/>
    </row>
    <row r="2282" spans="5:57" x14ac:dyDescent="0.25">
      <c r="E2282" s="340">
        <v>45371</v>
      </c>
      <c r="F2282" s="269">
        <v>15000</v>
      </c>
      <c r="G2282" s="272" t="s">
        <v>3275</v>
      </c>
      <c r="H2282" s="269" t="s">
        <v>3668</v>
      </c>
      <c r="AY2282" s="147"/>
      <c r="BB2282" s="147"/>
      <c r="BE2282" s="147"/>
    </row>
    <row r="2283" spans="5:57" x14ac:dyDescent="0.25">
      <c r="E2283" s="340">
        <v>45369</v>
      </c>
      <c r="F2283" s="269">
        <v>3000</v>
      </c>
      <c r="G2283" s="272" t="s">
        <v>3275</v>
      </c>
      <c r="H2283" s="269" t="s">
        <v>1060</v>
      </c>
      <c r="AY2283" s="147"/>
      <c r="BB2283" s="147"/>
      <c r="BE2283" s="147"/>
    </row>
    <row r="2284" spans="5:57" x14ac:dyDescent="0.25">
      <c r="E2284" s="340">
        <v>45369</v>
      </c>
      <c r="F2284" s="269">
        <v>3000</v>
      </c>
      <c r="G2284" s="272" t="s">
        <v>3275</v>
      </c>
      <c r="H2284" s="269" t="s">
        <v>1060</v>
      </c>
      <c r="AY2284" s="147"/>
      <c r="BB2284" s="147"/>
      <c r="BE2284" s="147"/>
    </row>
    <row r="2285" spans="5:57" x14ac:dyDescent="0.25">
      <c r="E2285" s="340">
        <v>45369</v>
      </c>
      <c r="F2285" s="269">
        <v>30000</v>
      </c>
      <c r="G2285" s="272" t="s">
        <v>942</v>
      </c>
      <c r="H2285" s="269" t="s">
        <v>916</v>
      </c>
      <c r="AY2285" s="147"/>
      <c r="BB2285" s="147"/>
      <c r="BE2285" s="147"/>
    </row>
    <row r="2286" spans="5:57" x14ac:dyDescent="0.25">
      <c r="E2286" s="340">
        <v>45369</v>
      </c>
      <c r="F2286" s="269">
        <v>8000</v>
      </c>
      <c r="G2286" s="272" t="s">
        <v>3275</v>
      </c>
      <c r="H2286" s="269" t="s">
        <v>987</v>
      </c>
      <c r="AY2286" s="147"/>
      <c r="BB2286" s="147"/>
      <c r="BE2286" s="147"/>
    </row>
    <row r="2287" spans="5:57" x14ac:dyDescent="0.25">
      <c r="E2287" s="340">
        <v>45369</v>
      </c>
      <c r="F2287" s="269">
        <v>5000</v>
      </c>
      <c r="G2287" s="272"/>
      <c r="H2287" s="269" t="s">
        <v>3657</v>
      </c>
      <c r="AY2287" s="147"/>
      <c r="BB2287" s="147"/>
      <c r="BE2287" s="147"/>
    </row>
    <row r="2288" spans="5:57" x14ac:dyDescent="0.25">
      <c r="E2288" s="340">
        <v>45367</v>
      </c>
      <c r="F2288" s="269">
        <v>3000</v>
      </c>
      <c r="G2288" s="272"/>
      <c r="H2288" s="269" t="s">
        <v>3651</v>
      </c>
      <c r="AY2288" s="147"/>
      <c r="BB2288" s="147"/>
      <c r="BE2288" s="147"/>
    </row>
    <row r="2289" spans="5:57" x14ac:dyDescent="0.25">
      <c r="E2289" s="340">
        <v>45366</v>
      </c>
      <c r="F2289" s="269">
        <v>4000</v>
      </c>
      <c r="G2289" s="272" t="s">
        <v>3351</v>
      </c>
      <c r="H2289" s="269" t="s">
        <v>919</v>
      </c>
      <c r="AY2289" s="147"/>
      <c r="BB2289" s="147"/>
      <c r="BE2289" s="147"/>
    </row>
    <row r="2290" spans="5:57" x14ac:dyDescent="0.25">
      <c r="E2290" s="340">
        <v>45366</v>
      </c>
      <c r="F2290" s="269">
        <v>3000</v>
      </c>
      <c r="G2290" s="272" t="s">
        <v>3353</v>
      </c>
      <c r="H2290" s="269" t="s">
        <v>1060</v>
      </c>
      <c r="AY2290" s="147"/>
      <c r="BB2290" s="147"/>
      <c r="BE2290" s="147"/>
    </row>
    <row r="2291" spans="5:57" x14ac:dyDescent="0.25">
      <c r="E2291" s="340">
        <v>45366</v>
      </c>
      <c r="F2291" s="269">
        <v>80000</v>
      </c>
      <c r="G2291" s="272"/>
      <c r="H2291" s="372" t="s">
        <v>3442</v>
      </c>
      <c r="AY2291" s="147"/>
      <c r="BB2291" s="147"/>
      <c r="BE2291" s="147"/>
    </row>
    <row r="2292" spans="5:57" x14ac:dyDescent="0.25">
      <c r="E2292" s="340">
        <v>45366</v>
      </c>
      <c r="F2292" s="269">
        <v>80000</v>
      </c>
      <c r="G2292" s="272"/>
      <c r="H2292" s="372" t="s">
        <v>3442</v>
      </c>
      <c r="AY2292" s="147"/>
      <c r="BB2292" s="147"/>
      <c r="BE2292" s="147"/>
    </row>
    <row r="2293" spans="5:57" x14ac:dyDescent="0.25">
      <c r="E2293" s="340">
        <v>45366</v>
      </c>
      <c r="F2293" s="269">
        <v>160000</v>
      </c>
      <c r="G2293" s="272"/>
      <c r="H2293" s="372" t="s">
        <v>3442</v>
      </c>
      <c r="AY2293" s="147"/>
      <c r="BB2293" s="147"/>
      <c r="BE2293" s="147"/>
    </row>
    <row r="2294" spans="5:57" x14ac:dyDescent="0.25">
      <c r="E2294" s="340">
        <v>45366</v>
      </c>
      <c r="F2294" s="269">
        <v>205000</v>
      </c>
      <c r="G2294" s="272" t="s">
        <v>1312</v>
      </c>
      <c r="H2294" s="269" t="s">
        <v>3375</v>
      </c>
      <c r="AY2294" s="147"/>
      <c r="BB2294" s="147"/>
      <c r="BE2294" s="147"/>
    </row>
    <row r="2295" spans="5:57" x14ac:dyDescent="0.25">
      <c r="E2295" s="340">
        <v>45365</v>
      </c>
      <c r="F2295" s="269">
        <v>7000</v>
      </c>
      <c r="G2295" s="272" t="s">
        <v>3275</v>
      </c>
      <c r="H2295" s="269" t="s">
        <v>1063</v>
      </c>
      <c r="AY2295" s="147"/>
      <c r="BB2295" s="147"/>
      <c r="BE2295" s="147"/>
    </row>
    <row r="2296" spans="5:57" x14ac:dyDescent="0.25">
      <c r="E2296" s="340">
        <v>45365</v>
      </c>
      <c r="F2296" s="269">
        <v>1000</v>
      </c>
      <c r="G2296" s="272"/>
      <c r="H2296" s="269" t="s">
        <v>636</v>
      </c>
      <c r="AY2296" s="147"/>
      <c r="BB2296" s="147"/>
      <c r="BE2296" s="147"/>
    </row>
    <row r="2297" spans="5:57" x14ac:dyDescent="0.25">
      <c r="E2297" s="340">
        <v>45365</v>
      </c>
      <c r="F2297" s="269">
        <v>32000</v>
      </c>
      <c r="G2297" s="272" t="s">
        <v>3353</v>
      </c>
      <c r="H2297" s="269" t="s">
        <v>1209</v>
      </c>
      <c r="AY2297" s="147"/>
      <c r="BB2297" s="147"/>
      <c r="BE2297" s="147"/>
    </row>
    <row r="2298" spans="5:57" x14ac:dyDescent="0.25">
      <c r="E2298" s="340">
        <v>45365</v>
      </c>
      <c r="F2298" s="269">
        <v>6000</v>
      </c>
      <c r="G2298" s="272" t="s">
        <v>1312</v>
      </c>
      <c r="H2298" s="269" t="s">
        <v>914</v>
      </c>
      <c r="AY2298" s="147"/>
      <c r="BB2298" s="147"/>
      <c r="BE2298" s="147"/>
    </row>
    <row r="2299" spans="5:57" x14ac:dyDescent="0.25">
      <c r="E2299" s="340">
        <v>45364</v>
      </c>
      <c r="F2299" s="269">
        <v>3000</v>
      </c>
      <c r="G2299" s="272" t="s">
        <v>3275</v>
      </c>
      <c r="H2299" s="269" t="s">
        <v>1060</v>
      </c>
      <c r="AY2299" s="147"/>
      <c r="BB2299" s="147"/>
      <c r="BE2299" s="147"/>
    </row>
    <row r="2300" spans="5:57" x14ac:dyDescent="0.25">
      <c r="E2300" s="340">
        <v>45364</v>
      </c>
      <c r="F2300" s="269">
        <v>20000</v>
      </c>
      <c r="G2300" s="272" t="s">
        <v>942</v>
      </c>
      <c r="H2300" s="269" t="s">
        <v>916</v>
      </c>
      <c r="AY2300" s="147"/>
      <c r="BB2300" s="147"/>
      <c r="BE2300" s="147"/>
    </row>
    <row r="2301" spans="5:57" x14ac:dyDescent="0.25">
      <c r="E2301" s="340">
        <v>45363</v>
      </c>
      <c r="F2301" s="269">
        <v>15000</v>
      </c>
      <c r="G2301" s="272"/>
      <c r="H2301" s="269" t="s">
        <v>3644</v>
      </c>
      <c r="AY2301" s="147"/>
      <c r="BB2301" s="147"/>
      <c r="BE2301" s="147"/>
    </row>
    <row r="2302" spans="5:57" x14ac:dyDescent="0.25">
      <c r="E2302" s="340">
        <v>45362</v>
      </c>
      <c r="F2302" s="269">
        <v>56000</v>
      </c>
      <c r="G2302" s="272" t="s">
        <v>1312</v>
      </c>
      <c r="H2302" s="269" t="s">
        <v>3631</v>
      </c>
      <c r="AY2302" s="147"/>
      <c r="BB2302" s="147"/>
      <c r="BE2302" s="147"/>
    </row>
    <row r="2303" spans="5:57" x14ac:dyDescent="0.25">
      <c r="E2303" s="340">
        <v>45361</v>
      </c>
      <c r="F2303" s="269">
        <v>20000</v>
      </c>
      <c r="G2303" s="272"/>
      <c r="H2303" s="269" t="s">
        <v>3635</v>
      </c>
      <c r="AY2303" s="147"/>
      <c r="BB2303" s="147"/>
      <c r="BE2303" s="147"/>
    </row>
    <row r="2304" spans="5:57" x14ac:dyDescent="0.25">
      <c r="E2304" s="340">
        <v>45361</v>
      </c>
      <c r="F2304" s="269">
        <v>5000</v>
      </c>
      <c r="G2304" s="272" t="s">
        <v>1312</v>
      </c>
      <c r="H2304" s="269" t="s">
        <v>914</v>
      </c>
      <c r="AY2304" s="147"/>
      <c r="BB2304" s="147"/>
      <c r="BE2304" s="147"/>
    </row>
    <row r="2305" spans="5:57" x14ac:dyDescent="0.25">
      <c r="E2305" s="340">
        <v>45361</v>
      </c>
      <c r="F2305" s="269">
        <v>120000</v>
      </c>
      <c r="G2305" s="272"/>
      <c r="H2305" s="372" t="s">
        <v>3442</v>
      </c>
      <c r="AY2305" s="147"/>
      <c r="BB2305" s="147"/>
      <c r="BE2305" s="147"/>
    </row>
    <row r="2306" spans="5:57" x14ac:dyDescent="0.25">
      <c r="E2306" s="340">
        <v>45360</v>
      </c>
      <c r="F2306" s="269">
        <v>3000</v>
      </c>
      <c r="G2306" s="272"/>
      <c r="H2306" s="269" t="s">
        <v>1029</v>
      </c>
      <c r="AY2306" s="147"/>
      <c r="BB2306" s="147"/>
      <c r="BE2306" s="147"/>
    </row>
    <row r="2307" spans="5:57" x14ac:dyDescent="0.25">
      <c r="E2307" s="340">
        <v>45360</v>
      </c>
      <c r="F2307" s="269">
        <v>121000</v>
      </c>
      <c r="G2307" s="272"/>
      <c r="H2307" s="372" t="s">
        <v>3442</v>
      </c>
      <c r="AY2307" s="147"/>
      <c r="BB2307" s="147"/>
      <c r="BE2307" s="147"/>
    </row>
    <row r="2308" spans="5:57" x14ac:dyDescent="0.25">
      <c r="E2308" s="340">
        <v>45360</v>
      </c>
      <c r="F2308" s="269">
        <v>34000</v>
      </c>
      <c r="G2308" s="272" t="s">
        <v>942</v>
      </c>
      <c r="H2308" s="269" t="s">
        <v>3628</v>
      </c>
      <c r="AY2308" s="147"/>
      <c r="BB2308" s="147"/>
      <c r="BE2308" s="147"/>
    </row>
    <row r="2309" spans="5:57" x14ac:dyDescent="0.25">
      <c r="E2309" s="340">
        <v>45359</v>
      </c>
      <c r="F2309" s="269">
        <v>4000</v>
      </c>
      <c r="G2309" s="272" t="s">
        <v>1312</v>
      </c>
      <c r="H2309" s="269" t="s">
        <v>1486</v>
      </c>
      <c r="AY2309" s="147"/>
      <c r="BB2309" s="147"/>
      <c r="BE2309" s="147"/>
    </row>
    <row r="2310" spans="5:57" x14ac:dyDescent="0.25">
      <c r="E2310" s="340">
        <v>45359</v>
      </c>
      <c r="F2310" s="269">
        <v>55000</v>
      </c>
      <c r="G2310" s="272" t="s">
        <v>1312</v>
      </c>
      <c r="H2310" s="269" t="s">
        <v>3627</v>
      </c>
      <c r="AY2310" s="147"/>
      <c r="BB2310" s="147"/>
      <c r="BE2310" s="147"/>
    </row>
    <row r="2311" spans="5:57" x14ac:dyDescent="0.25">
      <c r="E2311" s="340">
        <v>45359</v>
      </c>
      <c r="F2311" s="269">
        <v>10000</v>
      </c>
      <c r="G2311" s="272" t="s">
        <v>1312</v>
      </c>
      <c r="H2311" s="269" t="s">
        <v>984</v>
      </c>
      <c r="AY2311" s="147"/>
      <c r="BB2311" s="147"/>
      <c r="BE2311" s="147"/>
    </row>
    <row r="2312" spans="5:57" x14ac:dyDescent="0.25">
      <c r="E2312" s="340">
        <v>45359</v>
      </c>
      <c r="F2312" s="269">
        <v>81000</v>
      </c>
      <c r="G2312" s="272"/>
      <c r="H2312" s="372" t="s">
        <v>3442</v>
      </c>
      <c r="AY2312" s="147"/>
      <c r="BB2312" s="147"/>
      <c r="BE2312" s="147"/>
    </row>
    <row r="2313" spans="5:57" x14ac:dyDescent="0.25">
      <c r="E2313" s="340">
        <v>45359</v>
      </c>
      <c r="F2313" s="269">
        <v>118000</v>
      </c>
      <c r="G2313" s="272" t="s">
        <v>1312</v>
      </c>
      <c r="H2313" s="269" t="s">
        <v>3375</v>
      </c>
      <c r="AY2313" s="147"/>
      <c r="BB2313" s="147"/>
      <c r="BE2313" s="147"/>
    </row>
    <row r="2314" spans="5:57" x14ac:dyDescent="0.25">
      <c r="E2314" s="340">
        <v>45359</v>
      </c>
      <c r="F2314" s="269">
        <v>20000</v>
      </c>
      <c r="G2314" s="272" t="s">
        <v>1312</v>
      </c>
      <c r="H2314" s="269" t="s">
        <v>1991</v>
      </c>
      <c r="AY2314" s="147"/>
      <c r="BB2314" s="147"/>
      <c r="BE2314" s="147"/>
    </row>
    <row r="2315" spans="5:57" x14ac:dyDescent="0.25">
      <c r="E2315" s="340">
        <v>45359</v>
      </c>
      <c r="F2315" s="269">
        <v>6000</v>
      </c>
      <c r="G2315" s="272" t="s">
        <v>1312</v>
      </c>
      <c r="H2315" s="269" t="s">
        <v>966</v>
      </c>
      <c r="AY2315" s="147"/>
      <c r="BB2315" s="147"/>
      <c r="BE2315" s="147"/>
    </row>
    <row r="2316" spans="5:57" x14ac:dyDescent="0.25">
      <c r="E2316" s="340">
        <v>45358</v>
      </c>
      <c r="F2316" s="269">
        <v>81000</v>
      </c>
      <c r="G2316" s="272"/>
      <c r="H2316" s="372" t="s">
        <v>3442</v>
      </c>
      <c r="AY2316" s="147"/>
      <c r="BB2316" s="147"/>
      <c r="BE2316" s="147"/>
    </row>
    <row r="2317" spans="5:57" x14ac:dyDescent="0.25">
      <c r="E2317" s="340">
        <v>45358</v>
      </c>
      <c r="F2317" s="269">
        <v>80000</v>
      </c>
      <c r="G2317" s="272"/>
      <c r="H2317" s="372" t="s">
        <v>3442</v>
      </c>
      <c r="AY2317" s="147"/>
      <c r="BB2317" s="147"/>
      <c r="BE2317" s="147"/>
    </row>
    <row r="2318" spans="5:57" x14ac:dyDescent="0.25">
      <c r="E2318" s="340">
        <v>45358</v>
      </c>
      <c r="F2318" s="269">
        <v>80000</v>
      </c>
      <c r="G2318" s="272"/>
      <c r="H2318" s="372" t="s">
        <v>3442</v>
      </c>
      <c r="AY2318" s="147"/>
      <c r="BB2318" s="147"/>
      <c r="BE2318" s="147"/>
    </row>
    <row r="2319" spans="5:57" x14ac:dyDescent="0.25">
      <c r="E2319" s="340">
        <v>45357</v>
      </c>
      <c r="F2319" s="269">
        <v>80000</v>
      </c>
      <c r="G2319" s="272"/>
      <c r="H2319" s="372" t="s">
        <v>3442</v>
      </c>
      <c r="AY2319" s="147"/>
      <c r="BB2319" s="147"/>
      <c r="BE2319" s="147"/>
    </row>
    <row r="2320" spans="5:57" x14ac:dyDescent="0.25">
      <c r="E2320" s="340">
        <v>45356</v>
      </c>
      <c r="F2320" s="269">
        <v>80000</v>
      </c>
      <c r="G2320" s="272"/>
      <c r="H2320" s="372" t="s">
        <v>3442</v>
      </c>
      <c r="AY2320" s="147"/>
      <c r="BB2320" s="147"/>
      <c r="BE2320" s="147"/>
    </row>
    <row r="2321" spans="5:57" x14ac:dyDescent="0.25">
      <c r="E2321" s="340">
        <v>45356</v>
      </c>
      <c r="F2321" s="269">
        <v>80000</v>
      </c>
      <c r="G2321" s="272"/>
      <c r="H2321" s="372" t="s">
        <v>3442</v>
      </c>
      <c r="AY2321" s="147"/>
      <c r="BB2321" s="147"/>
      <c r="BE2321" s="147"/>
    </row>
    <row r="2322" spans="5:57" x14ac:dyDescent="0.25">
      <c r="E2322" s="340">
        <v>45356</v>
      </c>
      <c r="F2322" s="269">
        <v>20000</v>
      </c>
      <c r="G2322" s="272"/>
      <c r="H2322" s="269" t="s">
        <v>2288</v>
      </c>
      <c r="AY2322" s="147"/>
      <c r="BB2322" s="147"/>
      <c r="BE2322" s="147"/>
    </row>
    <row r="2323" spans="5:57" x14ac:dyDescent="0.25">
      <c r="E2323" s="340">
        <v>45355</v>
      </c>
      <c r="F2323" s="269">
        <v>3000</v>
      </c>
      <c r="G2323" s="272" t="s">
        <v>3275</v>
      </c>
      <c r="H2323" s="269" t="s">
        <v>636</v>
      </c>
      <c r="AY2323" s="147"/>
      <c r="BB2323" s="147"/>
      <c r="BE2323" s="147"/>
    </row>
    <row r="2324" spans="5:57" x14ac:dyDescent="0.25">
      <c r="E2324" s="340">
        <v>45355</v>
      </c>
      <c r="F2324" s="269">
        <v>25000</v>
      </c>
      <c r="G2324" s="272" t="s">
        <v>942</v>
      </c>
      <c r="H2324" s="269" t="s">
        <v>3599</v>
      </c>
      <c r="AY2324" s="147"/>
      <c r="BB2324" s="147"/>
      <c r="BE2324" s="147"/>
    </row>
    <row r="2325" spans="5:57" x14ac:dyDescent="0.25">
      <c r="E2325" s="340">
        <v>45353</v>
      </c>
      <c r="F2325" s="269">
        <v>5000</v>
      </c>
      <c r="G2325" s="272" t="s">
        <v>1312</v>
      </c>
      <c r="H2325" s="269" t="s">
        <v>914</v>
      </c>
      <c r="AY2325" s="147"/>
      <c r="BB2325" s="147"/>
      <c r="BE2325" s="147"/>
    </row>
    <row r="2326" spans="5:57" x14ac:dyDescent="0.25">
      <c r="E2326" s="340">
        <v>45353</v>
      </c>
      <c r="F2326" s="269">
        <v>21000</v>
      </c>
      <c r="G2326" s="272"/>
      <c r="H2326" s="269" t="s">
        <v>3590</v>
      </c>
      <c r="AY2326" s="147"/>
      <c r="BB2326" s="147"/>
      <c r="BE2326" s="147"/>
    </row>
    <row r="2327" spans="5:57" x14ac:dyDescent="0.25">
      <c r="E2327" s="340">
        <v>45353</v>
      </c>
      <c r="F2327" s="269">
        <v>2000</v>
      </c>
      <c r="G2327" s="272"/>
      <c r="H2327" s="269" t="s">
        <v>945</v>
      </c>
      <c r="AY2327" s="147"/>
      <c r="BB2327" s="147"/>
      <c r="BE2327" s="147"/>
    </row>
    <row r="2328" spans="5:57" x14ac:dyDescent="0.25">
      <c r="E2328" s="340">
        <v>45352</v>
      </c>
      <c r="F2328" s="269">
        <v>4000</v>
      </c>
      <c r="G2328" s="272" t="s">
        <v>1312</v>
      </c>
      <c r="H2328" s="269" t="s">
        <v>919</v>
      </c>
      <c r="AY2328" s="147"/>
      <c r="BB2328" s="147"/>
      <c r="BE2328" s="147"/>
    </row>
    <row r="2329" spans="5:57" x14ac:dyDescent="0.25">
      <c r="E2329" s="340">
        <v>45352</v>
      </c>
      <c r="F2329" s="269">
        <v>2000</v>
      </c>
      <c r="G2329" s="272"/>
      <c r="H2329" s="269" t="s">
        <v>2649</v>
      </c>
      <c r="AY2329" s="147"/>
      <c r="BB2329" s="147"/>
      <c r="BE2329" s="147"/>
    </row>
    <row r="2330" spans="5:57" x14ac:dyDescent="0.25">
      <c r="E2330" s="340">
        <v>45352</v>
      </c>
      <c r="F2330" s="269">
        <v>80000</v>
      </c>
      <c r="G2330" s="272"/>
      <c r="H2330" s="372" t="s">
        <v>3442</v>
      </c>
      <c r="AY2330" s="147"/>
      <c r="BB2330" s="147"/>
      <c r="BE2330" s="147"/>
    </row>
    <row r="2331" spans="5:57" x14ac:dyDescent="0.25">
      <c r="E2331" s="340">
        <v>45352</v>
      </c>
      <c r="F2331" s="269">
        <v>183000</v>
      </c>
      <c r="G2331" s="272" t="s">
        <v>1312</v>
      </c>
      <c r="H2331" s="269" t="s">
        <v>3375</v>
      </c>
      <c r="AY2331" s="147"/>
      <c r="BB2331" s="147"/>
      <c r="BE2331" s="147"/>
    </row>
    <row r="2332" spans="5:57" x14ac:dyDescent="0.25">
      <c r="E2332" s="340">
        <v>45352</v>
      </c>
      <c r="F2332" s="269">
        <v>24000</v>
      </c>
      <c r="G2332" s="272" t="s">
        <v>3353</v>
      </c>
      <c r="H2332" s="269" t="s">
        <v>3592</v>
      </c>
      <c r="AY2332" s="147"/>
      <c r="BB2332" s="147"/>
      <c r="BE2332" s="147"/>
    </row>
    <row r="2333" spans="5:57" x14ac:dyDescent="0.25">
      <c r="E2333" s="340">
        <v>45351</v>
      </c>
      <c r="F2333" s="269">
        <v>1000</v>
      </c>
      <c r="G2333" s="272"/>
      <c r="H2333" s="269" t="s">
        <v>3591</v>
      </c>
      <c r="AY2333" s="147"/>
      <c r="BB2333" s="147"/>
      <c r="BE2333" s="147"/>
    </row>
    <row r="2334" spans="5:57" x14ac:dyDescent="0.25">
      <c r="E2334" s="340">
        <v>45351</v>
      </c>
      <c r="F2334" s="269">
        <v>7000</v>
      </c>
      <c r="G2334" s="272" t="s">
        <v>3275</v>
      </c>
      <c r="H2334" s="269" t="s">
        <v>1063</v>
      </c>
      <c r="AY2334" s="147"/>
      <c r="BB2334" s="147"/>
      <c r="BE2334" s="147"/>
    </row>
    <row r="2335" spans="5:57" x14ac:dyDescent="0.25">
      <c r="E2335" s="340">
        <v>45351</v>
      </c>
      <c r="F2335" s="269">
        <v>2000</v>
      </c>
      <c r="G2335" s="272" t="s">
        <v>3355</v>
      </c>
      <c r="H2335" s="269" t="s">
        <v>3581</v>
      </c>
      <c r="AY2335" s="147"/>
      <c r="BB2335" s="147"/>
      <c r="BE2335" s="147"/>
    </row>
    <row r="2336" spans="5:57" x14ac:dyDescent="0.25">
      <c r="E2336" s="340">
        <v>45351</v>
      </c>
      <c r="F2336" s="269">
        <v>5000</v>
      </c>
      <c r="G2336" s="272" t="s">
        <v>3355</v>
      </c>
      <c r="H2336" s="269" t="s">
        <v>2288</v>
      </c>
      <c r="AY2336" s="147"/>
      <c r="BB2336" s="147"/>
      <c r="BE2336" s="147"/>
    </row>
    <row r="2337" spans="5:57" x14ac:dyDescent="0.25">
      <c r="E2337" s="340">
        <v>45350</v>
      </c>
      <c r="F2337" s="269">
        <v>1000</v>
      </c>
      <c r="G2337" s="272" t="s">
        <v>3353</v>
      </c>
      <c r="H2337" s="269" t="s">
        <v>3577</v>
      </c>
      <c r="AY2337" s="147"/>
      <c r="BB2337" s="147"/>
      <c r="BE2337" s="147"/>
    </row>
    <row r="2338" spans="5:57" x14ac:dyDescent="0.25">
      <c r="E2338" s="340">
        <v>45350</v>
      </c>
      <c r="F2338" s="269">
        <v>3000</v>
      </c>
      <c r="G2338" s="272" t="s">
        <v>3275</v>
      </c>
      <c r="H2338" s="269" t="s">
        <v>636</v>
      </c>
      <c r="AY2338" s="147"/>
      <c r="BB2338" s="147"/>
      <c r="BE2338" s="147"/>
    </row>
    <row r="2339" spans="5:57" x14ac:dyDescent="0.25">
      <c r="E2339" s="340">
        <v>45350</v>
      </c>
      <c r="F2339" s="269">
        <v>30000</v>
      </c>
      <c r="G2339" s="272" t="s">
        <v>942</v>
      </c>
      <c r="H2339" s="269" t="s">
        <v>916</v>
      </c>
      <c r="AY2339" s="147"/>
      <c r="BB2339" s="147"/>
      <c r="BE2339" s="147"/>
    </row>
    <row r="2340" spans="5:57" x14ac:dyDescent="0.25">
      <c r="E2340" s="340">
        <v>45349</v>
      </c>
      <c r="F2340" s="269">
        <v>3000</v>
      </c>
      <c r="G2340" s="272" t="s">
        <v>3275</v>
      </c>
      <c r="H2340" s="269" t="s">
        <v>1060</v>
      </c>
      <c r="AY2340" s="147"/>
      <c r="BB2340" s="147"/>
      <c r="BE2340" s="147"/>
    </row>
    <row r="2341" spans="5:57" x14ac:dyDescent="0.25">
      <c r="E2341" s="340">
        <v>45349</v>
      </c>
      <c r="F2341" s="269">
        <v>5000</v>
      </c>
      <c r="G2341" s="272" t="s">
        <v>3275</v>
      </c>
      <c r="H2341" s="269" t="s">
        <v>3573</v>
      </c>
      <c r="AY2341" s="147"/>
      <c r="BB2341" s="147"/>
      <c r="BE2341" s="147"/>
    </row>
    <row r="2342" spans="5:57" x14ac:dyDescent="0.25">
      <c r="E2342" s="340">
        <v>45348</v>
      </c>
      <c r="F2342" s="269">
        <v>4000</v>
      </c>
      <c r="G2342" s="272" t="s">
        <v>3353</v>
      </c>
      <c r="H2342" s="269" t="s">
        <v>636</v>
      </c>
      <c r="AY2342" s="147"/>
      <c r="BB2342" s="147"/>
      <c r="BE2342" s="147"/>
    </row>
    <row r="2343" spans="5:57" x14ac:dyDescent="0.25">
      <c r="E2343" s="340">
        <v>45348</v>
      </c>
      <c r="F2343" s="269">
        <v>81000</v>
      </c>
      <c r="G2343" s="272"/>
      <c r="H2343" s="372" t="s">
        <v>3442</v>
      </c>
      <c r="AY2343" s="147"/>
      <c r="BB2343" s="147"/>
      <c r="BE2343" s="147"/>
    </row>
    <row r="2344" spans="5:57" x14ac:dyDescent="0.25">
      <c r="E2344" s="340">
        <v>45348</v>
      </c>
      <c r="F2344" s="269">
        <v>81000</v>
      </c>
      <c r="G2344" s="272"/>
      <c r="H2344" s="372" t="s">
        <v>3442</v>
      </c>
      <c r="AY2344" s="147"/>
      <c r="BB2344" s="147"/>
      <c r="BE2344" s="147"/>
    </row>
    <row r="2345" spans="5:57" x14ac:dyDescent="0.25">
      <c r="E2345" s="340">
        <v>45348</v>
      </c>
      <c r="F2345" s="269">
        <v>8000</v>
      </c>
      <c r="G2345" s="272" t="s">
        <v>1396</v>
      </c>
      <c r="H2345" s="269" t="s">
        <v>3572</v>
      </c>
      <c r="AY2345" s="147"/>
      <c r="BB2345" s="147"/>
      <c r="BE2345" s="147"/>
    </row>
    <row r="2346" spans="5:57" x14ac:dyDescent="0.25">
      <c r="E2346" s="340">
        <v>45347</v>
      </c>
      <c r="F2346" s="269">
        <v>81000</v>
      </c>
      <c r="G2346" s="272"/>
      <c r="H2346" s="372" t="s">
        <v>3442</v>
      </c>
      <c r="AY2346" s="147"/>
      <c r="BB2346" s="147"/>
      <c r="BE2346" s="147"/>
    </row>
    <row r="2347" spans="5:57" x14ac:dyDescent="0.25">
      <c r="E2347" s="340">
        <v>45347</v>
      </c>
      <c r="F2347" s="269">
        <v>25000</v>
      </c>
      <c r="G2347" s="272" t="s">
        <v>3355</v>
      </c>
      <c r="H2347" s="269" t="s">
        <v>3505</v>
      </c>
      <c r="AY2347" s="147"/>
      <c r="BB2347" s="147"/>
      <c r="BE2347" s="147"/>
    </row>
    <row r="2348" spans="5:57" x14ac:dyDescent="0.25">
      <c r="E2348" s="340">
        <v>45346</v>
      </c>
      <c r="F2348" s="269">
        <v>4000</v>
      </c>
      <c r="G2348" s="272"/>
      <c r="H2348" s="269" t="s">
        <v>1015</v>
      </c>
      <c r="AY2348" s="147"/>
      <c r="BB2348" s="147"/>
      <c r="BE2348" s="147"/>
    </row>
    <row r="2349" spans="5:57" x14ac:dyDescent="0.25">
      <c r="E2349" s="340">
        <v>45346</v>
      </c>
      <c r="F2349" s="269">
        <v>10000</v>
      </c>
      <c r="G2349" s="272" t="s">
        <v>3355</v>
      </c>
      <c r="H2349" s="269" t="s">
        <v>3570</v>
      </c>
      <c r="AY2349" s="147"/>
      <c r="BB2349" s="147"/>
      <c r="BE2349" s="147"/>
    </row>
    <row r="2350" spans="5:57" x14ac:dyDescent="0.25">
      <c r="E2350" s="340">
        <v>45346</v>
      </c>
      <c r="F2350" s="269">
        <v>18000</v>
      </c>
      <c r="G2350" s="272" t="s">
        <v>1312</v>
      </c>
      <c r="H2350" s="269" t="s">
        <v>3569</v>
      </c>
      <c r="AY2350" s="147"/>
      <c r="BB2350" s="147"/>
      <c r="BE2350" s="147"/>
    </row>
    <row r="2351" spans="5:57" x14ac:dyDescent="0.25">
      <c r="E2351" s="340">
        <v>45346</v>
      </c>
      <c r="F2351" s="269">
        <v>5000</v>
      </c>
      <c r="G2351" s="272" t="s">
        <v>1312</v>
      </c>
      <c r="H2351" s="269" t="s">
        <v>914</v>
      </c>
      <c r="AY2351" s="147"/>
      <c r="BB2351" s="147"/>
      <c r="BE2351" s="147"/>
    </row>
    <row r="2352" spans="5:57" x14ac:dyDescent="0.25">
      <c r="E2352" s="340">
        <v>45346</v>
      </c>
      <c r="F2352" s="269">
        <v>179000</v>
      </c>
      <c r="G2352" s="272" t="s">
        <v>1312</v>
      </c>
      <c r="H2352" s="269" t="s">
        <v>3375</v>
      </c>
      <c r="AY2352" s="147"/>
      <c r="BB2352" s="147"/>
      <c r="BE2352" s="147"/>
    </row>
    <row r="2353" spans="5:57" x14ac:dyDescent="0.25">
      <c r="E2353" s="340">
        <v>45346</v>
      </c>
      <c r="F2353" s="269">
        <v>10000</v>
      </c>
      <c r="G2353" s="272"/>
      <c r="H2353" s="269" t="s">
        <v>3563</v>
      </c>
      <c r="AY2353" s="147"/>
      <c r="BB2353" s="147"/>
      <c r="BE2353" s="147"/>
    </row>
    <row r="2354" spans="5:57" x14ac:dyDescent="0.25">
      <c r="E2354" s="340">
        <v>45345</v>
      </c>
      <c r="F2354" s="269">
        <v>20000</v>
      </c>
      <c r="G2354" s="272" t="s">
        <v>1312</v>
      </c>
      <c r="H2354" s="269" t="s">
        <v>3274</v>
      </c>
      <c r="AY2354" s="147"/>
      <c r="BB2354" s="147"/>
      <c r="BE2354" s="147"/>
    </row>
    <row r="2355" spans="5:57" x14ac:dyDescent="0.25">
      <c r="E2355" s="340">
        <v>45344</v>
      </c>
      <c r="F2355" s="269">
        <v>2000</v>
      </c>
      <c r="G2355" s="272" t="s">
        <v>3355</v>
      </c>
      <c r="H2355" s="269" t="s">
        <v>3421</v>
      </c>
      <c r="AY2355" s="147"/>
      <c r="BB2355" s="147"/>
      <c r="BE2355" s="147"/>
    </row>
    <row r="2356" spans="5:57" x14ac:dyDescent="0.25">
      <c r="E2356" s="340">
        <v>45344</v>
      </c>
      <c r="F2356" s="269">
        <v>81000</v>
      </c>
      <c r="G2356" s="272"/>
      <c r="H2356" s="372" t="s">
        <v>3442</v>
      </c>
      <c r="AY2356" s="147"/>
      <c r="BB2356" s="147"/>
      <c r="BE2356" s="147"/>
    </row>
    <row r="2357" spans="5:57" x14ac:dyDescent="0.25">
      <c r="E2357" s="340">
        <v>45343</v>
      </c>
      <c r="F2357" s="269">
        <v>15000</v>
      </c>
      <c r="G2357" s="272" t="s">
        <v>1396</v>
      </c>
      <c r="H2357" s="269" t="s">
        <v>2878</v>
      </c>
      <c r="AY2357" s="147"/>
      <c r="BB2357" s="147"/>
      <c r="BE2357" s="147"/>
    </row>
    <row r="2358" spans="5:57" x14ac:dyDescent="0.25">
      <c r="E2358" s="340">
        <v>45343</v>
      </c>
      <c r="F2358" s="269">
        <v>3000</v>
      </c>
      <c r="G2358" s="272" t="s">
        <v>3275</v>
      </c>
      <c r="H2358" s="269" t="s">
        <v>1060</v>
      </c>
      <c r="AY2358" s="147"/>
      <c r="BB2358" s="147"/>
      <c r="BE2358" s="147"/>
    </row>
    <row r="2359" spans="5:57" x14ac:dyDescent="0.25">
      <c r="E2359" s="340">
        <v>45343</v>
      </c>
      <c r="F2359" s="269">
        <v>30000</v>
      </c>
      <c r="G2359" s="272"/>
      <c r="H2359" s="269" t="s">
        <v>916</v>
      </c>
      <c r="AY2359" s="147"/>
      <c r="BB2359" s="147"/>
      <c r="BE2359" s="147"/>
    </row>
    <row r="2360" spans="5:57" x14ac:dyDescent="0.25">
      <c r="E2360" s="340">
        <v>45342</v>
      </c>
      <c r="F2360" s="269">
        <v>4000</v>
      </c>
      <c r="G2360" s="272" t="s">
        <v>3275</v>
      </c>
      <c r="H2360" s="269" t="s">
        <v>1060</v>
      </c>
      <c r="AY2360" s="147"/>
      <c r="BB2360" s="147"/>
      <c r="BE2360" s="147"/>
    </row>
    <row r="2361" spans="5:57" x14ac:dyDescent="0.25">
      <c r="E2361" s="340">
        <v>45341</v>
      </c>
      <c r="F2361" s="269">
        <v>3000</v>
      </c>
      <c r="G2361" s="272" t="s">
        <v>3275</v>
      </c>
      <c r="H2361" s="269" t="s">
        <v>1060</v>
      </c>
      <c r="AY2361" s="147"/>
      <c r="BB2361" s="147"/>
      <c r="BE2361" s="147"/>
    </row>
    <row r="2362" spans="5:57" x14ac:dyDescent="0.25">
      <c r="E2362" s="340">
        <v>45341</v>
      </c>
      <c r="F2362" s="269">
        <v>5000</v>
      </c>
      <c r="G2362" s="272" t="s">
        <v>3354</v>
      </c>
      <c r="H2362" s="269" t="s">
        <v>3543</v>
      </c>
      <c r="AY2362" s="147"/>
      <c r="BB2362" s="147"/>
      <c r="BE2362" s="147"/>
    </row>
    <row r="2363" spans="5:57" x14ac:dyDescent="0.25">
      <c r="E2363" s="340">
        <v>45341</v>
      </c>
      <c r="F2363" s="269">
        <v>81000</v>
      </c>
      <c r="G2363" s="272"/>
      <c r="H2363" s="372" t="s">
        <v>3442</v>
      </c>
      <c r="AY2363" s="147"/>
      <c r="BB2363" s="147"/>
      <c r="BE2363" s="147"/>
    </row>
    <row r="2364" spans="5:57" x14ac:dyDescent="0.25">
      <c r="E2364" s="340">
        <v>45341</v>
      </c>
      <c r="F2364" s="269">
        <v>10000</v>
      </c>
      <c r="G2364" s="272"/>
      <c r="H2364" s="269" t="s">
        <v>3545</v>
      </c>
      <c r="AY2364" s="147"/>
      <c r="BB2364" s="147"/>
      <c r="BE2364" s="147"/>
    </row>
    <row r="2365" spans="5:57" x14ac:dyDescent="0.25">
      <c r="E2365" s="340">
        <v>45339</v>
      </c>
      <c r="F2365" s="269">
        <v>20000</v>
      </c>
      <c r="G2365" s="272" t="s">
        <v>1396</v>
      </c>
      <c r="H2365" s="269" t="s">
        <v>3539</v>
      </c>
      <c r="AY2365" s="147"/>
      <c r="BB2365" s="147"/>
      <c r="BE2365" s="147"/>
    </row>
    <row r="2366" spans="5:57" x14ac:dyDescent="0.25">
      <c r="E2366" s="340">
        <v>45339</v>
      </c>
      <c r="F2366" s="269">
        <v>8000</v>
      </c>
      <c r="G2366" s="272"/>
      <c r="H2366" s="269" t="s">
        <v>3542</v>
      </c>
      <c r="AY2366" s="147"/>
      <c r="BB2366" s="147"/>
      <c r="BE2366" s="147"/>
    </row>
    <row r="2367" spans="5:57" x14ac:dyDescent="0.25">
      <c r="E2367" s="340">
        <v>45339</v>
      </c>
      <c r="F2367" s="269">
        <v>5000</v>
      </c>
      <c r="G2367" s="272" t="s">
        <v>1312</v>
      </c>
      <c r="H2367" s="269" t="s">
        <v>914</v>
      </c>
      <c r="AY2367" s="147"/>
      <c r="BB2367" s="147"/>
      <c r="BE2367" s="147"/>
    </row>
    <row r="2368" spans="5:57" x14ac:dyDescent="0.25">
      <c r="E2368" s="340">
        <v>45339</v>
      </c>
      <c r="F2368" s="269">
        <v>81000</v>
      </c>
      <c r="G2368" s="272"/>
      <c r="H2368" s="372" t="s">
        <v>3442</v>
      </c>
      <c r="AY2368" s="147"/>
      <c r="BB2368" s="147"/>
      <c r="BE2368" s="147"/>
    </row>
    <row r="2369" spans="5:57" x14ac:dyDescent="0.25">
      <c r="E2369" s="340">
        <v>45339</v>
      </c>
      <c r="F2369" s="269">
        <v>5000</v>
      </c>
      <c r="G2369" s="272"/>
      <c r="H2369" s="269" t="s">
        <v>3540</v>
      </c>
      <c r="AY2369" s="147"/>
      <c r="BB2369" s="147"/>
      <c r="BE2369" s="147"/>
    </row>
    <row r="2370" spans="5:57" x14ac:dyDescent="0.25">
      <c r="E2370" s="340">
        <v>45339</v>
      </c>
      <c r="F2370" s="269">
        <v>201000</v>
      </c>
      <c r="G2370" s="272" t="s">
        <v>1312</v>
      </c>
      <c r="H2370" s="269" t="s">
        <v>3375</v>
      </c>
      <c r="AY2370" s="147"/>
      <c r="BB2370" s="147"/>
      <c r="BE2370" s="147"/>
    </row>
    <row r="2371" spans="5:57" x14ac:dyDescent="0.25">
      <c r="E2371" s="340">
        <v>45339</v>
      </c>
      <c r="F2371" s="269">
        <v>5000</v>
      </c>
      <c r="G2371" s="272" t="s">
        <v>3354</v>
      </c>
      <c r="H2371" s="269"/>
      <c r="AY2371" s="147"/>
      <c r="BB2371" s="147"/>
      <c r="BE2371" s="147"/>
    </row>
    <row r="2372" spans="5:57" x14ac:dyDescent="0.25">
      <c r="E2372" s="340">
        <v>45338</v>
      </c>
      <c r="F2372" s="269">
        <v>30000</v>
      </c>
      <c r="G2372" s="272" t="s">
        <v>3353</v>
      </c>
      <c r="H2372" s="269" t="s">
        <v>916</v>
      </c>
      <c r="AY2372" s="147"/>
      <c r="BB2372" s="147"/>
      <c r="BE2372" s="147"/>
    </row>
    <row r="2373" spans="5:57" x14ac:dyDescent="0.25">
      <c r="E2373" s="340">
        <v>45337</v>
      </c>
      <c r="F2373" s="269">
        <v>7000</v>
      </c>
      <c r="G2373" s="272" t="s">
        <v>3275</v>
      </c>
      <c r="H2373" s="269" t="s">
        <v>1063</v>
      </c>
      <c r="AY2373" s="147"/>
      <c r="BB2373" s="147"/>
      <c r="BE2373" s="147"/>
    </row>
    <row r="2374" spans="5:57" x14ac:dyDescent="0.25">
      <c r="E2374" s="340">
        <v>45337</v>
      </c>
      <c r="F2374" s="269">
        <v>40000</v>
      </c>
      <c r="G2374" s="272"/>
      <c r="H2374" s="269" t="s">
        <v>3533</v>
      </c>
      <c r="AY2374" s="147"/>
      <c r="BB2374" s="147"/>
      <c r="BE2374" s="147"/>
    </row>
    <row r="2375" spans="5:57" x14ac:dyDescent="0.25">
      <c r="E2375" s="340">
        <v>45336</v>
      </c>
      <c r="F2375" s="269">
        <v>3000</v>
      </c>
      <c r="G2375" s="272" t="s">
        <v>3275</v>
      </c>
      <c r="H2375" s="269" t="s">
        <v>636</v>
      </c>
      <c r="AY2375" s="147"/>
      <c r="BB2375" s="147"/>
      <c r="BE2375" s="147"/>
    </row>
    <row r="2376" spans="5:57" x14ac:dyDescent="0.25">
      <c r="E2376" s="340">
        <v>45335</v>
      </c>
      <c r="F2376" s="269">
        <v>16000</v>
      </c>
      <c r="G2376" s="272" t="s">
        <v>3353</v>
      </c>
      <c r="H2376" s="269" t="s">
        <v>3519</v>
      </c>
      <c r="AY2376" s="147"/>
      <c r="BB2376" s="147"/>
      <c r="BE2376" s="147"/>
    </row>
    <row r="2377" spans="5:57" x14ac:dyDescent="0.25">
      <c r="E2377" s="340">
        <v>45335</v>
      </c>
      <c r="F2377" s="269">
        <v>3000</v>
      </c>
      <c r="G2377" s="272" t="s">
        <v>3275</v>
      </c>
      <c r="H2377" s="269" t="s">
        <v>636</v>
      </c>
      <c r="AY2377" s="147"/>
      <c r="BB2377" s="147"/>
      <c r="BE2377" s="147"/>
    </row>
    <row r="2378" spans="5:57" x14ac:dyDescent="0.25">
      <c r="E2378" s="340">
        <v>45335</v>
      </c>
      <c r="F2378" s="269">
        <v>31000</v>
      </c>
      <c r="G2378" s="272" t="s">
        <v>3353</v>
      </c>
      <c r="H2378" s="269" t="s">
        <v>1209</v>
      </c>
      <c r="AY2378" s="147"/>
      <c r="BB2378" s="147"/>
      <c r="BE2378" s="147"/>
    </row>
    <row r="2379" spans="5:57" x14ac:dyDescent="0.25">
      <c r="E2379" s="340">
        <v>45335</v>
      </c>
      <c r="F2379" s="269">
        <v>2000</v>
      </c>
      <c r="G2379" s="272"/>
      <c r="H2379" s="269" t="s">
        <v>1987</v>
      </c>
      <c r="AY2379" s="147"/>
      <c r="BB2379" s="147"/>
      <c r="BE2379" s="147"/>
    </row>
    <row r="2380" spans="5:57" x14ac:dyDescent="0.25">
      <c r="E2380" s="340">
        <v>45335</v>
      </c>
      <c r="F2380" s="269">
        <v>5000</v>
      </c>
      <c r="G2380" s="272" t="s">
        <v>1312</v>
      </c>
      <c r="H2380" s="269" t="s">
        <v>914</v>
      </c>
      <c r="AY2380" s="147"/>
      <c r="BB2380" s="147"/>
      <c r="BE2380" s="147"/>
    </row>
    <row r="2381" spans="5:57" x14ac:dyDescent="0.25">
      <c r="E2381" s="340">
        <v>45335</v>
      </c>
      <c r="F2381" s="269">
        <v>4000</v>
      </c>
      <c r="G2381" s="272" t="s">
        <v>3275</v>
      </c>
      <c r="H2381" s="269" t="s">
        <v>3517</v>
      </c>
      <c r="AY2381" s="147"/>
      <c r="BB2381" s="147"/>
      <c r="BE2381" s="147"/>
    </row>
    <row r="2382" spans="5:57" x14ac:dyDescent="0.25">
      <c r="E2382" s="340">
        <v>45334</v>
      </c>
      <c r="F2382" s="269">
        <v>17000</v>
      </c>
      <c r="G2382" s="272" t="s">
        <v>1312</v>
      </c>
      <c r="H2382" s="269" t="s">
        <v>3506</v>
      </c>
      <c r="AY2382" s="147"/>
      <c r="BB2382" s="147"/>
      <c r="BE2382" s="147"/>
    </row>
    <row r="2383" spans="5:57" x14ac:dyDescent="0.25">
      <c r="E2383" s="340">
        <v>45334</v>
      </c>
      <c r="F2383" s="269">
        <v>20000</v>
      </c>
      <c r="G2383" s="272" t="s">
        <v>1396</v>
      </c>
      <c r="H2383" s="269" t="s">
        <v>2878</v>
      </c>
      <c r="AY2383" s="147"/>
      <c r="BB2383" s="147"/>
      <c r="BE2383" s="147"/>
    </row>
    <row r="2384" spans="5:57" x14ac:dyDescent="0.25">
      <c r="E2384" s="340">
        <v>45334</v>
      </c>
      <c r="F2384" s="269">
        <v>3000</v>
      </c>
      <c r="G2384" s="272" t="s">
        <v>3275</v>
      </c>
      <c r="H2384" s="269" t="s">
        <v>3507</v>
      </c>
      <c r="AY2384" s="147"/>
      <c r="BB2384" s="147"/>
      <c r="BE2384" s="147"/>
    </row>
    <row r="2385" spans="5:57" x14ac:dyDescent="0.25">
      <c r="E2385" s="340">
        <v>45334</v>
      </c>
      <c r="F2385" s="269">
        <v>10000</v>
      </c>
      <c r="G2385" s="272" t="s">
        <v>1396</v>
      </c>
      <c r="H2385" s="269" t="s">
        <v>3518</v>
      </c>
      <c r="AY2385" s="147"/>
      <c r="BB2385" s="147"/>
      <c r="BE2385" s="147"/>
    </row>
    <row r="2386" spans="5:57" x14ac:dyDescent="0.25">
      <c r="E2386" s="340">
        <v>45334</v>
      </c>
      <c r="F2386" s="269">
        <v>4000</v>
      </c>
      <c r="G2386" s="272" t="s">
        <v>3275</v>
      </c>
      <c r="H2386" s="269" t="s">
        <v>3512</v>
      </c>
      <c r="AY2386" s="147"/>
      <c r="BB2386" s="147"/>
      <c r="BE2386" s="147"/>
    </row>
    <row r="2387" spans="5:57" x14ac:dyDescent="0.25">
      <c r="E2387" s="340">
        <v>45334</v>
      </c>
      <c r="F2387" s="269">
        <v>10000</v>
      </c>
      <c r="G2387" s="272" t="s">
        <v>3355</v>
      </c>
      <c r="H2387" s="269" t="s">
        <v>3513</v>
      </c>
      <c r="AY2387" s="147"/>
      <c r="BB2387" s="147"/>
      <c r="BE2387" s="147"/>
    </row>
    <row r="2388" spans="5:57" x14ac:dyDescent="0.25">
      <c r="E2388" s="340">
        <v>45334</v>
      </c>
      <c r="F2388" s="269">
        <v>1000</v>
      </c>
      <c r="G2388" s="272" t="s">
        <v>3355</v>
      </c>
      <c r="H2388" s="269" t="s">
        <v>3508</v>
      </c>
      <c r="AY2388" s="147"/>
      <c r="BB2388" s="147"/>
      <c r="BE2388" s="147"/>
    </row>
    <row r="2389" spans="5:57" x14ac:dyDescent="0.25">
      <c r="E2389" s="340">
        <v>45333</v>
      </c>
      <c r="F2389" s="269">
        <v>5000</v>
      </c>
      <c r="G2389" s="272" t="s">
        <v>1312</v>
      </c>
      <c r="H2389" s="269" t="s">
        <v>959</v>
      </c>
      <c r="AY2389" s="147"/>
      <c r="BB2389" s="147"/>
      <c r="BE2389" s="147"/>
    </row>
    <row r="2390" spans="5:57" x14ac:dyDescent="0.25">
      <c r="E2390" s="340">
        <v>45333</v>
      </c>
      <c r="F2390" s="269">
        <v>15000</v>
      </c>
      <c r="G2390" s="272" t="s">
        <v>3355</v>
      </c>
      <c r="H2390" s="269" t="s">
        <v>3505</v>
      </c>
      <c r="AY2390" s="147"/>
      <c r="BB2390" s="147"/>
      <c r="BE2390" s="147"/>
    </row>
    <row r="2391" spans="5:57" x14ac:dyDescent="0.25">
      <c r="E2391" s="340">
        <v>45332</v>
      </c>
      <c r="F2391" s="269">
        <v>12000</v>
      </c>
      <c r="G2391" s="272" t="s">
        <v>1312</v>
      </c>
      <c r="H2391" s="269" t="s">
        <v>3501</v>
      </c>
      <c r="AY2391" s="147"/>
      <c r="BB2391" s="147"/>
      <c r="BE2391" s="147"/>
    </row>
    <row r="2392" spans="5:57" x14ac:dyDescent="0.25">
      <c r="E2392" s="340">
        <v>45332</v>
      </c>
      <c r="F2392" s="269">
        <v>10000</v>
      </c>
      <c r="G2392" s="272" t="s">
        <v>3355</v>
      </c>
      <c r="H2392" s="269" t="s">
        <v>3504</v>
      </c>
      <c r="AY2392" s="147"/>
      <c r="BB2392" s="147"/>
      <c r="BE2392" s="147"/>
    </row>
    <row r="2393" spans="5:57" x14ac:dyDescent="0.25">
      <c r="E2393" s="340">
        <v>45331</v>
      </c>
      <c r="F2393" s="269">
        <v>4000</v>
      </c>
      <c r="G2393" s="272" t="s">
        <v>1312</v>
      </c>
      <c r="H2393" s="269" t="s">
        <v>1486</v>
      </c>
      <c r="AY2393" s="147"/>
      <c r="BB2393" s="147"/>
      <c r="BE2393" s="147"/>
    </row>
    <row r="2394" spans="5:57" x14ac:dyDescent="0.25">
      <c r="E2394" s="340">
        <v>45331</v>
      </c>
      <c r="F2394" s="269">
        <v>220000</v>
      </c>
      <c r="G2394" s="272" t="s">
        <v>1312</v>
      </c>
      <c r="H2394" s="269" t="s">
        <v>3375</v>
      </c>
      <c r="AY2394" s="147"/>
      <c r="BB2394" s="147"/>
      <c r="BE2394" s="147"/>
    </row>
    <row r="2395" spans="5:57" x14ac:dyDescent="0.25">
      <c r="E2395" s="340">
        <v>45331</v>
      </c>
      <c r="F2395" s="269">
        <v>8000</v>
      </c>
      <c r="G2395" s="272" t="s">
        <v>1396</v>
      </c>
      <c r="H2395" s="269" t="s">
        <v>2620</v>
      </c>
      <c r="AY2395" s="147"/>
      <c r="BB2395" s="147"/>
      <c r="BE2395" s="147"/>
    </row>
    <row r="2396" spans="5:57" x14ac:dyDescent="0.25">
      <c r="E2396" s="340">
        <v>45331</v>
      </c>
      <c r="F2396" s="269">
        <v>5000</v>
      </c>
      <c r="G2396" s="272" t="s">
        <v>1396</v>
      </c>
      <c r="H2396" s="269" t="s">
        <v>3497</v>
      </c>
      <c r="AY2396" s="147"/>
      <c r="BB2396" s="147"/>
      <c r="BE2396" s="147"/>
    </row>
    <row r="2397" spans="5:57" x14ac:dyDescent="0.25">
      <c r="E2397" s="340">
        <v>45330</v>
      </c>
      <c r="F2397" s="269">
        <v>20000</v>
      </c>
      <c r="G2397" s="272" t="s">
        <v>3353</v>
      </c>
      <c r="H2397" s="269" t="s">
        <v>1263</v>
      </c>
      <c r="AY2397" s="147"/>
      <c r="BB2397" s="147"/>
      <c r="BE2397" s="147"/>
    </row>
    <row r="2398" spans="5:57" x14ac:dyDescent="0.25">
      <c r="E2398" s="340">
        <v>45330</v>
      </c>
      <c r="F2398" s="269">
        <v>7000</v>
      </c>
      <c r="G2398" s="272" t="s">
        <v>3275</v>
      </c>
      <c r="H2398" s="269" t="s">
        <v>1063</v>
      </c>
      <c r="AY2398" s="147"/>
      <c r="BB2398" s="147"/>
      <c r="BE2398" s="147"/>
    </row>
    <row r="2399" spans="5:57" x14ac:dyDescent="0.25">
      <c r="E2399" s="340">
        <v>45330</v>
      </c>
      <c r="F2399" s="269">
        <v>5000</v>
      </c>
      <c r="G2399" s="272" t="s">
        <v>1312</v>
      </c>
      <c r="H2399" s="269" t="s">
        <v>959</v>
      </c>
      <c r="AY2399" s="147"/>
      <c r="BB2399" s="147"/>
      <c r="BE2399" s="147"/>
    </row>
    <row r="2400" spans="5:57" x14ac:dyDescent="0.25">
      <c r="E2400" s="340">
        <v>45329</v>
      </c>
      <c r="F2400" s="269">
        <v>3000</v>
      </c>
      <c r="G2400" s="272" t="s">
        <v>3275</v>
      </c>
      <c r="H2400" s="269" t="s">
        <v>3477</v>
      </c>
      <c r="AY2400" s="147"/>
      <c r="BB2400" s="147"/>
      <c r="BE2400" s="147"/>
    </row>
    <row r="2401" spans="5:57" x14ac:dyDescent="0.25">
      <c r="E2401" s="340">
        <v>45329</v>
      </c>
      <c r="F2401" s="269">
        <v>30000</v>
      </c>
      <c r="G2401" s="272" t="s">
        <v>942</v>
      </c>
      <c r="H2401" s="269" t="s">
        <v>943</v>
      </c>
      <c r="AY2401" s="147"/>
      <c r="BB2401" s="147"/>
      <c r="BE2401" s="147"/>
    </row>
    <row r="2402" spans="5:57" x14ac:dyDescent="0.25">
      <c r="E2402" s="340">
        <v>45328</v>
      </c>
      <c r="F2402" s="269">
        <v>32000</v>
      </c>
      <c r="G2402" s="272"/>
      <c r="H2402" s="269" t="s">
        <v>3469</v>
      </c>
      <c r="AY2402" s="147"/>
      <c r="BB2402" s="147"/>
      <c r="BE2402" s="147"/>
    </row>
    <row r="2403" spans="5:57" x14ac:dyDescent="0.25">
      <c r="E2403" s="340">
        <v>45328</v>
      </c>
      <c r="F2403" s="269">
        <v>10000</v>
      </c>
      <c r="G2403" s="272"/>
      <c r="H2403" s="269" t="s">
        <v>3476</v>
      </c>
      <c r="AY2403" s="147"/>
      <c r="BB2403" s="147"/>
      <c r="BE2403" s="147"/>
    </row>
    <row r="2404" spans="5:57" x14ac:dyDescent="0.25">
      <c r="E2404" s="340">
        <v>45327</v>
      </c>
      <c r="F2404" s="269">
        <v>162000</v>
      </c>
      <c r="G2404" s="272"/>
      <c r="H2404" s="372" t="s">
        <v>3442</v>
      </c>
      <c r="AY2404" s="147"/>
      <c r="BB2404" s="147"/>
      <c r="BE2404" s="147"/>
    </row>
    <row r="2405" spans="5:57" x14ac:dyDescent="0.25">
      <c r="E2405" s="340">
        <v>45326</v>
      </c>
      <c r="F2405" s="269">
        <v>13000</v>
      </c>
      <c r="G2405" s="272" t="s">
        <v>1396</v>
      </c>
      <c r="H2405" s="269" t="s">
        <v>3478</v>
      </c>
      <c r="AY2405" s="147"/>
      <c r="BB2405" s="147"/>
      <c r="BE2405" s="147"/>
    </row>
    <row r="2406" spans="5:57" x14ac:dyDescent="0.25">
      <c r="E2406" s="340">
        <v>45325</v>
      </c>
      <c r="F2406" s="269">
        <v>20000</v>
      </c>
      <c r="G2406" s="272" t="s">
        <v>1312</v>
      </c>
      <c r="H2406" s="269" t="s">
        <v>3445</v>
      </c>
      <c r="AY2406" s="147"/>
      <c r="BB2406" s="147"/>
      <c r="BE2406" s="147"/>
    </row>
    <row r="2407" spans="5:57" x14ac:dyDescent="0.25">
      <c r="E2407" s="340">
        <v>45324</v>
      </c>
      <c r="F2407" s="269">
        <v>4000</v>
      </c>
      <c r="G2407" s="272" t="s">
        <v>1312</v>
      </c>
      <c r="H2407" s="269" t="s">
        <v>919</v>
      </c>
      <c r="AY2407" s="147"/>
      <c r="BB2407" s="147"/>
      <c r="BE2407" s="147"/>
    </row>
    <row r="2408" spans="5:57" x14ac:dyDescent="0.25">
      <c r="E2408" s="340">
        <v>45324</v>
      </c>
      <c r="F2408" s="269">
        <v>238000</v>
      </c>
      <c r="G2408" s="272" t="s">
        <v>1312</v>
      </c>
      <c r="H2408" s="269" t="s">
        <v>920</v>
      </c>
      <c r="AY2408" s="147"/>
      <c r="BB2408" s="147"/>
      <c r="BE2408" s="147"/>
    </row>
    <row r="2409" spans="5:57" x14ac:dyDescent="0.25">
      <c r="E2409" s="340">
        <v>45324</v>
      </c>
      <c r="F2409" s="269">
        <v>81000</v>
      </c>
      <c r="G2409" s="272"/>
      <c r="H2409" s="372" t="s">
        <v>3442</v>
      </c>
      <c r="AY2409" s="147"/>
      <c r="BB2409" s="147"/>
      <c r="BE2409" s="147"/>
    </row>
    <row r="2410" spans="5:57" x14ac:dyDescent="0.25">
      <c r="E2410" s="340">
        <v>45324</v>
      </c>
      <c r="F2410" s="269">
        <v>22000</v>
      </c>
      <c r="G2410" s="272" t="s">
        <v>3275</v>
      </c>
      <c r="H2410" s="269" t="s">
        <v>3444</v>
      </c>
      <c r="AY2410" s="147"/>
      <c r="BB2410" s="147"/>
      <c r="BE2410" s="147"/>
    </row>
    <row r="2411" spans="5:57" x14ac:dyDescent="0.25">
      <c r="E2411" s="340">
        <v>45324</v>
      </c>
      <c r="F2411" s="269">
        <v>13000</v>
      </c>
      <c r="G2411" s="272" t="s">
        <v>1312</v>
      </c>
      <c r="H2411" s="269" t="s">
        <v>3450</v>
      </c>
      <c r="AY2411" s="147"/>
      <c r="BB2411" s="147"/>
      <c r="BE2411" s="147"/>
    </row>
    <row r="2412" spans="5:57" x14ac:dyDescent="0.25">
      <c r="E2412" s="340">
        <v>45323</v>
      </c>
      <c r="F2412" s="269">
        <v>2000</v>
      </c>
      <c r="G2412" s="272" t="s">
        <v>3353</v>
      </c>
      <c r="H2412" s="269" t="s">
        <v>636</v>
      </c>
      <c r="AY2412" s="147"/>
      <c r="BB2412" s="147"/>
      <c r="BE2412" s="147"/>
    </row>
    <row r="2413" spans="5:57" x14ac:dyDescent="0.25">
      <c r="E2413" s="340">
        <v>45323</v>
      </c>
      <c r="F2413" s="269">
        <v>20000</v>
      </c>
      <c r="G2413" s="272"/>
      <c r="H2413" s="269" t="s">
        <v>3447</v>
      </c>
      <c r="AY2413" s="147"/>
      <c r="BB2413" s="147"/>
      <c r="BE2413" s="147"/>
    </row>
    <row r="2414" spans="5:57" x14ac:dyDescent="0.25">
      <c r="E2414" s="340">
        <v>45323</v>
      </c>
      <c r="F2414" s="269">
        <v>7000</v>
      </c>
      <c r="G2414" s="272" t="s">
        <v>1312</v>
      </c>
      <c r="H2414" s="269" t="s">
        <v>3449</v>
      </c>
      <c r="AY2414" s="147"/>
      <c r="BB2414" s="147"/>
      <c r="BE2414" s="147"/>
    </row>
    <row r="2415" spans="5:57" x14ac:dyDescent="0.25">
      <c r="E2415" s="340">
        <v>45323</v>
      </c>
      <c r="F2415" s="269">
        <v>84000</v>
      </c>
      <c r="G2415" s="272" t="s">
        <v>942</v>
      </c>
      <c r="H2415" s="269" t="s">
        <v>3434</v>
      </c>
      <c r="AY2415" s="147"/>
      <c r="BB2415" s="147"/>
      <c r="BE2415" s="147"/>
    </row>
    <row r="2416" spans="5:57" x14ac:dyDescent="0.25">
      <c r="E2416" s="340">
        <v>45323</v>
      </c>
      <c r="F2416" s="269">
        <v>40000</v>
      </c>
      <c r="G2416" s="272" t="s">
        <v>942</v>
      </c>
      <c r="H2416" s="269" t="s">
        <v>3433</v>
      </c>
      <c r="AY2416" s="147"/>
      <c r="BB2416" s="147"/>
      <c r="BE2416" s="147"/>
    </row>
    <row r="2417" spans="5:57" x14ac:dyDescent="0.25">
      <c r="E2417" s="340">
        <v>45323</v>
      </c>
      <c r="F2417" s="269">
        <v>20000</v>
      </c>
      <c r="G2417" s="272" t="s">
        <v>942</v>
      </c>
      <c r="H2417" s="269" t="s">
        <v>916</v>
      </c>
      <c r="AY2417" s="147"/>
      <c r="BB2417" s="147"/>
      <c r="BE2417" s="147"/>
    </row>
    <row r="2418" spans="5:57" x14ac:dyDescent="0.25">
      <c r="E2418" s="340">
        <v>45323</v>
      </c>
      <c r="F2418" s="269">
        <v>10000</v>
      </c>
      <c r="G2418" s="272"/>
      <c r="H2418" s="269" t="s">
        <v>3448</v>
      </c>
      <c r="AY2418" s="147"/>
      <c r="BB2418" s="147"/>
      <c r="BE2418" s="147"/>
    </row>
    <row r="2419" spans="5:57" x14ac:dyDescent="0.25">
      <c r="E2419" s="340">
        <v>45322</v>
      </c>
      <c r="F2419" s="269">
        <v>9000</v>
      </c>
      <c r="G2419" s="272" t="s">
        <v>1396</v>
      </c>
      <c r="H2419" s="269" t="s">
        <v>2620</v>
      </c>
      <c r="AY2419" s="147"/>
      <c r="BB2419" s="147"/>
      <c r="BE2419" s="147"/>
    </row>
    <row r="2420" spans="5:57" x14ac:dyDescent="0.25">
      <c r="E2420" s="340">
        <v>45321</v>
      </c>
      <c r="F2420" s="269">
        <v>2000</v>
      </c>
      <c r="G2420" s="272" t="s">
        <v>3355</v>
      </c>
      <c r="H2420" s="269" t="s">
        <v>3421</v>
      </c>
      <c r="AY2420" s="147"/>
      <c r="BB2420" s="147"/>
      <c r="BE2420" s="147"/>
    </row>
    <row r="2421" spans="5:57" x14ac:dyDescent="0.25">
      <c r="E2421" s="340">
        <v>45321</v>
      </c>
      <c r="F2421" s="269">
        <v>5000</v>
      </c>
      <c r="G2421" s="272" t="s">
        <v>1312</v>
      </c>
      <c r="H2421" s="269" t="s">
        <v>914</v>
      </c>
      <c r="AY2421" s="147"/>
      <c r="BB2421" s="147"/>
      <c r="BE2421" s="147"/>
    </row>
    <row r="2422" spans="5:57" x14ac:dyDescent="0.25">
      <c r="E2422" s="340">
        <v>45321</v>
      </c>
      <c r="F2422" s="269">
        <v>2000</v>
      </c>
      <c r="G2422" s="272" t="s">
        <v>1396</v>
      </c>
      <c r="H2422" s="269" t="s">
        <v>3402</v>
      </c>
      <c r="AY2422" s="147"/>
      <c r="BB2422" s="147"/>
      <c r="BE2422" s="147"/>
    </row>
    <row r="2423" spans="5:57" x14ac:dyDescent="0.25">
      <c r="E2423" s="340">
        <v>45320</v>
      </c>
      <c r="F2423" s="269">
        <v>11000</v>
      </c>
      <c r="G2423" s="272" t="s">
        <v>1312</v>
      </c>
      <c r="H2423" s="269" t="s">
        <v>3397</v>
      </c>
      <c r="AY2423" s="147"/>
      <c r="BB2423" s="147"/>
      <c r="BE2423" s="147"/>
    </row>
    <row r="2424" spans="5:57" x14ac:dyDescent="0.25">
      <c r="E2424" s="340">
        <v>45319</v>
      </c>
      <c r="F2424" s="269">
        <v>7000</v>
      </c>
      <c r="G2424" s="272"/>
      <c r="H2424" s="269" t="s">
        <v>3399</v>
      </c>
      <c r="AY2424" s="147"/>
      <c r="BB2424" s="147"/>
      <c r="BE2424" s="147"/>
    </row>
    <row r="2425" spans="5:57" x14ac:dyDescent="0.25">
      <c r="E2425" s="340">
        <v>45319</v>
      </c>
      <c r="F2425" s="269">
        <v>20000</v>
      </c>
      <c r="G2425" s="272" t="s">
        <v>3355</v>
      </c>
      <c r="H2425" s="269" t="s">
        <v>3398</v>
      </c>
      <c r="AY2425" s="147"/>
      <c r="BB2425" s="147"/>
      <c r="BE2425" s="147"/>
    </row>
    <row r="2426" spans="5:57" x14ac:dyDescent="0.25">
      <c r="E2426" s="340">
        <v>45319</v>
      </c>
      <c r="F2426" s="269">
        <v>40000</v>
      </c>
      <c r="G2426" s="272" t="s">
        <v>3355</v>
      </c>
      <c r="H2426" s="269" t="s">
        <v>3400</v>
      </c>
      <c r="AY2426" s="147"/>
      <c r="BB2426" s="147"/>
      <c r="BE2426" s="147"/>
    </row>
    <row r="2427" spans="5:57" x14ac:dyDescent="0.25">
      <c r="E2427" s="340">
        <v>45318</v>
      </c>
      <c r="F2427" s="269">
        <v>5000</v>
      </c>
      <c r="G2427" s="272" t="s">
        <v>3355</v>
      </c>
      <c r="H2427" s="269" t="s">
        <v>3401</v>
      </c>
      <c r="AY2427" s="147"/>
      <c r="BB2427" s="147"/>
      <c r="BE2427" s="147"/>
    </row>
    <row r="2428" spans="5:57" x14ac:dyDescent="0.25">
      <c r="E2428" s="340">
        <v>45317</v>
      </c>
      <c r="F2428" s="269">
        <v>13000</v>
      </c>
      <c r="G2428" s="272" t="s">
        <v>1312</v>
      </c>
      <c r="H2428" s="269" t="s">
        <v>3393</v>
      </c>
      <c r="AY2428" s="147"/>
      <c r="BB2428" s="147"/>
      <c r="BE2428" s="147"/>
    </row>
    <row r="2429" spans="5:57" x14ac:dyDescent="0.25">
      <c r="E2429" s="340">
        <v>45317</v>
      </c>
      <c r="F2429" s="269">
        <v>5000</v>
      </c>
      <c r="G2429" s="272" t="s">
        <v>3355</v>
      </c>
      <c r="H2429" s="269" t="s">
        <v>3395</v>
      </c>
      <c r="AY2429" s="147"/>
      <c r="BB2429" s="147"/>
      <c r="BE2429" s="147"/>
    </row>
    <row r="2430" spans="5:57" x14ac:dyDescent="0.25">
      <c r="E2430" s="340">
        <v>45317</v>
      </c>
      <c r="F2430" s="269">
        <v>146000</v>
      </c>
      <c r="G2430" s="272" t="s">
        <v>1312</v>
      </c>
      <c r="H2430" s="269" t="s">
        <v>920</v>
      </c>
      <c r="AY2430" s="147"/>
      <c r="BB2430" s="147"/>
      <c r="BE2430" s="147"/>
    </row>
    <row r="2431" spans="5:57" x14ac:dyDescent="0.25">
      <c r="E2431" s="340">
        <v>45316</v>
      </c>
      <c r="F2431" s="269">
        <v>13000</v>
      </c>
      <c r="G2431" s="272" t="s">
        <v>1312</v>
      </c>
      <c r="H2431" s="269" t="s">
        <v>3393</v>
      </c>
      <c r="AY2431" s="147"/>
      <c r="BB2431" s="147"/>
      <c r="BE2431" s="147"/>
    </row>
    <row r="2432" spans="5:57" x14ac:dyDescent="0.25">
      <c r="E2432" s="340">
        <v>45315</v>
      </c>
      <c r="F2432" s="269">
        <v>30000</v>
      </c>
      <c r="G2432" s="272" t="s">
        <v>3351</v>
      </c>
      <c r="H2432" s="269" t="s">
        <v>916</v>
      </c>
      <c r="AY2432" s="147"/>
      <c r="BB2432" s="147"/>
      <c r="BE2432" s="147"/>
    </row>
    <row r="2433" spans="5:57" x14ac:dyDescent="0.25">
      <c r="E2433" s="340">
        <v>45315</v>
      </c>
      <c r="F2433" s="269">
        <v>34000</v>
      </c>
      <c r="G2433" s="272" t="s">
        <v>3351</v>
      </c>
      <c r="H2433" s="269" t="s">
        <v>1992</v>
      </c>
      <c r="AY2433" s="147"/>
      <c r="BB2433" s="147"/>
      <c r="BE2433" s="147"/>
    </row>
    <row r="2434" spans="5:57" x14ac:dyDescent="0.25">
      <c r="E2434" s="340">
        <v>45305</v>
      </c>
      <c r="F2434" s="269">
        <v>4000</v>
      </c>
      <c r="G2434" s="272"/>
      <c r="H2434" s="269" t="s">
        <v>919</v>
      </c>
      <c r="AY2434" s="147"/>
      <c r="BB2434" s="147"/>
      <c r="BE2434" s="147"/>
    </row>
    <row r="2435" spans="5:57" x14ac:dyDescent="0.25">
      <c r="E2435" s="340">
        <v>45305</v>
      </c>
      <c r="F2435" s="269">
        <v>4000</v>
      </c>
      <c r="G2435" s="272" t="s">
        <v>1312</v>
      </c>
      <c r="H2435" s="269" t="s">
        <v>1486</v>
      </c>
      <c r="AY2435" s="147"/>
      <c r="BB2435" s="147"/>
      <c r="BE2435" s="147"/>
    </row>
    <row r="2436" spans="5:57" x14ac:dyDescent="0.25">
      <c r="E2436" s="340">
        <v>45305</v>
      </c>
      <c r="F2436" s="269">
        <v>17000</v>
      </c>
      <c r="G2436" s="272" t="s">
        <v>1312</v>
      </c>
      <c r="H2436" s="269" t="s">
        <v>3381</v>
      </c>
      <c r="AY2436" s="147"/>
      <c r="BB2436" s="147"/>
      <c r="BE2436" s="147"/>
    </row>
    <row r="2437" spans="5:57" x14ac:dyDescent="0.25">
      <c r="E2437" s="340">
        <v>45305</v>
      </c>
      <c r="F2437" s="269">
        <v>1000</v>
      </c>
      <c r="G2437" s="272"/>
      <c r="H2437" s="269" t="s">
        <v>636</v>
      </c>
      <c r="AY2437" s="147"/>
      <c r="BB2437" s="147"/>
      <c r="BE2437" s="147"/>
    </row>
    <row r="2438" spans="5:57" x14ac:dyDescent="0.25">
      <c r="E2438" s="340">
        <v>45305</v>
      </c>
      <c r="F2438" s="269">
        <v>230000</v>
      </c>
      <c r="G2438" s="272"/>
      <c r="H2438" s="269" t="s">
        <v>920</v>
      </c>
      <c r="AY2438" s="147"/>
      <c r="BB2438" s="147"/>
      <c r="BE2438" s="147"/>
    </row>
    <row r="2439" spans="5:57" x14ac:dyDescent="0.25">
      <c r="E2439" s="340">
        <v>45305</v>
      </c>
      <c r="F2439" s="269">
        <v>6000</v>
      </c>
      <c r="G2439" s="272"/>
      <c r="H2439" s="269" t="s">
        <v>914</v>
      </c>
      <c r="AY2439" s="147"/>
      <c r="BB2439" s="147"/>
      <c r="BE2439" s="147"/>
    </row>
    <row r="2440" spans="5:57" x14ac:dyDescent="0.25">
      <c r="E2440" s="340">
        <v>45305</v>
      </c>
      <c r="F2440" s="269">
        <v>5000</v>
      </c>
      <c r="G2440" s="272"/>
      <c r="H2440" s="269" t="s">
        <v>914</v>
      </c>
      <c r="AY2440" s="147"/>
      <c r="BB2440" s="147"/>
      <c r="BE2440" s="147"/>
    </row>
    <row r="2441" spans="5:57" x14ac:dyDescent="0.25">
      <c r="E2441" s="340">
        <v>45305</v>
      </c>
      <c r="F2441" s="269">
        <v>68000</v>
      </c>
      <c r="G2441" s="272" t="s">
        <v>1462</v>
      </c>
      <c r="H2441" s="269" t="s">
        <v>3371</v>
      </c>
      <c r="AY2441" s="147"/>
      <c r="BB2441" s="147"/>
      <c r="BE2441" s="147"/>
    </row>
    <row r="2442" spans="5:57" x14ac:dyDescent="0.25">
      <c r="E2442" s="340">
        <v>45305</v>
      </c>
      <c r="F2442" s="269">
        <v>81000</v>
      </c>
      <c r="G2442" s="272"/>
      <c r="H2442" s="372" t="s">
        <v>3442</v>
      </c>
      <c r="AY2442" s="147"/>
      <c r="BB2442" s="147"/>
      <c r="BE2442" s="147"/>
    </row>
    <row r="2443" spans="5:57" x14ac:dyDescent="0.25">
      <c r="E2443" s="340">
        <v>45305</v>
      </c>
      <c r="F2443" s="269">
        <v>5000</v>
      </c>
      <c r="G2443" s="272"/>
      <c r="H2443" s="269" t="s">
        <v>3349</v>
      </c>
      <c r="AY2443" s="147"/>
      <c r="BB2443" s="147"/>
      <c r="BE2443" s="147"/>
    </row>
    <row r="2444" spans="5:57" x14ac:dyDescent="0.25">
      <c r="E2444" s="340">
        <v>45305</v>
      </c>
      <c r="F2444" s="269">
        <v>65000</v>
      </c>
      <c r="G2444" s="272"/>
      <c r="H2444" s="269" t="s">
        <v>3373</v>
      </c>
      <c r="AY2444" s="147"/>
      <c r="BB2444" s="147"/>
      <c r="BE2444" s="147"/>
    </row>
    <row r="2445" spans="5:57" x14ac:dyDescent="0.25">
      <c r="E2445" s="340">
        <v>45305</v>
      </c>
      <c r="F2445" s="269">
        <v>142000</v>
      </c>
      <c r="G2445" s="272" t="s">
        <v>1312</v>
      </c>
      <c r="H2445" s="269" t="s">
        <v>3375</v>
      </c>
      <c r="AY2445" s="147"/>
      <c r="BB2445" s="147"/>
      <c r="BE2445" s="147"/>
    </row>
    <row r="2446" spans="5:57" x14ac:dyDescent="0.25">
      <c r="E2446" s="340">
        <v>45304</v>
      </c>
      <c r="F2446" s="269">
        <v>4000</v>
      </c>
      <c r="G2446" s="272"/>
      <c r="H2446" s="269" t="s">
        <v>3346</v>
      </c>
      <c r="AY2446" s="147"/>
      <c r="BB2446" s="147"/>
      <c r="BE2446" s="147"/>
    </row>
    <row r="2447" spans="5:57" x14ac:dyDescent="0.25">
      <c r="E2447" s="340">
        <v>45304</v>
      </c>
      <c r="F2447" s="269">
        <v>3000</v>
      </c>
      <c r="G2447" s="272"/>
      <c r="H2447" s="269" t="s">
        <v>636</v>
      </c>
      <c r="AY2447" s="147"/>
      <c r="BB2447" s="147"/>
      <c r="BE2447" s="147"/>
    </row>
    <row r="2448" spans="5:57" x14ac:dyDescent="0.25">
      <c r="E2448" s="340">
        <v>45303</v>
      </c>
      <c r="F2448" s="269">
        <v>2000</v>
      </c>
      <c r="G2448" s="272"/>
      <c r="H2448" s="269" t="s">
        <v>636</v>
      </c>
      <c r="AY2448" s="147"/>
      <c r="BB2448" s="147"/>
      <c r="BE2448" s="147"/>
    </row>
    <row r="2449" spans="5:57" x14ac:dyDescent="0.25">
      <c r="E2449" s="340">
        <v>45303</v>
      </c>
      <c r="F2449" s="269">
        <v>3000</v>
      </c>
      <c r="G2449" s="272"/>
      <c r="H2449" s="269" t="s">
        <v>636</v>
      </c>
      <c r="AY2449" s="147"/>
      <c r="BB2449" s="147"/>
      <c r="BE2449" s="147"/>
    </row>
    <row r="2450" spans="5:57" x14ac:dyDescent="0.25">
      <c r="E2450" s="340">
        <v>45303</v>
      </c>
      <c r="F2450" s="269">
        <v>82000</v>
      </c>
      <c r="G2450" s="272"/>
      <c r="H2450" s="372" t="s">
        <v>3442</v>
      </c>
      <c r="AY2450" s="147"/>
      <c r="BB2450" s="147"/>
      <c r="BE2450" s="147"/>
    </row>
    <row r="2451" spans="5:57" x14ac:dyDescent="0.25">
      <c r="E2451" s="340">
        <v>45303</v>
      </c>
      <c r="F2451" s="269">
        <v>1000</v>
      </c>
      <c r="G2451" s="272"/>
      <c r="H2451" s="269" t="s">
        <v>2845</v>
      </c>
      <c r="AY2451" s="147"/>
      <c r="BB2451" s="147"/>
      <c r="BE2451" s="147"/>
    </row>
    <row r="2452" spans="5:57" x14ac:dyDescent="0.25">
      <c r="E2452" s="340">
        <v>45302</v>
      </c>
      <c r="F2452" s="269">
        <v>5000</v>
      </c>
      <c r="G2452" s="272"/>
      <c r="H2452" s="269" t="s">
        <v>914</v>
      </c>
      <c r="AY2452" s="147"/>
      <c r="BB2452" s="147"/>
      <c r="BE2452" s="147"/>
    </row>
    <row r="2453" spans="5:57" x14ac:dyDescent="0.25">
      <c r="E2453" s="340">
        <v>45301</v>
      </c>
      <c r="F2453" s="269">
        <v>31000</v>
      </c>
      <c r="G2453" s="272"/>
      <c r="H2453" s="269" t="s">
        <v>934</v>
      </c>
      <c r="AY2453" s="147"/>
      <c r="BB2453" s="147"/>
      <c r="BE2453" s="147"/>
    </row>
    <row r="2454" spans="5:57" x14ac:dyDescent="0.25">
      <c r="E2454" s="340">
        <v>45301</v>
      </c>
      <c r="F2454" s="269">
        <v>30000</v>
      </c>
      <c r="G2454" s="272" t="s">
        <v>915</v>
      </c>
      <c r="H2454" s="269" t="s">
        <v>916</v>
      </c>
      <c r="AY2454" s="147"/>
      <c r="BB2454" s="147"/>
      <c r="BE2454" s="147"/>
    </row>
    <row r="2455" spans="5:57" x14ac:dyDescent="0.25">
      <c r="E2455" s="340">
        <v>45300</v>
      </c>
      <c r="F2455" s="269">
        <v>2000</v>
      </c>
      <c r="G2455" s="272"/>
      <c r="H2455" s="269" t="s">
        <v>919</v>
      </c>
      <c r="AY2455" s="147"/>
      <c r="BB2455" s="147"/>
      <c r="BE2455" s="147"/>
    </row>
    <row r="2456" spans="5:57" x14ac:dyDescent="0.25">
      <c r="E2456" s="340">
        <v>45300</v>
      </c>
      <c r="F2456" s="269">
        <v>5000</v>
      </c>
      <c r="G2456" s="272"/>
      <c r="H2456" s="269" t="s">
        <v>914</v>
      </c>
      <c r="AY2456" s="147"/>
      <c r="BB2456" s="147"/>
      <c r="BE2456" s="147"/>
    </row>
    <row r="2457" spans="5:57" x14ac:dyDescent="0.25">
      <c r="E2457" s="340">
        <v>45300</v>
      </c>
      <c r="F2457" s="269">
        <v>5000</v>
      </c>
      <c r="G2457" s="272"/>
      <c r="H2457" s="269" t="s">
        <v>914</v>
      </c>
      <c r="AY2457" s="147"/>
      <c r="BB2457" s="147"/>
      <c r="BE2457" s="147"/>
    </row>
    <row r="2458" spans="5:57" x14ac:dyDescent="0.25">
      <c r="E2458" s="340">
        <v>45300</v>
      </c>
      <c r="F2458" s="269">
        <v>40000</v>
      </c>
      <c r="G2458" s="272" t="s">
        <v>3315</v>
      </c>
      <c r="H2458" s="269" t="s">
        <v>3317</v>
      </c>
      <c r="AY2458" s="147"/>
      <c r="BB2458" s="147"/>
      <c r="BE2458" s="147"/>
    </row>
    <row r="2459" spans="5:57" x14ac:dyDescent="0.25">
      <c r="E2459" s="340">
        <v>45300</v>
      </c>
      <c r="F2459" s="269">
        <v>52000</v>
      </c>
      <c r="G2459" s="272" t="s">
        <v>3315</v>
      </c>
      <c r="H2459" s="269" t="s">
        <v>3316</v>
      </c>
      <c r="AY2459" s="147"/>
      <c r="BB2459" s="147"/>
      <c r="BE2459" s="147"/>
    </row>
    <row r="2460" spans="5:57" x14ac:dyDescent="0.25">
      <c r="E2460" s="340">
        <v>45300</v>
      </c>
      <c r="F2460" s="269">
        <v>10000</v>
      </c>
      <c r="G2460" s="272"/>
      <c r="H2460" s="269" t="s">
        <v>3313</v>
      </c>
      <c r="AY2460" s="147"/>
      <c r="BB2460" s="147"/>
      <c r="BE2460" s="147"/>
    </row>
    <row r="2461" spans="5:57" x14ac:dyDescent="0.25">
      <c r="E2461" s="340">
        <v>45299</v>
      </c>
      <c r="F2461" s="269">
        <v>10000</v>
      </c>
      <c r="G2461" s="272"/>
      <c r="H2461" s="269" t="s">
        <v>3308</v>
      </c>
      <c r="AY2461" s="147"/>
      <c r="BB2461" s="147"/>
      <c r="BE2461" s="147"/>
    </row>
    <row r="2462" spans="5:57" x14ac:dyDescent="0.25">
      <c r="E2462" s="340">
        <v>45299</v>
      </c>
      <c r="F2462" s="269">
        <v>33000</v>
      </c>
      <c r="G2462" s="272"/>
      <c r="H2462" s="269" t="s">
        <v>3309</v>
      </c>
      <c r="AY2462" s="147"/>
      <c r="BB2462" s="147"/>
      <c r="BE2462" s="147"/>
    </row>
    <row r="2463" spans="5:57" x14ac:dyDescent="0.25">
      <c r="E2463" s="480">
        <v>45297</v>
      </c>
      <c r="F2463" s="280">
        <v>100000</v>
      </c>
      <c r="G2463" s="280"/>
      <c r="H2463" s="280" t="s">
        <v>3314</v>
      </c>
      <c r="AY2463" s="147"/>
      <c r="BB2463" s="147"/>
      <c r="BE2463" s="147"/>
    </row>
    <row r="2464" spans="5:57" x14ac:dyDescent="0.25">
      <c r="E2464" s="340">
        <v>45296</v>
      </c>
      <c r="F2464" s="269">
        <v>9000</v>
      </c>
      <c r="G2464" s="272"/>
      <c r="H2464" s="269" t="s">
        <v>3310</v>
      </c>
      <c r="AY2464" s="147"/>
      <c r="BB2464" s="147"/>
      <c r="BE2464" s="147"/>
    </row>
    <row r="2465" spans="5:57" x14ac:dyDescent="0.25">
      <c r="E2465" s="340">
        <v>45296</v>
      </c>
      <c r="F2465" s="269">
        <v>120000</v>
      </c>
      <c r="G2465" s="272"/>
      <c r="H2465" s="269" t="s">
        <v>920</v>
      </c>
      <c r="AY2465" s="147"/>
      <c r="BB2465" s="147"/>
      <c r="BE2465" s="147"/>
    </row>
    <row r="2466" spans="5:57" x14ac:dyDescent="0.25">
      <c r="E2466" s="340">
        <v>45296</v>
      </c>
      <c r="F2466" s="269">
        <v>110000</v>
      </c>
      <c r="G2466" s="272"/>
      <c r="H2466" s="269" t="s">
        <v>3312</v>
      </c>
      <c r="AY2466" s="147"/>
      <c r="BB2466" s="147"/>
      <c r="BE2466" s="147"/>
    </row>
    <row r="2467" spans="5:57" x14ac:dyDescent="0.25">
      <c r="E2467" s="340">
        <v>45296</v>
      </c>
      <c r="F2467" s="269">
        <v>150000</v>
      </c>
      <c r="G2467" s="272"/>
      <c r="H2467" s="269" t="s">
        <v>3311</v>
      </c>
      <c r="AY2467" s="147"/>
      <c r="BB2467" s="147"/>
      <c r="BE2467" s="147"/>
    </row>
    <row r="2468" spans="5:57" x14ac:dyDescent="0.25">
      <c r="E2468" s="340">
        <v>45295</v>
      </c>
      <c r="F2468" s="269">
        <v>2000</v>
      </c>
      <c r="G2468" s="272"/>
      <c r="H2468" s="269" t="s">
        <v>3302</v>
      </c>
      <c r="AY2468" s="147"/>
      <c r="BB2468" s="147"/>
      <c r="BE2468" s="147"/>
    </row>
    <row r="2469" spans="5:57" x14ac:dyDescent="0.25">
      <c r="E2469" s="340">
        <v>45295</v>
      </c>
      <c r="F2469" s="269">
        <v>20000</v>
      </c>
      <c r="G2469" s="272"/>
      <c r="H2469" s="269" t="s">
        <v>3301</v>
      </c>
      <c r="AY2469" s="147"/>
      <c r="BB2469" s="147"/>
      <c r="BE2469" s="147"/>
    </row>
    <row r="2470" spans="5:57" x14ac:dyDescent="0.25">
      <c r="E2470" s="340">
        <v>45295</v>
      </c>
      <c r="F2470" s="269">
        <v>3000</v>
      </c>
      <c r="G2470" s="272"/>
      <c r="H2470" s="269" t="s">
        <v>3303</v>
      </c>
      <c r="AY2470" s="147"/>
      <c r="BB2470" s="147"/>
      <c r="BE2470" s="147"/>
    </row>
    <row r="2471" spans="5:57" x14ac:dyDescent="0.25">
      <c r="E2471" s="340">
        <v>45295</v>
      </c>
      <c r="F2471" s="269">
        <v>50000</v>
      </c>
      <c r="G2471" s="272"/>
      <c r="H2471" s="269" t="s">
        <v>3305</v>
      </c>
      <c r="AY2471" s="147"/>
      <c r="BB2471" s="147"/>
      <c r="BE2471" s="147"/>
    </row>
    <row r="2472" spans="5:57" x14ac:dyDescent="0.25">
      <c r="E2472" s="340">
        <v>45292</v>
      </c>
      <c r="F2472" s="269">
        <v>6000</v>
      </c>
      <c r="G2472" s="272" t="s">
        <v>1396</v>
      </c>
      <c r="H2472" s="269" t="s">
        <v>3307</v>
      </c>
      <c r="AY2472" s="147"/>
      <c r="BB2472" s="147"/>
      <c r="BE2472" s="147"/>
    </row>
    <row r="2473" spans="5:57" x14ac:dyDescent="0.25">
      <c r="E2473" s="340">
        <v>45291</v>
      </c>
      <c r="F2473" s="269">
        <v>13000</v>
      </c>
      <c r="G2473" s="272"/>
      <c r="H2473" s="269" t="s">
        <v>3306</v>
      </c>
      <c r="AY2473" s="147"/>
      <c r="BB2473" s="147"/>
      <c r="BE2473" s="147"/>
    </row>
    <row r="2474" spans="5:57" x14ac:dyDescent="0.25">
      <c r="E2474" s="340">
        <v>45291</v>
      </c>
      <c r="F2474" s="269">
        <v>63000</v>
      </c>
      <c r="G2474" s="272" t="s">
        <v>1396</v>
      </c>
      <c r="H2474" s="269" t="s">
        <v>3276</v>
      </c>
      <c r="AY2474" s="147"/>
      <c r="BB2474" s="147"/>
      <c r="BE2474" s="147"/>
    </row>
    <row r="2475" spans="5:57" x14ac:dyDescent="0.25">
      <c r="E2475" s="340">
        <v>45291</v>
      </c>
      <c r="F2475" s="269">
        <v>11000</v>
      </c>
      <c r="G2475" s="272" t="s">
        <v>1396</v>
      </c>
      <c r="H2475" s="269" t="s">
        <v>3277</v>
      </c>
      <c r="AY2475" s="147"/>
      <c r="BB2475" s="147"/>
      <c r="BE2475" s="147"/>
    </row>
    <row r="2476" spans="5:57" x14ac:dyDescent="0.25">
      <c r="E2476" s="340">
        <v>45290</v>
      </c>
      <c r="F2476" s="269">
        <v>4000</v>
      </c>
      <c r="G2476" s="272"/>
      <c r="H2476" s="269" t="s">
        <v>914</v>
      </c>
      <c r="AY2476" s="147"/>
      <c r="BB2476" s="147"/>
      <c r="BE2476" s="147"/>
    </row>
    <row r="2477" spans="5:57" x14ac:dyDescent="0.25">
      <c r="E2477" s="340">
        <v>45289</v>
      </c>
      <c r="F2477" s="269">
        <v>100000</v>
      </c>
      <c r="G2477" s="272"/>
      <c r="H2477" s="269" t="s">
        <v>3318</v>
      </c>
      <c r="AY2477" s="147"/>
      <c r="BB2477" s="147"/>
      <c r="BE2477" s="147"/>
    </row>
    <row r="2478" spans="5:57" x14ac:dyDescent="0.25">
      <c r="E2478" s="340">
        <v>45289</v>
      </c>
      <c r="F2478" s="269">
        <v>4000</v>
      </c>
      <c r="G2478" s="272"/>
      <c r="H2478" s="269" t="s">
        <v>919</v>
      </c>
      <c r="AY2478" s="147"/>
      <c r="BB2478" s="147"/>
      <c r="BE2478" s="147"/>
    </row>
    <row r="2479" spans="5:57" x14ac:dyDescent="0.25">
      <c r="E2479" s="340">
        <v>45289</v>
      </c>
      <c r="F2479" s="269">
        <v>187000</v>
      </c>
      <c r="G2479" s="272"/>
      <c r="H2479" s="269" t="s">
        <v>920</v>
      </c>
      <c r="AY2479" s="147"/>
      <c r="BB2479" s="147"/>
      <c r="BE2479" s="147"/>
    </row>
    <row r="2480" spans="5:57" x14ac:dyDescent="0.25">
      <c r="E2480" s="340">
        <v>45289</v>
      </c>
      <c r="F2480" s="269">
        <v>2000</v>
      </c>
      <c r="G2480" s="272"/>
      <c r="H2480" s="269" t="s">
        <v>3272</v>
      </c>
      <c r="AY2480" s="147"/>
      <c r="BB2480" s="147"/>
      <c r="BE2480" s="147"/>
    </row>
    <row r="2481" spans="5:57" x14ac:dyDescent="0.25">
      <c r="E2481" s="340">
        <v>45288</v>
      </c>
      <c r="F2481" s="269">
        <v>30000</v>
      </c>
      <c r="G2481" s="272" t="s">
        <v>915</v>
      </c>
      <c r="H2481" s="269" t="s">
        <v>916</v>
      </c>
      <c r="AY2481" s="147"/>
      <c r="BB2481" s="147"/>
      <c r="BE2481" s="147"/>
    </row>
    <row r="2482" spans="5:57" x14ac:dyDescent="0.25">
      <c r="E2482" s="340">
        <v>45288</v>
      </c>
      <c r="F2482" s="269">
        <v>3000</v>
      </c>
      <c r="G2482" s="272" t="s">
        <v>915</v>
      </c>
      <c r="H2482" s="269" t="s">
        <v>3265</v>
      </c>
      <c r="AY2482" s="147"/>
      <c r="BB2482" s="147"/>
      <c r="BE2482" s="147"/>
    </row>
    <row r="2483" spans="5:57" x14ac:dyDescent="0.25">
      <c r="E2483" s="340">
        <v>45287</v>
      </c>
      <c r="F2483" s="269">
        <v>5000</v>
      </c>
      <c r="G2483" s="272"/>
      <c r="H2483" s="269" t="s">
        <v>3263</v>
      </c>
      <c r="AY2483" s="147"/>
      <c r="BB2483" s="147"/>
      <c r="BE2483" s="147"/>
    </row>
    <row r="2484" spans="5:57" x14ac:dyDescent="0.25">
      <c r="E2484" s="340">
        <v>45287</v>
      </c>
      <c r="F2484" s="269">
        <v>6000</v>
      </c>
      <c r="G2484" s="272"/>
      <c r="H2484" s="269" t="s">
        <v>3257</v>
      </c>
      <c r="AY2484" s="147"/>
      <c r="BB2484" s="147"/>
      <c r="BE2484" s="147"/>
    </row>
    <row r="2485" spans="5:57" x14ac:dyDescent="0.25">
      <c r="E2485" s="340">
        <v>45287</v>
      </c>
      <c r="F2485" s="269">
        <v>6000</v>
      </c>
      <c r="G2485" s="272"/>
      <c r="H2485" s="269" t="s">
        <v>3258</v>
      </c>
      <c r="AY2485" s="147"/>
      <c r="BB2485" s="147"/>
      <c r="BE2485" s="147"/>
    </row>
    <row r="2486" spans="5:57" x14ac:dyDescent="0.25">
      <c r="E2486" s="340">
        <v>45286</v>
      </c>
      <c r="F2486" s="269">
        <v>20000</v>
      </c>
      <c r="G2486" s="272"/>
      <c r="H2486" s="269" t="s">
        <v>3249</v>
      </c>
      <c r="AY2486" s="147"/>
      <c r="BB2486" s="147"/>
      <c r="BE2486" s="147"/>
    </row>
    <row r="2487" spans="5:57" x14ac:dyDescent="0.25">
      <c r="E2487" s="340">
        <v>45283</v>
      </c>
      <c r="F2487" s="269">
        <v>10000</v>
      </c>
      <c r="G2487" s="272"/>
      <c r="H2487" s="269" t="s">
        <v>919</v>
      </c>
      <c r="AY2487" s="147"/>
      <c r="BB2487" s="147"/>
      <c r="BE2487" s="147"/>
    </row>
    <row r="2488" spans="5:57" x14ac:dyDescent="0.25">
      <c r="E2488" s="340">
        <v>45283</v>
      </c>
      <c r="F2488" s="269">
        <v>173000</v>
      </c>
      <c r="G2488" s="272"/>
      <c r="H2488" s="269" t="s">
        <v>920</v>
      </c>
      <c r="AY2488" s="147"/>
      <c r="BB2488" s="147"/>
      <c r="BE2488" s="147"/>
    </row>
    <row r="2489" spans="5:57" x14ac:dyDescent="0.25">
      <c r="E2489" s="340">
        <v>45283</v>
      </c>
      <c r="F2489" s="269">
        <v>5000</v>
      </c>
      <c r="G2489" s="272"/>
      <c r="H2489" s="269" t="s">
        <v>914</v>
      </c>
      <c r="AY2489" s="147"/>
      <c r="BB2489" s="147"/>
      <c r="BE2489" s="147"/>
    </row>
    <row r="2490" spans="5:57" x14ac:dyDescent="0.25">
      <c r="E2490" s="340">
        <v>45283</v>
      </c>
      <c r="F2490" s="269">
        <v>8000</v>
      </c>
      <c r="G2490" s="272"/>
      <c r="H2490" s="269" t="s">
        <v>979</v>
      </c>
      <c r="AY2490" s="147"/>
      <c r="BB2490" s="147"/>
      <c r="BE2490" s="147"/>
    </row>
    <row r="2491" spans="5:57" x14ac:dyDescent="0.25">
      <c r="E2491" s="340">
        <v>45282</v>
      </c>
      <c r="F2491" s="269">
        <v>4000</v>
      </c>
      <c r="G2491" s="272"/>
      <c r="H2491" s="269" t="s">
        <v>636</v>
      </c>
      <c r="AY2491" s="147"/>
      <c r="BB2491" s="147"/>
      <c r="BE2491" s="147"/>
    </row>
    <row r="2492" spans="5:57" x14ac:dyDescent="0.25">
      <c r="E2492" s="340">
        <v>45282</v>
      </c>
      <c r="F2492" s="269">
        <v>30000</v>
      </c>
      <c r="G2492" s="272" t="s">
        <v>915</v>
      </c>
      <c r="H2492" s="269" t="s">
        <v>916</v>
      </c>
      <c r="AY2492" s="147"/>
      <c r="BB2492" s="147"/>
      <c r="BE2492" s="147"/>
    </row>
    <row r="2493" spans="5:57" x14ac:dyDescent="0.25">
      <c r="E2493" s="340">
        <v>45282</v>
      </c>
      <c r="F2493" s="269">
        <v>220000</v>
      </c>
      <c r="G2493" s="272" t="s">
        <v>915</v>
      </c>
      <c r="H2493" s="269" t="s">
        <v>3243</v>
      </c>
      <c r="AY2493" s="147"/>
      <c r="BB2493" s="147"/>
      <c r="BE2493" s="147"/>
    </row>
    <row r="2494" spans="5:57" x14ac:dyDescent="0.25">
      <c r="E2494" s="340">
        <v>45282</v>
      </c>
      <c r="F2494" s="269">
        <v>15000</v>
      </c>
      <c r="G2494" s="272" t="s">
        <v>915</v>
      </c>
      <c r="H2494" s="269" t="s">
        <v>3242</v>
      </c>
      <c r="AY2494" s="147"/>
      <c r="BB2494" s="147"/>
      <c r="BE2494" s="147"/>
    </row>
    <row r="2495" spans="5:57" x14ac:dyDescent="0.25">
      <c r="E2495" s="340">
        <v>45282</v>
      </c>
      <c r="F2495" s="269">
        <v>16000</v>
      </c>
      <c r="G2495" s="272"/>
      <c r="H2495" s="272" t="s">
        <v>3248</v>
      </c>
      <c r="AY2495" s="147"/>
      <c r="BB2495" s="147"/>
      <c r="BE2495" s="147"/>
    </row>
    <row r="2496" spans="5:57" x14ac:dyDescent="0.25">
      <c r="E2496" s="340">
        <v>45282</v>
      </c>
      <c r="F2496" s="269">
        <v>100000</v>
      </c>
      <c r="G2496" s="272"/>
      <c r="H2496" s="269" t="s">
        <v>1166</v>
      </c>
      <c r="AY2496" s="147"/>
      <c r="BB2496" s="147"/>
      <c r="BE2496" s="147"/>
    </row>
    <row r="2497" spans="5:57" x14ac:dyDescent="0.25">
      <c r="E2497" s="340">
        <v>45281</v>
      </c>
      <c r="F2497" s="269">
        <v>6000</v>
      </c>
      <c r="G2497" s="272"/>
      <c r="H2497" s="269" t="s">
        <v>1070</v>
      </c>
      <c r="AY2497" s="147"/>
      <c r="BB2497" s="147"/>
      <c r="BE2497" s="147"/>
    </row>
    <row r="2498" spans="5:57" x14ac:dyDescent="0.25">
      <c r="E2498" s="340">
        <v>45281</v>
      </c>
      <c r="F2498" s="269">
        <v>4000</v>
      </c>
      <c r="G2498" s="272"/>
      <c r="H2498" s="269" t="s">
        <v>3240</v>
      </c>
      <c r="AY2498" s="147"/>
      <c r="BB2498" s="147"/>
      <c r="BE2498" s="147"/>
    </row>
    <row r="2499" spans="5:57" x14ac:dyDescent="0.25">
      <c r="E2499" s="340">
        <v>45279</v>
      </c>
      <c r="F2499" s="269">
        <v>5000</v>
      </c>
      <c r="G2499" s="272"/>
      <c r="H2499" s="269" t="s">
        <v>914</v>
      </c>
      <c r="AY2499" s="147"/>
      <c r="BB2499" s="147"/>
      <c r="BE2499" s="147"/>
    </row>
    <row r="2500" spans="5:57" x14ac:dyDescent="0.25">
      <c r="E2500" s="340">
        <v>45279</v>
      </c>
      <c r="F2500" s="269">
        <v>35000</v>
      </c>
      <c r="G2500" s="272"/>
      <c r="H2500" s="269" t="s">
        <v>3236</v>
      </c>
      <c r="AY2500" s="147"/>
      <c r="BB2500" s="147"/>
      <c r="BE2500" s="147"/>
    </row>
    <row r="2501" spans="5:57" x14ac:dyDescent="0.25">
      <c r="E2501" s="340">
        <v>45278</v>
      </c>
      <c r="F2501" s="269">
        <v>5000</v>
      </c>
      <c r="G2501" s="272"/>
      <c r="H2501" s="269" t="s">
        <v>3234</v>
      </c>
      <c r="AY2501" s="147"/>
      <c r="BB2501" s="147"/>
      <c r="BE2501" s="147"/>
    </row>
    <row r="2502" spans="5:57" x14ac:dyDescent="0.25">
      <c r="E2502" s="340">
        <v>45278</v>
      </c>
      <c r="F2502" s="269">
        <v>30000</v>
      </c>
      <c r="G2502" s="272" t="s">
        <v>915</v>
      </c>
      <c r="H2502" s="269" t="s">
        <v>916</v>
      </c>
      <c r="AY2502" s="147"/>
      <c r="BB2502" s="147"/>
      <c r="BE2502" s="147"/>
    </row>
    <row r="2503" spans="5:57" x14ac:dyDescent="0.25">
      <c r="E2503" s="340">
        <v>45278</v>
      </c>
      <c r="F2503" s="269">
        <v>10000</v>
      </c>
      <c r="G2503" s="272"/>
      <c r="H2503" s="269" t="s">
        <v>3233</v>
      </c>
      <c r="AY2503" s="147"/>
      <c r="BB2503" s="147"/>
      <c r="BE2503" s="147"/>
    </row>
    <row r="2504" spans="5:57" x14ac:dyDescent="0.25">
      <c r="E2504" s="340">
        <v>45276</v>
      </c>
      <c r="F2504" s="269">
        <v>4000</v>
      </c>
      <c r="G2504" s="272"/>
      <c r="H2504" s="269" t="s">
        <v>919</v>
      </c>
      <c r="AY2504" s="147"/>
      <c r="BB2504" s="147"/>
      <c r="BE2504" s="147"/>
    </row>
    <row r="2505" spans="5:57" x14ac:dyDescent="0.25">
      <c r="E2505" s="340">
        <v>45276</v>
      </c>
      <c r="F2505" s="269">
        <v>179000</v>
      </c>
      <c r="G2505" s="272"/>
      <c r="H2505" s="269" t="s">
        <v>920</v>
      </c>
      <c r="AY2505" s="147"/>
      <c r="BB2505" s="147"/>
      <c r="BE2505" s="147"/>
    </row>
    <row r="2506" spans="5:57" x14ac:dyDescent="0.25">
      <c r="E2506" s="340">
        <v>45275</v>
      </c>
      <c r="F2506" s="269">
        <v>10000</v>
      </c>
      <c r="G2506" s="272"/>
      <c r="H2506" s="269" t="s">
        <v>2620</v>
      </c>
      <c r="AY2506" s="147"/>
      <c r="BB2506" s="147"/>
      <c r="BE2506" s="147"/>
    </row>
    <row r="2507" spans="5:57" x14ac:dyDescent="0.25">
      <c r="E2507" s="340">
        <v>45274</v>
      </c>
      <c r="F2507" s="269">
        <v>5000</v>
      </c>
      <c r="G2507" s="272"/>
      <c r="H2507" s="269" t="s">
        <v>1070</v>
      </c>
      <c r="AY2507" s="147"/>
      <c r="BB2507" s="147"/>
      <c r="BE2507" s="147"/>
    </row>
    <row r="2508" spans="5:57" x14ac:dyDescent="0.25">
      <c r="E2508" s="340">
        <v>45274</v>
      </c>
      <c r="F2508" s="269">
        <v>10000</v>
      </c>
      <c r="G2508" s="272"/>
      <c r="H2508" s="269" t="s">
        <v>1211</v>
      </c>
      <c r="AY2508" s="147"/>
      <c r="BB2508" s="147"/>
      <c r="BE2508" s="147"/>
    </row>
    <row r="2509" spans="5:57" x14ac:dyDescent="0.25">
      <c r="E2509" s="340">
        <v>45274</v>
      </c>
      <c r="F2509" s="269">
        <v>5000</v>
      </c>
      <c r="G2509" s="272"/>
      <c r="H2509" s="269" t="s">
        <v>914</v>
      </c>
      <c r="AY2509" s="147"/>
      <c r="BB2509" s="147"/>
      <c r="BE2509" s="147"/>
    </row>
    <row r="2510" spans="5:57" x14ac:dyDescent="0.25">
      <c r="E2510" s="340">
        <v>45274</v>
      </c>
      <c r="F2510" s="269">
        <v>5000</v>
      </c>
      <c r="G2510" s="272"/>
      <c r="H2510" s="269" t="s">
        <v>3206</v>
      </c>
      <c r="AY2510" s="147"/>
      <c r="BB2510" s="147"/>
      <c r="BE2510" s="147"/>
    </row>
    <row r="2511" spans="5:57" x14ac:dyDescent="0.25">
      <c r="E2511" s="340">
        <v>45274</v>
      </c>
      <c r="F2511" s="269">
        <v>4000</v>
      </c>
      <c r="G2511" s="272"/>
      <c r="H2511" s="269" t="s">
        <v>945</v>
      </c>
      <c r="AY2511" s="147"/>
      <c r="BB2511" s="147"/>
      <c r="BE2511" s="147"/>
    </row>
    <row r="2512" spans="5:57" x14ac:dyDescent="0.25">
      <c r="E2512" s="340">
        <v>45274</v>
      </c>
      <c r="F2512" s="269">
        <v>5000</v>
      </c>
      <c r="G2512" s="272"/>
      <c r="H2512" s="269" t="s">
        <v>3090</v>
      </c>
      <c r="AY2512" s="147"/>
      <c r="BB2512" s="147"/>
      <c r="BE2512" s="147"/>
    </row>
    <row r="2513" spans="5:57" x14ac:dyDescent="0.25">
      <c r="E2513" s="340">
        <v>45272</v>
      </c>
      <c r="F2513" s="269">
        <v>109000</v>
      </c>
      <c r="G2513" s="272"/>
      <c r="H2513" s="269" t="s">
        <v>3164</v>
      </c>
      <c r="AY2513" s="147"/>
      <c r="BB2513" s="147"/>
      <c r="BE2513" s="147"/>
    </row>
    <row r="2514" spans="5:57" x14ac:dyDescent="0.25">
      <c r="E2514" s="340">
        <v>45272</v>
      </c>
      <c r="F2514" s="269">
        <v>3000</v>
      </c>
      <c r="G2514" s="272"/>
      <c r="H2514" s="269" t="s">
        <v>2231</v>
      </c>
      <c r="AY2514" s="147"/>
      <c r="BB2514" s="147"/>
      <c r="BE2514" s="147"/>
    </row>
    <row r="2515" spans="5:57" x14ac:dyDescent="0.25">
      <c r="E2515" s="340">
        <v>45272</v>
      </c>
      <c r="F2515" s="269">
        <v>10000</v>
      </c>
      <c r="G2515" s="272"/>
      <c r="H2515" s="269" t="s">
        <v>3158</v>
      </c>
      <c r="AY2515" s="147"/>
      <c r="BB2515" s="147"/>
      <c r="BE2515" s="147"/>
    </row>
    <row r="2516" spans="5:57" x14ac:dyDescent="0.25">
      <c r="E2516" s="340">
        <v>45272</v>
      </c>
      <c r="F2516" s="269">
        <v>1000</v>
      </c>
      <c r="G2516" s="272"/>
      <c r="H2516" s="269" t="s">
        <v>636</v>
      </c>
      <c r="AY2516" s="147"/>
      <c r="BB2516" s="147"/>
      <c r="BE2516" s="147"/>
    </row>
    <row r="2517" spans="5:57" x14ac:dyDescent="0.25">
      <c r="E2517" s="340">
        <v>45272</v>
      </c>
      <c r="F2517" s="269">
        <v>1000</v>
      </c>
      <c r="G2517" s="272"/>
      <c r="H2517" s="269" t="s">
        <v>1060</v>
      </c>
      <c r="AY2517" s="147"/>
      <c r="BB2517" s="147"/>
      <c r="BE2517" s="147"/>
    </row>
    <row r="2518" spans="5:57" x14ac:dyDescent="0.25">
      <c r="E2518" s="340">
        <v>45272</v>
      </c>
      <c r="F2518" s="269">
        <v>5000</v>
      </c>
      <c r="G2518" s="272"/>
      <c r="H2518" s="269" t="s">
        <v>914</v>
      </c>
      <c r="AY2518" s="147"/>
      <c r="BB2518" s="147"/>
      <c r="BE2518" s="147"/>
    </row>
    <row r="2519" spans="5:57" x14ac:dyDescent="0.25">
      <c r="E2519" s="340">
        <v>45272</v>
      </c>
      <c r="F2519" s="269">
        <v>2000</v>
      </c>
      <c r="G2519" s="272"/>
      <c r="H2519" s="269" t="s">
        <v>2859</v>
      </c>
      <c r="AY2519" s="147"/>
      <c r="BB2519" s="147"/>
      <c r="BE2519" s="147"/>
    </row>
    <row r="2520" spans="5:57" x14ac:dyDescent="0.25">
      <c r="E2520" s="340">
        <v>45272</v>
      </c>
      <c r="F2520" s="269">
        <v>4000</v>
      </c>
      <c r="G2520" s="272"/>
      <c r="H2520" s="269" t="s">
        <v>3160</v>
      </c>
      <c r="AY2520" s="147"/>
      <c r="BB2520" s="147"/>
      <c r="BE2520" s="147"/>
    </row>
    <row r="2521" spans="5:57" x14ac:dyDescent="0.25">
      <c r="E2521" s="340">
        <v>45272</v>
      </c>
      <c r="F2521" s="269">
        <v>4000</v>
      </c>
      <c r="G2521" s="272"/>
      <c r="H2521" s="269" t="s">
        <v>3159</v>
      </c>
      <c r="AY2521" s="147"/>
      <c r="BB2521" s="147"/>
      <c r="BE2521" s="147"/>
    </row>
    <row r="2522" spans="5:57" x14ac:dyDescent="0.25">
      <c r="E2522" s="340">
        <v>45270</v>
      </c>
      <c r="F2522" s="269">
        <v>4000</v>
      </c>
      <c r="G2522" s="272"/>
      <c r="H2522" s="269" t="s">
        <v>919</v>
      </c>
      <c r="AY2522" s="147"/>
      <c r="BB2522" s="147"/>
      <c r="BE2522" s="147"/>
    </row>
    <row r="2523" spans="5:57" x14ac:dyDescent="0.25">
      <c r="E2523" s="340">
        <v>45270</v>
      </c>
      <c r="F2523" s="269">
        <v>232000</v>
      </c>
      <c r="G2523" s="272"/>
      <c r="H2523" s="269" t="s">
        <v>920</v>
      </c>
      <c r="AY2523" s="147"/>
      <c r="BB2523" s="147"/>
      <c r="BE2523" s="147"/>
    </row>
    <row r="2524" spans="5:57" x14ac:dyDescent="0.25">
      <c r="E2524" s="340">
        <v>45270</v>
      </c>
      <c r="F2524" s="269">
        <v>20000</v>
      </c>
      <c r="G2524" s="272"/>
      <c r="H2524" s="269" t="s">
        <v>3134</v>
      </c>
      <c r="AY2524" s="147"/>
      <c r="BB2524" s="147"/>
      <c r="BE2524" s="147"/>
    </row>
    <row r="2525" spans="5:57" x14ac:dyDescent="0.25">
      <c r="E2525" s="340">
        <v>45269</v>
      </c>
      <c r="F2525" s="269">
        <v>30000</v>
      </c>
      <c r="G2525" s="272"/>
      <c r="H2525" s="269" t="s">
        <v>3130</v>
      </c>
      <c r="AY2525" s="147"/>
      <c r="BB2525" s="147"/>
      <c r="BE2525" s="147"/>
    </row>
    <row r="2526" spans="5:57" x14ac:dyDescent="0.25">
      <c r="E2526" s="340">
        <v>45269</v>
      </c>
      <c r="F2526" s="269">
        <v>53000</v>
      </c>
      <c r="G2526" s="272"/>
      <c r="H2526" s="269" t="s">
        <v>3133</v>
      </c>
      <c r="AY2526" s="147"/>
      <c r="BB2526" s="147"/>
      <c r="BE2526" s="147"/>
    </row>
    <row r="2527" spans="5:57" x14ac:dyDescent="0.25">
      <c r="E2527" s="340">
        <v>45269</v>
      </c>
      <c r="F2527" s="269">
        <v>18000</v>
      </c>
      <c r="G2527" s="272" t="s">
        <v>915</v>
      </c>
      <c r="H2527" s="269" t="s">
        <v>3131</v>
      </c>
      <c r="AY2527" s="147"/>
      <c r="BB2527" s="147"/>
      <c r="BE2527" s="147"/>
    </row>
    <row r="2528" spans="5:57" x14ac:dyDescent="0.25">
      <c r="E2528" s="340">
        <v>45269</v>
      </c>
      <c r="F2528" s="269">
        <v>20000</v>
      </c>
      <c r="G2528" s="272" t="s">
        <v>916</v>
      </c>
      <c r="H2528" s="269" t="s">
        <v>916</v>
      </c>
      <c r="AY2528" s="147"/>
      <c r="BB2528" s="147"/>
      <c r="BE2528" s="147"/>
    </row>
    <row r="2529" spans="5:57" x14ac:dyDescent="0.25">
      <c r="E2529" s="340">
        <v>45269</v>
      </c>
      <c r="F2529" s="269">
        <v>32000</v>
      </c>
      <c r="G2529" s="272" t="s">
        <v>915</v>
      </c>
      <c r="H2529" s="269" t="s">
        <v>1992</v>
      </c>
      <c r="AY2529" s="147"/>
      <c r="BB2529" s="147"/>
      <c r="BE2529" s="147"/>
    </row>
    <row r="2530" spans="5:57" x14ac:dyDescent="0.25">
      <c r="E2530" s="340">
        <v>45267</v>
      </c>
      <c r="F2530" s="269">
        <v>31000</v>
      </c>
      <c r="G2530" s="272"/>
      <c r="H2530" s="269" t="s">
        <v>934</v>
      </c>
      <c r="AY2530" s="147"/>
      <c r="BB2530" s="147"/>
      <c r="BE2530" s="147"/>
    </row>
    <row r="2531" spans="5:57" x14ac:dyDescent="0.25">
      <c r="E2531" s="340">
        <v>45266</v>
      </c>
      <c r="F2531" s="269">
        <v>3000</v>
      </c>
      <c r="G2531" s="272"/>
      <c r="H2531" s="269" t="s">
        <v>1076</v>
      </c>
      <c r="AY2531" s="147"/>
      <c r="BB2531" s="147"/>
      <c r="BE2531" s="147"/>
    </row>
    <row r="2532" spans="5:57" x14ac:dyDescent="0.25">
      <c r="E2532" s="340">
        <v>45266</v>
      </c>
      <c r="F2532" s="269">
        <v>30000</v>
      </c>
      <c r="G2532" s="272"/>
      <c r="H2532" s="269" t="s">
        <v>916</v>
      </c>
      <c r="AY2532" s="147"/>
      <c r="BB2532" s="147"/>
      <c r="BE2532" s="147"/>
    </row>
    <row r="2533" spans="5:57" x14ac:dyDescent="0.25">
      <c r="E2533" s="340">
        <v>45266</v>
      </c>
      <c r="F2533" s="269">
        <v>30000</v>
      </c>
      <c r="G2533" s="272"/>
      <c r="H2533" s="269" t="s">
        <v>3091</v>
      </c>
      <c r="AY2533" s="147"/>
      <c r="BB2533" s="147"/>
      <c r="BE2533" s="147"/>
    </row>
    <row r="2534" spans="5:57" x14ac:dyDescent="0.25">
      <c r="E2534" s="340">
        <v>45266</v>
      </c>
      <c r="F2534" s="269">
        <v>5000</v>
      </c>
      <c r="G2534" s="272"/>
      <c r="H2534" s="269" t="s">
        <v>3090</v>
      </c>
      <c r="AY2534" s="147"/>
      <c r="BB2534" s="147"/>
      <c r="BE2534" s="147"/>
    </row>
    <row r="2535" spans="5:57" x14ac:dyDescent="0.25">
      <c r="E2535" s="340">
        <v>45265</v>
      </c>
      <c r="F2535" s="269">
        <v>56000</v>
      </c>
      <c r="G2535" s="272"/>
      <c r="H2535" s="269" t="s">
        <v>3082</v>
      </c>
      <c r="AY2535" s="147"/>
      <c r="BB2535" s="147"/>
      <c r="BE2535" s="147"/>
    </row>
    <row r="2536" spans="5:57" x14ac:dyDescent="0.25">
      <c r="E2536" s="340">
        <v>45265</v>
      </c>
      <c r="F2536" s="269">
        <v>5000</v>
      </c>
      <c r="G2536" s="272"/>
      <c r="H2536" s="269" t="s">
        <v>636</v>
      </c>
      <c r="AY2536" s="147"/>
      <c r="BB2536" s="147"/>
      <c r="BE2536" s="147"/>
    </row>
    <row r="2537" spans="5:57" x14ac:dyDescent="0.25">
      <c r="E2537" s="340">
        <v>45265</v>
      </c>
      <c r="F2537" s="269">
        <v>15000</v>
      </c>
      <c r="G2537" s="272"/>
      <c r="H2537" s="269" t="s">
        <v>3088</v>
      </c>
      <c r="AY2537" s="147"/>
      <c r="BB2537" s="147"/>
      <c r="BE2537" s="147"/>
    </row>
    <row r="2538" spans="5:57" x14ac:dyDescent="0.25">
      <c r="E2538" s="340">
        <v>45264</v>
      </c>
      <c r="F2538" s="269">
        <v>47000</v>
      </c>
      <c r="G2538" s="272"/>
      <c r="H2538" s="269" t="s">
        <v>3057</v>
      </c>
      <c r="AY2538" s="147"/>
      <c r="BB2538" s="147"/>
      <c r="BE2538" s="147"/>
    </row>
    <row r="2539" spans="5:57" x14ac:dyDescent="0.25">
      <c r="E2539" s="340">
        <v>45264</v>
      </c>
      <c r="F2539" s="269">
        <v>30000</v>
      </c>
      <c r="G2539" s="272"/>
      <c r="H2539" s="269" t="s">
        <v>3056</v>
      </c>
      <c r="AY2539" s="147"/>
      <c r="BB2539" s="147"/>
      <c r="BE2539" s="147"/>
    </row>
    <row r="2540" spans="5:57" x14ac:dyDescent="0.25">
      <c r="E2540" s="340">
        <v>45262</v>
      </c>
      <c r="F2540" s="269">
        <v>4000</v>
      </c>
      <c r="G2540" s="272"/>
      <c r="H2540" s="269" t="s">
        <v>919</v>
      </c>
      <c r="AY2540" s="147"/>
      <c r="BB2540" s="147"/>
      <c r="BE2540" s="147"/>
    </row>
    <row r="2541" spans="5:57" x14ac:dyDescent="0.25">
      <c r="E2541" s="340">
        <v>45262</v>
      </c>
      <c r="F2541" s="269">
        <v>192000</v>
      </c>
      <c r="G2541" s="272"/>
      <c r="H2541" s="269" t="s">
        <v>920</v>
      </c>
      <c r="AY2541" s="147"/>
      <c r="BB2541" s="147"/>
      <c r="BE2541" s="147"/>
    </row>
    <row r="2542" spans="5:57" x14ac:dyDescent="0.25">
      <c r="E2542" s="340">
        <v>45260</v>
      </c>
      <c r="F2542" s="269">
        <v>4000</v>
      </c>
      <c r="G2542" s="272"/>
      <c r="H2542" s="269" t="s">
        <v>3054</v>
      </c>
      <c r="AY2542" s="147"/>
      <c r="BB2542" s="147"/>
      <c r="BE2542" s="147"/>
    </row>
    <row r="2543" spans="5:57" x14ac:dyDescent="0.25">
      <c r="E2543" s="340">
        <v>45260</v>
      </c>
      <c r="F2543" s="269">
        <v>4000</v>
      </c>
      <c r="G2543" s="272"/>
      <c r="H2543" s="269" t="s">
        <v>3055</v>
      </c>
      <c r="AY2543" s="147"/>
      <c r="BB2543" s="147"/>
      <c r="BE2543" s="147"/>
    </row>
    <row r="2544" spans="5:57" x14ac:dyDescent="0.25">
      <c r="E2544" s="340">
        <v>45260</v>
      </c>
      <c r="F2544" s="269">
        <v>30000</v>
      </c>
      <c r="G2544" s="272" t="s">
        <v>942</v>
      </c>
      <c r="H2544" s="269" t="s">
        <v>943</v>
      </c>
      <c r="AY2544" s="147"/>
      <c r="BB2544" s="147"/>
      <c r="BE2544" s="147"/>
    </row>
    <row r="2545" spans="5:57" x14ac:dyDescent="0.25">
      <c r="E2545" s="340">
        <v>45260</v>
      </c>
      <c r="F2545" s="269">
        <v>14000</v>
      </c>
      <c r="G2545" s="272"/>
      <c r="H2545" s="269" t="s">
        <v>1023</v>
      </c>
      <c r="AY2545" s="147"/>
      <c r="BB2545" s="147"/>
      <c r="BE2545" s="147"/>
    </row>
    <row r="2546" spans="5:57" x14ac:dyDescent="0.25">
      <c r="E2546" s="468">
        <v>45260</v>
      </c>
      <c r="F2546" s="469">
        <v>134000</v>
      </c>
      <c r="G2546" s="471"/>
      <c r="H2546" s="469" t="s">
        <v>5973</v>
      </c>
      <c r="AY2546" s="147"/>
      <c r="BB2546" s="147"/>
      <c r="BE2546" s="147"/>
    </row>
    <row r="2547" spans="5:57" x14ac:dyDescent="0.25">
      <c r="E2547" s="340">
        <v>45259</v>
      </c>
      <c r="F2547" s="269">
        <v>20000</v>
      </c>
      <c r="G2547" s="272"/>
      <c r="H2547" s="269" t="s">
        <v>3049</v>
      </c>
      <c r="AY2547" s="147"/>
      <c r="BB2547" s="147"/>
      <c r="BE2547" s="147"/>
    </row>
    <row r="2548" spans="5:57" x14ac:dyDescent="0.25">
      <c r="E2548" s="340">
        <v>45259</v>
      </c>
      <c r="F2548" s="269">
        <v>5000</v>
      </c>
      <c r="G2548" s="272"/>
      <c r="H2548" s="269" t="s">
        <v>1047</v>
      </c>
      <c r="AY2548" s="147"/>
      <c r="BB2548" s="147"/>
      <c r="BE2548" s="147"/>
    </row>
    <row r="2549" spans="5:57" x14ac:dyDescent="0.25">
      <c r="E2549" s="340">
        <v>45259</v>
      </c>
      <c r="F2549" s="269">
        <v>2000</v>
      </c>
      <c r="G2549" s="272"/>
      <c r="H2549" s="269" t="s">
        <v>636</v>
      </c>
      <c r="AY2549" s="147"/>
      <c r="BB2549" s="147"/>
      <c r="BE2549" s="147"/>
    </row>
    <row r="2550" spans="5:57" x14ac:dyDescent="0.25">
      <c r="E2550" s="340">
        <v>45259</v>
      </c>
      <c r="F2550" s="269">
        <v>2000</v>
      </c>
      <c r="G2550" s="272"/>
      <c r="H2550" s="269" t="s">
        <v>921</v>
      </c>
      <c r="AY2550" s="147"/>
      <c r="BB2550" s="147"/>
      <c r="BE2550" s="147"/>
    </row>
    <row r="2551" spans="5:57" x14ac:dyDescent="0.25">
      <c r="E2551" s="340">
        <v>45259</v>
      </c>
      <c r="F2551" s="269">
        <v>3000</v>
      </c>
      <c r="G2551" s="272"/>
      <c r="H2551" s="269" t="s">
        <v>945</v>
      </c>
      <c r="AY2551" s="147"/>
      <c r="BB2551" s="147"/>
      <c r="BE2551" s="147"/>
    </row>
    <row r="2552" spans="5:57" x14ac:dyDescent="0.25">
      <c r="E2552" s="340">
        <v>45259</v>
      </c>
      <c r="F2552" s="269">
        <v>1000</v>
      </c>
      <c r="G2552" s="272"/>
      <c r="H2552" s="269" t="s">
        <v>945</v>
      </c>
      <c r="AY2552" s="147"/>
      <c r="BB2552" s="147"/>
      <c r="BE2552" s="147"/>
    </row>
    <row r="2553" spans="5:57" x14ac:dyDescent="0.25">
      <c r="E2553" s="340">
        <v>45258</v>
      </c>
      <c r="F2553" s="269">
        <v>18000</v>
      </c>
      <c r="G2553" s="272"/>
      <c r="H2553" s="269" t="s">
        <v>1826</v>
      </c>
      <c r="AY2553" s="147"/>
      <c r="BB2553" s="147"/>
      <c r="BE2553" s="147"/>
    </row>
    <row r="2554" spans="5:57" x14ac:dyDescent="0.25">
      <c r="E2554" s="340">
        <v>45258</v>
      </c>
      <c r="F2554" s="269">
        <v>6000</v>
      </c>
      <c r="G2554" s="272"/>
      <c r="H2554" s="269" t="s">
        <v>3048</v>
      </c>
      <c r="AY2554" s="147"/>
      <c r="BB2554" s="147"/>
      <c r="BE2554" s="147"/>
    </row>
    <row r="2555" spans="5:57" x14ac:dyDescent="0.25">
      <c r="E2555" s="340">
        <v>45258</v>
      </c>
      <c r="F2555" s="269">
        <v>3000</v>
      </c>
      <c r="G2555" s="272"/>
      <c r="H2555" s="269" t="s">
        <v>636</v>
      </c>
      <c r="AY2555" s="147"/>
      <c r="BB2555" s="147"/>
      <c r="BE2555" s="147"/>
    </row>
    <row r="2556" spans="5:57" x14ac:dyDescent="0.25">
      <c r="E2556" s="340">
        <v>45258</v>
      </c>
      <c r="F2556" s="269">
        <v>10000</v>
      </c>
      <c r="G2556" s="272"/>
      <c r="H2556" s="269" t="s">
        <v>3039</v>
      </c>
      <c r="AY2556" s="147"/>
      <c r="BB2556" s="147"/>
      <c r="BE2556" s="147"/>
    </row>
    <row r="2557" spans="5:57" x14ac:dyDescent="0.25">
      <c r="E2557" s="340">
        <v>45257</v>
      </c>
      <c r="F2557" s="269">
        <v>3000</v>
      </c>
      <c r="G2557" s="272"/>
      <c r="H2557" s="269" t="s">
        <v>3024</v>
      </c>
      <c r="AY2557" s="147"/>
      <c r="BB2557" s="147"/>
      <c r="BE2557" s="147"/>
    </row>
    <row r="2558" spans="5:57" x14ac:dyDescent="0.25">
      <c r="E2558" s="340">
        <v>45255</v>
      </c>
      <c r="F2558" s="269">
        <v>35000</v>
      </c>
      <c r="G2558" s="272"/>
      <c r="H2558" s="269" t="s">
        <v>3023</v>
      </c>
      <c r="AY2558" s="147"/>
      <c r="BB2558" s="147"/>
      <c r="BE2558" s="147"/>
    </row>
    <row r="2559" spans="5:57" x14ac:dyDescent="0.25">
      <c r="E2559" s="340">
        <v>45254</v>
      </c>
      <c r="F2559" s="269">
        <v>4000</v>
      </c>
      <c r="G2559" s="272"/>
      <c r="H2559" s="269" t="s">
        <v>919</v>
      </c>
      <c r="AY2559" s="147"/>
      <c r="BB2559" s="147"/>
      <c r="BE2559" s="147"/>
    </row>
    <row r="2560" spans="5:57" x14ac:dyDescent="0.25">
      <c r="E2560" s="340">
        <v>45254</v>
      </c>
      <c r="F2560" s="269">
        <v>5000</v>
      </c>
      <c r="G2560" s="272"/>
      <c r="H2560" s="269" t="s">
        <v>636</v>
      </c>
      <c r="AY2560" s="147"/>
      <c r="BB2560" s="147"/>
      <c r="BE2560" s="147"/>
    </row>
    <row r="2561" spans="5:57" x14ac:dyDescent="0.25">
      <c r="E2561" s="340">
        <v>45254</v>
      </c>
      <c r="F2561" s="269">
        <v>6000</v>
      </c>
      <c r="G2561" s="272"/>
      <c r="H2561" s="269" t="s">
        <v>1060</v>
      </c>
      <c r="AY2561" s="147"/>
      <c r="BB2561" s="147"/>
      <c r="BE2561" s="147"/>
    </row>
    <row r="2562" spans="5:57" x14ac:dyDescent="0.25">
      <c r="E2562" s="340">
        <v>45254</v>
      </c>
      <c r="F2562" s="269">
        <v>20000</v>
      </c>
      <c r="G2562" s="272"/>
      <c r="H2562" s="269" t="s">
        <v>3020</v>
      </c>
      <c r="AY2562" s="147"/>
      <c r="BB2562" s="147"/>
      <c r="BE2562" s="147"/>
    </row>
    <row r="2563" spans="5:57" x14ac:dyDescent="0.25">
      <c r="E2563" s="340">
        <v>45254</v>
      </c>
      <c r="F2563" s="269">
        <v>162000</v>
      </c>
      <c r="G2563" s="272"/>
      <c r="H2563" s="269" t="s">
        <v>920</v>
      </c>
      <c r="AY2563" s="147"/>
      <c r="BB2563" s="147"/>
      <c r="BE2563" s="147"/>
    </row>
    <row r="2564" spans="5:57" x14ac:dyDescent="0.25">
      <c r="E2564" s="340">
        <v>45254</v>
      </c>
      <c r="F2564" s="269">
        <v>9000</v>
      </c>
      <c r="G2564" s="272"/>
      <c r="H2564" s="269" t="s">
        <v>3014</v>
      </c>
      <c r="AY2564" s="147"/>
      <c r="BB2564" s="147"/>
      <c r="BE2564" s="147"/>
    </row>
    <row r="2565" spans="5:57" x14ac:dyDescent="0.25">
      <c r="E2565" s="340">
        <v>45254</v>
      </c>
      <c r="F2565" s="269">
        <v>95000</v>
      </c>
      <c r="G2565" s="272"/>
      <c r="H2565" s="269" t="s">
        <v>3016</v>
      </c>
      <c r="AY2565" s="147"/>
      <c r="BB2565" s="147"/>
      <c r="BE2565" s="147"/>
    </row>
    <row r="2566" spans="5:57" x14ac:dyDescent="0.25">
      <c r="E2566" s="340">
        <v>45254</v>
      </c>
      <c r="F2566" s="269">
        <v>30000</v>
      </c>
      <c r="G2566" s="272"/>
      <c r="H2566" s="269" t="s">
        <v>3022</v>
      </c>
      <c r="AY2566" s="147"/>
      <c r="BB2566" s="147"/>
      <c r="BE2566" s="147"/>
    </row>
    <row r="2567" spans="5:57" x14ac:dyDescent="0.25">
      <c r="E2567" s="340">
        <v>45254</v>
      </c>
      <c r="F2567" s="269">
        <v>16000</v>
      </c>
      <c r="G2567" s="272"/>
      <c r="H2567" s="269" t="s">
        <v>3019</v>
      </c>
      <c r="AY2567" s="147"/>
      <c r="BB2567" s="147"/>
      <c r="BE2567" s="147"/>
    </row>
    <row r="2568" spans="5:57" x14ac:dyDescent="0.25">
      <c r="E2568" s="340">
        <v>45254</v>
      </c>
      <c r="F2568" s="269">
        <v>90000</v>
      </c>
      <c r="G2568" s="272"/>
      <c r="H2568" s="269" t="s">
        <v>3017</v>
      </c>
      <c r="AY2568" s="147"/>
      <c r="BB2568" s="147"/>
      <c r="BE2568" s="147"/>
    </row>
    <row r="2569" spans="5:57" x14ac:dyDescent="0.25">
      <c r="E2569" s="340">
        <v>45254</v>
      </c>
      <c r="F2569" s="269">
        <v>55000</v>
      </c>
      <c r="G2569" s="272"/>
      <c r="H2569" s="269" t="s">
        <v>3018</v>
      </c>
      <c r="AY2569" s="147"/>
      <c r="BB2569" s="147"/>
      <c r="BE2569" s="147"/>
    </row>
    <row r="2570" spans="5:57" x14ac:dyDescent="0.25">
      <c r="E2570" s="340">
        <v>45253</v>
      </c>
      <c r="F2570" s="269">
        <v>30000</v>
      </c>
      <c r="G2570" s="272"/>
      <c r="H2570" s="269" t="s">
        <v>916</v>
      </c>
      <c r="AY2570" s="147"/>
      <c r="BB2570" s="147"/>
      <c r="BE2570" s="147"/>
    </row>
    <row r="2571" spans="5:57" x14ac:dyDescent="0.25">
      <c r="E2571" s="340">
        <v>45253</v>
      </c>
      <c r="F2571" s="269">
        <v>5000</v>
      </c>
      <c r="G2571" s="272"/>
      <c r="H2571" s="269" t="s">
        <v>3008</v>
      </c>
      <c r="AY2571" s="147"/>
      <c r="BB2571" s="147"/>
      <c r="BE2571" s="147"/>
    </row>
    <row r="2572" spans="5:57" x14ac:dyDescent="0.25">
      <c r="E2572" s="340">
        <v>45250</v>
      </c>
      <c r="F2572" s="269">
        <v>4000</v>
      </c>
      <c r="G2572" s="272"/>
      <c r="H2572" s="269" t="s">
        <v>919</v>
      </c>
      <c r="AY2572" s="147"/>
      <c r="BB2572" s="147"/>
      <c r="BE2572" s="147"/>
    </row>
    <row r="2573" spans="5:57" x14ac:dyDescent="0.25">
      <c r="E2573" s="340">
        <v>45250</v>
      </c>
      <c r="F2573" s="269">
        <v>136000</v>
      </c>
      <c r="G2573" s="272"/>
      <c r="H2573" s="269" t="s">
        <v>920</v>
      </c>
      <c r="AY2573" s="147"/>
      <c r="BB2573" s="147"/>
      <c r="BE2573" s="147"/>
    </row>
    <row r="2574" spans="5:57" x14ac:dyDescent="0.25">
      <c r="E2574" s="340">
        <v>45250</v>
      </c>
      <c r="F2574" s="269">
        <v>5000</v>
      </c>
      <c r="G2574" s="272"/>
      <c r="H2574" s="269" t="s">
        <v>3000</v>
      </c>
      <c r="AY2574" s="147"/>
      <c r="BB2574" s="147"/>
      <c r="BE2574" s="147"/>
    </row>
    <row r="2575" spans="5:57" x14ac:dyDescent="0.25">
      <c r="E2575" s="340">
        <v>45250</v>
      </c>
      <c r="F2575" s="269">
        <v>35000</v>
      </c>
      <c r="G2575" s="272"/>
      <c r="H2575" s="269" t="s">
        <v>2994</v>
      </c>
      <c r="AY2575" s="147"/>
      <c r="BB2575" s="147"/>
      <c r="BE2575" s="147"/>
    </row>
    <row r="2576" spans="5:57" x14ac:dyDescent="0.25">
      <c r="E2576" s="340">
        <v>45250</v>
      </c>
      <c r="F2576" s="269">
        <v>30000</v>
      </c>
      <c r="G2576" s="272" t="s">
        <v>915</v>
      </c>
      <c r="H2576" s="269" t="s">
        <v>916</v>
      </c>
      <c r="AY2576" s="147"/>
      <c r="BB2576" s="147"/>
      <c r="BE2576" s="147"/>
    </row>
    <row r="2577" spans="5:57" x14ac:dyDescent="0.25">
      <c r="E2577" s="340">
        <v>45250</v>
      </c>
      <c r="F2577" s="269">
        <v>70000</v>
      </c>
      <c r="G2577" s="272"/>
      <c r="H2577" s="269" t="s">
        <v>2997</v>
      </c>
      <c r="AY2577" s="147"/>
      <c r="BB2577" s="147"/>
      <c r="BE2577" s="147"/>
    </row>
    <row r="2578" spans="5:57" x14ac:dyDescent="0.25">
      <c r="E2578" s="340">
        <v>45250</v>
      </c>
      <c r="F2578" s="269">
        <v>5000</v>
      </c>
      <c r="G2578" s="272"/>
      <c r="H2578" s="269" t="s">
        <v>2999</v>
      </c>
      <c r="AY2578" s="147"/>
      <c r="BB2578" s="147"/>
      <c r="BE2578" s="147"/>
    </row>
    <row r="2579" spans="5:57" x14ac:dyDescent="0.25">
      <c r="E2579" s="340">
        <v>45250</v>
      </c>
      <c r="F2579" s="269">
        <v>150000</v>
      </c>
      <c r="G2579" s="272"/>
      <c r="H2579" s="269" t="s">
        <v>2996</v>
      </c>
      <c r="AY2579" s="147"/>
      <c r="BB2579" s="147"/>
      <c r="BE2579" s="147"/>
    </row>
    <row r="2580" spans="5:57" x14ac:dyDescent="0.25">
      <c r="E2580" s="340">
        <v>45250</v>
      </c>
      <c r="F2580" s="269">
        <v>35000</v>
      </c>
      <c r="G2580" s="272"/>
      <c r="H2580" s="269" t="s">
        <v>1042</v>
      </c>
      <c r="AY2580" s="147"/>
      <c r="BB2580" s="147"/>
      <c r="BE2580" s="147"/>
    </row>
    <row r="2581" spans="5:57" x14ac:dyDescent="0.25">
      <c r="E2581" s="340">
        <v>45245</v>
      </c>
      <c r="F2581" s="269">
        <v>70000</v>
      </c>
      <c r="G2581" s="272"/>
      <c r="H2581" s="269" t="s">
        <v>2977</v>
      </c>
      <c r="AY2581" s="147"/>
      <c r="BB2581" s="147"/>
      <c r="BE2581" s="147"/>
    </row>
    <row r="2582" spans="5:57" x14ac:dyDescent="0.25">
      <c r="E2582" s="340">
        <v>45245</v>
      </c>
      <c r="F2582" s="269">
        <v>10000</v>
      </c>
      <c r="G2582" s="272"/>
      <c r="H2582" s="269" t="s">
        <v>2976</v>
      </c>
      <c r="AY2582" s="147"/>
      <c r="BB2582" s="147"/>
      <c r="BE2582" s="147"/>
    </row>
    <row r="2583" spans="5:57" x14ac:dyDescent="0.25">
      <c r="E2583" s="340">
        <v>45245</v>
      </c>
      <c r="F2583" s="269">
        <v>31000</v>
      </c>
      <c r="G2583" s="272"/>
      <c r="H2583" s="269" t="s">
        <v>1209</v>
      </c>
      <c r="AY2583" s="147"/>
      <c r="BB2583" s="147"/>
      <c r="BE2583" s="147"/>
    </row>
    <row r="2584" spans="5:57" x14ac:dyDescent="0.25">
      <c r="E2584" s="340">
        <v>45245</v>
      </c>
      <c r="F2584" s="269">
        <v>4000</v>
      </c>
      <c r="G2584" s="272"/>
      <c r="H2584" s="269" t="s">
        <v>914</v>
      </c>
      <c r="AY2584" s="147"/>
      <c r="BB2584" s="147"/>
      <c r="BE2584" s="147"/>
    </row>
    <row r="2585" spans="5:57" x14ac:dyDescent="0.25">
      <c r="E2585" s="340">
        <v>45245</v>
      </c>
      <c r="F2585" s="269">
        <v>14000</v>
      </c>
      <c r="G2585" s="272"/>
      <c r="H2585" s="269" t="s">
        <v>2978</v>
      </c>
      <c r="AY2585" s="147"/>
      <c r="BB2585" s="147"/>
      <c r="BE2585" s="147"/>
    </row>
    <row r="2586" spans="5:57" x14ac:dyDescent="0.25">
      <c r="E2586" s="340">
        <v>45244</v>
      </c>
      <c r="F2586" s="269">
        <v>8000</v>
      </c>
      <c r="G2586" s="272"/>
      <c r="H2586" s="269" t="s">
        <v>2973</v>
      </c>
      <c r="AY2586" s="147"/>
      <c r="BB2586" s="147"/>
      <c r="BE2586" s="147"/>
    </row>
    <row r="2587" spans="5:57" x14ac:dyDescent="0.25">
      <c r="E2587" s="340">
        <v>45242</v>
      </c>
      <c r="F2587" s="269">
        <v>4000</v>
      </c>
      <c r="G2587" s="272"/>
      <c r="H2587" s="269" t="s">
        <v>919</v>
      </c>
      <c r="AY2587" s="147"/>
      <c r="BB2587" s="147"/>
      <c r="BE2587" s="147"/>
    </row>
    <row r="2588" spans="5:57" x14ac:dyDescent="0.25">
      <c r="E2588" s="340">
        <v>45242</v>
      </c>
      <c r="F2588" s="269">
        <v>8000</v>
      </c>
      <c r="G2588" s="272"/>
      <c r="H2588" s="269" t="s">
        <v>2971</v>
      </c>
      <c r="AY2588" s="147"/>
      <c r="BB2588" s="147"/>
      <c r="BE2588" s="147"/>
    </row>
    <row r="2589" spans="5:57" x14ac:dyDescent="0.25">
      <c r="E2589" s="340">
        <v>45242</v>
      </c>
      <c r="F2589" s="269">
        <v>17000</v>
      </c>
      <c r="G2589" s="272"/>
      <c r="H2589" s="269" t="s">
        <v>928</v>
      </c>
      <c r="AY2589" s="147"/>
      <c r="BB2589" s="147"/>
      <c r="BE2589" s="147"/>
    </row>
    <row r="2590" spans="5:57" x14ac:dyDescent="0.25">
      <c r="E2590" s="340">
        <v>45242</v>
      </c>
      <c r="F2590" s="269">
        <v>281000</v>
      </c>
      <c r="G2590" s="272"/>
      <c r="H2590" s="269" t="s">
        <v>920</v>
      </c>
      <c r="AY2590" s="147"/>
      <c r="BB2590" s="147"/>
      <c r="BE2590" s="147"/>
    </row>
    <row r="2591" spans="5:57" x14ac:dyDescent="0.25">
      <c r="E2591" s="340">
        <v>45242</v>
      </c>
      <c r="F2591" s="269">
        <v>30000</v>
      </c>
      <c r="G2591" s="272"/>
      <c r="H2591" s="269" t="s">
        <v>916</v>
      </c>
      <c r="AY2591" s="147"/>
      <c r="BB2591" s="147"/>
      <c r="BE2591" s="147"/>
    </row>
    <row r="2592" spans="5:57" x14ac:dyDescent="0.25">
      <c r="E2592" s="340">
        <v>45242</v>
      </c>
      <c r="F2592" s="269">
        <v>40000</v>
      </c>
      <c r="G2592" s="272"/>
      <c r="H2592" s="269" t="s">
        <v>2972</v>
      </c>
      <c r="AY2592" s="147"/>
      <c r="BB2592" s="147"/>
      <c r="BE2592" s="147"/>
    </row>
    <row r="2593" spans="5:57" x14ac:dyDescent="0.25">
      <c r="E2593" s="340">
        <v>45237</v>
      </c>
      <c r="F2593" s="269">
        <v>15000</v>
      </c>
      <c r="G2593" s="272"/>
      <c r="H2593" s="269" t="s">
        <v>2969</v>
      </c>
      <c r="AY2593" s="147"/>
      <c r="BB2593" s="147"/>
      <c r="BE2593" s="147"/>
    </row>
    <row r="2594" spans="5:57" x14ac:dyDescent="0.25">
      <c r="E2594" s="340">
        <v>45237</v>
      </c>
      <c r="F2594" s="269">
        <v>5000</v>
      </c>
      <c r="G2594" s="272"/>
      <c r="H2594" s="269" t="s">
        <v>2970</v>
      </c>
      <c r="AY2594" s="147"/>
      <c r="BB2594" s="147"/>
      <c r="BE2594" s="147"/>
    </row>
    <row r="2595" spans="5:57" x14ac:dyDescent="0.25">
      <c r="E2595" s="340">
        <v>45237</v>
      </c>
      <c r="F2595" s="269">
        <v>5000</v>
      </c>
      <c r="G2595" s="272"/>
      <c r="H2595" s="269" t="s">
        <v>914</v>
      </c>
      <c r="AY2595" s="147"/>
      <c r="BB2595" s="147"/>
      <c r="BE2595" s="147"/>
    </row>
    <row r="2596" spans="5:57" x14ac:dyDescent="0.25">
      <c r="E2596" s="340">
        <v>45237</v>
      </c>
      <c r="F2596" s="269">
        <v>65000</v>
      </c>
      <c r="G2596" s="272"/>
      <c r="H2596" s="269" t="s">
        <v>1356</v>
      </c>
      <c r="AY2596" s="147"/>
      <c r="BB2596" s="147"/>
      <c r="BE2596" s="147"/>
    </row>
    <row r="2597" spans="5:57" x14ac:dyDescent="0.25">
      <c r="E2597" s="340">
        <v>45234</v>
      </c>
      <c r="F2597" s="269">
        <v>10000</v>
      </c>
      <c r="G2597" s="272"/>
      <c r="H2597" s="269" t="s">
        <v>2940</v>
      </c>
      <c r="AY2597" s="147"/>
      <c r="BB2597" s="147"/>
      <c r="BE2597" s="147"/>
    </row>
    <row r="2598" spans="5:57" x14ac:dyDescent="0.25">
      <c r="E2598" s="340">
        <v>45233</v>
      </c>
      <c r="F2598" s="269">
        <v>4000</v>
      </c>
      <c r="G2598" s="272"/>
      <c r="H2598" s="269" t="s">
        <v>919</v>
      </c>
      <c r="AY2598" s="147"/>
      <c r="BB2598" s="147"/>
      <c r="BE2598" s="147"/>
    </row>
    <row r="2599" spans="5:57" x14ac:dyDescent="0.25">
      <c r="E2599" s="340">
        <v>45233</v>
      </c>
      <c r="F2599" s="269">
        <v>9000</v>
      </c>
      <c r="G2599" s="272"/>
      <c r="H2599" s="269" t="s">
        <v>984</v>
      </c>
      <c r="AY2599" s="147"/>
      <c r="BB2599" s="147"/>
      <c r="BE2599" s="147"/>
    </row>
    <row r="2600" spans="5:57" x14ac:dyDescent="0.25">
      <c r="E2600" s="340">
        <v>45233</v>
      </c>
      <c r="F2600" s="269">
        <v>2000</v>
      </c>
      <c r="G2600" s="272"/>
      <c r="H2600" s="269" t="s">
        <v>2936</v>
      </c>
      <c r="AY2600" s="147"/>
      <c r="BB2600" s="147"/>
      <c r="BE2600" s="147"/>
    </row>
    <row r="2601" spans="5:57" x14ac:dyDescent="0.25">
      <c r="E2601" s="340">
        <v>45233</v>
      </c>
      <c r="F2601" s="269">
        <v>173000</v>
      </c>
      <c r="G2601" s="272"/>
      <c r="H2601" s="269" t="s">
        <v>920</v>
      </c>
      <c r="AY2601" s="147"/>
      <c r="BB2601" s="147"/>
      <c r="BE2601" s="147"/>
    </row>
    <row r="2602" spans="5:57" x14ac:dyDescent="0.25">
      <c r="E2602" s="340">
        <v>45233</v>
      </c>
      <c r="F2602" s="269">
        <v>30000</v>
      </c>
      <c r="G2602" s="272" t="s">
        <v>915</v>
      </c>
      <c r="H2602" s="269" t="s">
        <v>916</v>
      </c>
      <c r="AY2602" s="147"/>
      <c r="BB2602" s="147"/>
      <c r="BE2602" s="147"/>
    </row>
    <row r="2603" spans="5:57" x14ac:dyDescent="0.25">
      <c r="E2603" s="468">
        <v>45232</v>
      </c>
      <c r="F2603" s="469">
        <v>70000</v>
      </c>
      <c r="G2603" s="471"/>
      <c r="H2603" s="469" t="s">
        <v>2710</v>
      </c>
      <c r="AY2603" s="147"/>
      <c r="BB2603" s="147"/>
      <c r="BE2603" s="147"/>
    </row>
    <row r="2604" spans="5:57" x14ac:dyDescent="0.25">
      <c r="E2604" s="340">
        <v>45232</v>
      </c>
      <c r="F2604" s="269">
        <v>5000</v>
      </c>
      <c r="G2604" s="272"/>
      <c r="H2604" s="269" t="s">
        <v>914</v>
      </c>
      <c r="AY2604" s="147"/>
      <c r="BB2604" s="147"/>
      <c r="BE2604" s="147"/>
    </row>
    <row r="2605" spans="5:57" x14ac:dyDescent="0.25">
      <c r="E2605" s="340">
        <v>45231</v>
      </c>
      <c r="F2605" s="269">
        <v>1000</v>
      </c>
      <c r="G2605" s="272"/>
      <c r="H2605" s="269" t="s">
        <v>2845</v>
      </c>
      <c r="AY2605" s="147"/>
      <c r="BB2605" s="147"/>
      <c r="BE2605" s="147"/>
    </row>
    <row r="2606" spans="5:57" x14ac:dyDescent="0.25">
      <c r="E2606" s="340">
        <v>45230</v>
      </c>
      <c r="F2606" s="269">
        <v>2000</v>
      </c>
      <c r="G2606" s="272"/>
      <c r="H2606" s="269" t="s">
        <v>636</v>
      </c>
      <c r="AY2606" s="147"/>
      <c r="BB2606" s="147"/>
      <c r="BE2606" s="147"/>
    </row>
    <row r="2607" spans="5:57" x14ac:dyDescent="0.25">
      <c r="E2607" s="340">
        <v>45230</v>
      </c>
      <c r="F2607" s="269">
        <v>6000</v>
      </c>
      <c r="G2607" s="272"/>
      <c r="H2607" s="269" t="s">
        <v>2928</v>
      </c>
      <c r="AY2607" s="147"/>
      <c r="BB2607" s="147"/>
      <c r="BE2607" s="147"/>
    </row>
    <row r="2608" spans="5:57" x14ac:dyDescent="0.25">
      <c r="E2608" s="340">
        <v>45230</v>
      </c>
      <c r="F2608" s="269">
        <v>6000</v>
      </c>
      <c r="G2608" s="272"/>
      <c r="H2608" s="269" t="s">
        <v>2927</v>
      </c>
      <c r="AY2608" s="147"/>
      <c r="BB2608" s="147"/>
      <c r="BE2608" s="147"/>
    </row>
    <row r="2609" spans="5:57" x14ac:dyDescent="0.25">
      <c r="E2609" s="340">
        <v>45230</v>
      </c>
      <c r="F2609" s="269">
        <v>34000</v>
      </c>
      <c r="G2609" s="272"/>
      <c r="H2609" s="269" t="s">
        <v>2929</v>
      </c>
      <c r="AY2609" s="147"/>
      <c r="BB2609" s="147"/>
      <c r="BE2609" s="147"/>
    </row>
    <row r="2610" spans="5:57" x14ac:dyDescent="0.25">
      <c r="E2610" s="340">
        <v>45229</v>
      </c>
      <c r="F2610" s="269">
        <v>5000</v>
      </c>
      <c r="G2610" s="272"/>
      <c r="H2610" s="269" t="s">
        <v>914</v>
      </c>
      <c r="AY2610" s="147"/>
      <c r="BB2610" s="147"/>
      <c r="BE2610" s="147"/>
    </row>
    <row r="2611" spans="5:57" x14ac:dyDescent="0.25">
      <c r="E2611" s="340">
        <v>45229</v>
      </c>
      <c r="F2611" s="269">
        <v>20000</v>
      </c>
      <c r="G2611" s="272"/>
      <c r="H2611" s="269" t="s">
        <v>2922</v>
      </c>
      <c r="AY2611" s="147"/>
      <c r="BB2611" s="147"/>
      <c r="BE2611" s="147"/>
    </row>
    <row r="2612" spans="5:57" x14ac:dyDescent="0.25">
      <c r="E2612" s="340">
        <v>45229</v>
      </c>
      <c r="F2612" s="269">
        <v>40000</v>
      </c>
      <c r="G2612" s="272"/>
      <c r="H2612" s="269" t="s">
        <v>2921</v>
      </c>
      <c r="AY2612" s="147"/>
      <c r="BB2612" s="147"/>
      <c r="BE2612" s="147"/>
    </row>
    <row r="2613" spans="5:57" x14ac:dyDescent="0.25">
      <c r="E2613" s="340">
        <v>45227</v>
      </c>
      <c r="F2613" s="269">
        <v>4000</v>
      </c>
      <c r="G2613" s="272"/>
      <c r="H2613" s="269" t="s">
        <v>919</v>
      </c>
      <c r="AY2613" s="147"/>
      <c r="BB2613" s="147"/>
      <c r="BE2613" s="147"/>
    </row>
    <row r="2614" spans="5:57" x14ac:dyDescent="0.25">
      <c r="E2614" s="340">
        <v>45227</v>
      </c>
      <c r="F2614" s="269">
        <v>10000</v>
      </c>
      <c r="G2614" s="272"/>
      <c r="H2614" s="269" t="s">
        <v>2908</v>
      </c>
      <c r="AY2614" s="147"/>
      <c r="BB2614" s="147"/>
      <c r="BE2614" s="147"/>
    </row>
    <row r="2615" spans="5:57" x14ac:dyDescent="0.25">
      <c r="E2615" s="340">
        <v>45227</v>
      </c>
      <c r="F2615" s="269">
        <v>4000</v>
      </c>
      <c r="G2615" s="272"/>
      <c r="H2615" s="269" t="s">
        <v>636</v>
      </c>
      <c r="AY2615" s="147"/>
      <c r="BB2615" s="147"/>
      <c r="BE2615" s="147"/>
    </row>
    <row r="2616" spans="5:57" x14ac:dyDescent="0.25">
      <c r="E2616" s="340">
        <v>45227</v>
      </c>
      <c r="F2616" s="269">
        <v>227000</v>
      </c>
      <c r="G2616" s="272"/>
      <c r="H2616" s="269" t="s">
        <v>920</v>
      </c>
      <c r="AY2616" s="147"/>
      <c r="BB2616" s="147"/>
      <c r="BE2616" s="147"/>
    </row>
    <row r="2617" spans="5:57" x14ac:dyDescent="0.25">
      <c r="E2617" s="340">
        <v>45227</v>
      </c>
      <c r="F2617" s="269">
        <v>30000</v>
      </c>
      <c r="G2617" s="272" t="s">
        <v>915</v>
      </c>
      <c r="H2617" s="269" t="s">
        <v>916</v>
      </c>
      <c r="AY2617" s="147"/>
      <c r="BB2617" s="147"/>
      <c r="BE2617" s="147"/>
    </row>
    <row r="2618" spans="5:57" x14ac:dyDescent="0.25">
      <c r="E2618" s="340">
        <v>45227</v>
      </c>
      <c r="F2618" s="269">
        <v>4000</v>
      </c>
      <c r="G2618" s="272"/>
      <c r="H2618" s="269" t="s">
        <v>921</v>
      </c>
      <c r="AY2618" s="147"/>
      <c r="BB2618" s="147"/>
      <c r="BE2618" s="147"/>
    </row>
    <row r="2619" spans="5:57" x14ac:dyDescent="0.25">
      <c r="E2619" s="340">
        <v>45227</v>
      </c>
      <c r="F2619" s="269">
        <v>20000</v>
      </c>
      <c r="G2619" s="272"/>
      <c r="H2619" s="269" t="s">
        <v>945</v>
      </c>
      <c r="AY2619" s="147"/>
      <c r="BB2619" s="147"/>
      <c r="BE2619" s="147"/>
    </row>
    <row r="2620" spans="5:57" x14ac:dyDescent="0.25">
      <c r="E2620" s="340">
        <v>45224</v>
      </c>
      <c r="F2620" s="269">
        <v>4000</v>
      </c>
      <c r="G2620" s="272"/>
      <c r="H2620" s="269" t="s">
        <v>2901</v>
      </c>
      <c r="AY2620" s="147"/>
      <c r="BB2620" s="147"/>
      <c r="BE2620" s="147"/>
    </row>
    <row r="2621" spans="5:57" x14ac:dyDescent="0.25">
      <c r="E2621" s="340">
        <v>45224</v>
      </c>
      <c r="F2621" s="269">
        <v>30000</v>
      </c>
      <c r="G2621" s="272" t="s">
        <v>915</v>
      </c>
      <c r="H2621" s="269" t="s">
        <v>916</v>
      </c>
      <c r="AY2621" s="147"/>
      <c r="BB2621" s="147"/>
      <c r="BE2621" s="147"/>
    </row>
    <row r="2622" spans="5:57" x14ac:dyDescent="0.25">
      <c r="E2622" s="340">
        <v>45224</v>
      </c>
      <c r="F2622" s="269">
        <v>10000</v>
      </c>
      <c r="G2622" s="272"/>
      <c r="H2622" s="269" t="s">
        <v>2902</v>
      </c>
      <c r="AY2622" s="147"/>
      <c r="BB2622" s="147"/>
      <c r="BE2622" s="147"/>
    </row>
    <row r="2623" spans="5:57" x14ac:dyDescent="0.25">
      <c r="E2623" s="340">
        <v>45222</v>
      </c>
      <c r="F2623" s="269">
        <v>5000</v>
      </c>
      <c r="G2623" s="272"/>
      <c r="H2623" s="269" t="s">
        <v>2894</v>
      </c>
      <c r="AY2623" s="147"/>
      <c r="BB2623" s="147"/>
      <c r="BE2623" s="147"/>
    </row>
    <row r="2624" spans="5:57" x14ac:dyDescent="0.25">
      <c r="E2624" s="340">
        <v>45222</v>
      </c>
      <c r="F2624" s="269">
        <v>11000</v>
      </c>
      <c r="G2624" s="272"/>
      <c r="H2624" s="269" t="s">
        <v>2895</v>
      </c>
      <c r="AY2624" s="147"/>
      <c r="BB2624" s="147"/>
      <c r="BE2624" s="147"/>
    </row>
    <row r="2625" spans="5:57" x14ac:dyDescent="0.25">
      <c r="E2625" s="340">
        <v>45221</v>
      </c>
      <c r="F2625" s="269">
        <v>5000</v>
      </c>
      <c r="G2625" s="272"/>
      <c r="H2625" s="269" t="s">
        <v>914</v>
      </c>
      <c r="AY2625" s="147"/>
      <c r="BB2625" s="147"/>
      <c r="BE2625" s="147"/>
    </row>
    <row r="2626" spans="5:57" x14ac:dyDescent="0.25">
      <c r="E2626" s="340">
        <v>45221</v>
      </c>
      <c r="F2626" s="269">
        <v>15000</v>
      </c>
      <c r="G2626" s="272"/>
      <c r="H2626" s="269" t="s">
        <v>1234</v>
      </c>
      <c r="AY2626" s="147"/>
      <c r="BB2626" s="147"/>
      <c r="BE2626" s="147"/>
    </row>
    <row r="2627" spans="5:57" x14ac:dyDescent="0.25">
      <c r="E2627" s="340">
        <v>45221</v>
      </c>
      <c r="F2627" s="269">
        <v>17000</v>
      </c>
      <c r="G2627" s="272"/>
      <c r="H2627" s="269" t="s">
        <v>1084</v>
      </c>
      <c r="AY2627" s="147"/>
      <c r="BB2627" s="147"/>
      <c r="BE2627" s="147"/>
    </row>
    <row r="2628" spans="5:57" x14ac:dyDescent="0.25">
      <c r="E2628" s="340">
        <v>45220</v>
      </c>
      <c r="F2628" s="269">
        <v>4000</v>
      </c>
      <c r="G2628" s="272"/>
      <c r="H2628" s="269" t="s">
        <v>919</v>
      </c>
      <c r="AY2628" s="147"/>
      <c r="BB2628" s="147"/>
      <c r="BE2628" s="147"/>
    </row>
    <row r="2629" spans="5:57" x14ac:dyDescent="0.25">
      <c r="E2629" s="340">
        <v>45220</v>
      </c>
      <c r="F2629" s="269">
        <v>2000</v>
      </c>
      <c r="G2629" s="272"/>
      <c r="H2629" s="269" t="s">
        <v>1007</v>
      </c>
      <c r="AY2629" s="147"/>
      <c r="BB2629" s="147"/>
      <c r="BE2629" s="147"/>
    </row>
    <row r="2630" spans="5:57" x14ac:dyDescent="0.25">
      <c r="E2630" s="340">
        <v>45220</v>
      </c>
      <c r="F2630" s="269">
        <v>210000</v>
      </c>
      <c r="G2630" s="272"/>
      <c r="H2630" s="269" t="s">
        <v>920</v>
      </c>
      <c r="AY2630" s="147"/>
      <c r="BB2630" s="147"/>
      <c r="BE2630" s="147"/>
    </row>
    <row r="2631" spans="5:57" x14ac:dyDescent="0.25">
      <c r="E2631" s="340">
        <v>45220</v>
      </c>
      <c r="F2631" s="269">
        <v>18000</v>
      </c>
      <c r="G2631" s="272"/>
      <c r="H2631" s="269" t="s">
        <v>2889</v>
      </c>
      <c r="AY2631" s="147"/>
      <c r="BB2631" s="147"/>
      <c r="BE2631" s="147"/>
    </row>
    <row r="2632" spans="5:57" x14ac:dyDescent="0.25">
      <c r="E2632" s="340">
        <v>45219</v>
      </c>
      <c r="F2632" s="269">
        <v>30000</v>
      </c>
      <c r="G2632" s="272"/>
      <c r="H2632" s="269" t="s">
        <v>2882</v>
      </c>
      <c r="AY2632" s="147"/>
      <c r="BB2632" s="147"/>
      <c r="BE2632" s="147"/>
    </row>
    <row r="2633" spans="5:57" x14ac:dyDescent="0.25">
      <c r="E2633" s="340">
        <v>45219</v>
      </c>
      <c r="F2633" s="269">
        <v>32000</v>
      </c>
      <c r="G2633" s="272" t="s">
        <v>915</v>
      </c>
      <c r="H2633" s="269" t="s">
        <v>957</v>
      </c>
      <c r="AY2633" s="147"/>
      <c r="BB2633" s="147"/>
      <c r="BE2633" s="147"/>
    </row>
    <row r="2634" spans="5:57" x14ac:dyDescent="0.25">
      <c r="E2634" s="340">
        <v>45218</v>
      </c>
      <c r="F2634" s="269">
        <v>2000</v>
      </c>
      <c r="G2634" s="272"/>
      <c r="H2634" s="269" t="s">
        <v>636</v>
      </c>
      <c r="AY2634" s="147"/>
      <c r="BB2634" s="147"/>
      <c r="BE2634" s="147"/>
    </row>
    <row r="2635" spans="5:57" x14ac:dyDescent="0.25">
      <c r="E2635" s="340">
        <v>45217</v>
      </c>
      <c r="F2635" s="269">
        <v>10000</v>
      </c>
      <c r="G2635" s="272"/>
      <c r="H2635" s="269" t="s">
        <v>2878</v>
      </c>
      <c r="AY2635" s="147"/>
      <c r="BB2635" s="147"/>
      <c r="BE2635" s="147"/>
    </row>
    <row r="2636" spans="5:57" x14ac:dyDescent="0.25">
      <c r="E2636" s="340">
        <v>45217</v>
      </c>
      <c r="F2636" s="269">
        <v>6000</v>
      </c>
      <c r="G2636" s="272"/>
      <c r="H2636" s="269" t="s">
        <v>1063</v>
      </c>
      <c r="AY2636" s="147"/>
      <c r="BB2636" s="147"/>
      <c r="BE2636" s="147"/>
    </row>
    <row r="2637" spans="5:57" x14ac:dyDescent="0.25">
      <c r="E2637" s="340">
        <v>45217</v>
      </c>
      <c r="F2637" s="269">
        <v>2000</v>
      </c>
      <c r="G2637" s="272"/>
      <c r="H2637" s="269" t="s">
        <v>2815</v>
      </c>
      <c r="AY2637" s="147"/>
      <c r="BB2637" s="147"/>
      <c r="BE2637" s="147"/>
    </row>
    <row r="2638" spans="5:57" x14ac:dyDescent="0.25">
      <c r="E2638" s="340">
        <v>45216</v>
      </c>
      <c r="F2638" s="269">
        <v>2000</v>
      </c>
      <c r="G2638" s="272"/>
      <c r="H2638" s="269" t="s">
        <v>1060</v>
      </c>
      <c r="AY2638" s="147"/>
      <c r="BB2638" s="147"/>
      <c r="BE2638" s="147"/>
    </row>
    <row r="2639" spans="5:57" x14ac:dyDescent="0.25">
      <c r="E2639" s="340">
        <v>45216</v>
      </c>
      <c r="F2639" s="269">
        <v>5000</v>
      </c>
      <c r="G2639" s="272"/>
      <c r="H2639" s="269" t="s">
        <v>914</v>
      </c>
      <c r="AY2639" s="147"/>
      <c r="BB2639" s="147"/>
      <c r="BE2639" s="147"/>
    </row>
    <row r="2640" spans="5:57" x14ac:dyDescent="0.25">
      <c r="E2640" s="340">
        <v>45216</v>
      </c>
      <c r="F2640" s="269">
        <v>55000</v>
      </c>
      <c r="G2640" s="272"/>
      <c r="H2640" s="269" t="s">
        <v>2876</v>
      </c>
      <c r="AY2640" s="147"/>
      <c r="BB2640" s="147"/>
      <c r="BE2640" s="147"/>
    </row>
    <row r="2641" spans="5:57" x14ac:dyDescent="0.25">
      <c r="E2641" s="340">
        <v>45216</v>
      </c>
      <c r="F2641" s="269">
        <v>8000</v>
      </c>
      <c r="G2641" s="272"/>
      <c r="H2641" s="269" t="s">
        <v>2875</v>
      </c>
      <c r="AY2641" s="147"/>
      <c r="BB2641" s="147"/>
      <c r="BE2641" s="147"/>
    </row>
    <row r="2642" spans="5:57" x14ac:dyDescent="0.25">
      <c r="E2642" s="340">
        <v>45214</v>
      </c>
      <c r="F2642" s="269">
        <v>10000</v>
      </c>
      <c r="G2642" s="272"/>
      <c r="H2642" s="269" t="s">
        <v>2871</v>
      </c>
      <c r="AY2642" s="147"/>
      <c r="BB2642" s="147"/>
      <c r="BE2642" s="147"/>
    </row>
    <row r="2643" spans="5:57" x14ac:dyDescent="0.25">
      <c r="E2643" s="340">
        <v>45214</v>
      </c>
      <c r="F2643" s="269">
        <v>10000</v>
      </c>
      <c r="G2643" s="272"/>
      <c r="H2643" s="269" t="s">
        <v>2870</v>
      </c>
      <c r="AY2643" s="147"/>
      <c r="BB2643" s="147"/>
      <c r="BE2643" s="147"/>
    </row>
    <row r="2644" spans="5:57" x14ac:dyDescent="0.25">
      <c r="E2644" s="340">
        <v>45214</v>
      </c>
      <c r="F2644" s="269">
        <v>158000</v>
      </c>
      <c r="G2644" s="272"/>
      <c r="H2644" s="269" t="s">
        <v>920</v>
      </c>
      <c r="AY2644" s="147"/>
      <c r="BB2644" s="147"/>
      <c r="BE2644" s="147"/>
    </row>
    <row r="2645" spans="5:57" x14ac:dyDescent="0.25">
      <c r="E2645" s="340">
        <v>45214</v>
      </c>
      <c r="F2645" s="269">
        <v>50000</v>
      </c>
      <c r="G2645" s="272"/>
      <c r="H2645" s="269" t="s">
        <v>2869</v>
      </c>
      <c r="AY2645" s="147"/>
      <c r="BB2645" s="147"/>
      <c r="BE2645" s="147"/>
    </row>
    <row r="2646" spans="5:57" x14ac:dyDescent="0.25">
      <c r="E2646" s="340">
        <v>45214</v>
      </c>
      <c r="F2646" s="269">
        <v>5000</v>
      </c>
      <c r="G2646" s="272"/>
      <c r="H2646" s="269" t="s">
        <v>2872</v>
      </c>
      <c r="AY2646" s="147"/>
      <c r="BB2646" s="147"/>
      <c r="BE2646" s="147"/>
    </row>
    <row r="2647" spans="5:57" x14ac:dyDescent="0.25">
      <c r="E2647" s="340">
        <v>45214</v>
      </c>
      <c r="F2647" s="269">
        <v>15000</v>
      </c>
      <c r="G2647" s="272"/>
      <c r="H2647" s="269" t="s">
        <v>2874</v>
      </c>
      <c r="AY2647" s="147"/>
      <c r="BB2647" s="147"/>
      <c r="BE2647" s="147"/>
    </row>
    <row r="2648" spans="5:57" x14ac:dyDescent="0.25">
      <c r="E2648" s="340">
        <v>45214</v>
      </c>
      <c r="F2648" s="269">
        <v>20000</v>
      </c>
      <c r="G2648" s="272"/>
      <c r="H2648" s="269" t="s">
        <v>2873</v>
      </c>
      <c r="AY2648" s="147"/>
      <c r="BB2648" s="147"/>
      <c r="BE2648" s="147"/>
    </row>
    <row r="2649" spans="5:57" x14ac:dyDescent="0.25">
      <c r="E2649" s="340">
        <v>45212</v>
      </c>
      <c r="F2649" s="269">
        <v>4000</v>
      </c>
      <c r="G2649" s="272"/>
      <c r="H2649" s="269" t="s">
        <v>919</v>
      </c>
      <c r="AY2649" s="147"/>
      <c r="BB2649" s="147"/>
      <c r="BE2649" s="147"/>
    </row>
    <row r="2650" spans="5:57" x14ac:dyDescent="0.25">
      <c r="E2650" s="340">
        <v>45212</v>
      </c>
      <c r="F2650" s="269">
        <v>5000</v>
      </c>
      <c r="G2650" s="272"/>
      <c r="H2650" s="269" t="s">
        <v>914</v>
      </c>
      <c r="AY2650" s="147"/>
      <c r="BB2650" s="147"/>
      <c r="BE2650" s="147"/>
    </row>
    <row r="2651" spans="5:57" x14ac:dyDescent="0.25">
      <c r="E2651" s="340">
        <v>45211</v>
      </c>
      <c r="F2651" s="269">
        <v>2000</v>
      </c>
      <c r="G2651" s="272"/>
      <c r="H2651" s="269" t="s">
        <v>1060</v>
      </c>
      <c r="AY2651" s="147"/>
      <c r="BB2651" s="147"/>
      <c r="BE2651" s="147"/>
    </row>
    <row r="2652" spans="5:57" x14ac:dyDescent="0.25">
      <c r="E2652" s="340">
        <v>45211</v>
      </c>
      <c r="F2652" s="269">
        <v>31000</v>
      </c>
      <c r="G2652" s="272"/>
      <c r="H2652" s="269" t="s">
        <v>934</v>
      </c>
      <c r="AY2652" s="147"/>
      <c r="BB2652" s="147"/>
      <c r="BE2652" s="147"/>
    </row>
    <row r="2653" spans="5:57" x14ac:dyDescent="0.25">
      <c r="E2653" s="340">
        <v>45211</v>
      </c>
      <c r="F2653" s="269">
        <v>30000</v>
      </c>
      <c r="G2653" s="272" t="s">
        <v>915</v>
      </c>
      <c r="H2653" s="269" t="s">
        <v>916</v>
      </c>
      <c r="AY2653" s="147"/>
      <c r="BB2653" s="147"/>
      <c r="BE2653" s="147"/>
    </row>
    <row r="2654" spans="5:57" x14ac:dyDescent="0.25">
      <c r="E2654" s="340">
        <v>45210</v>
      </c>
      <c r="F2654" s="269">
        <v>6000</v>
      </c>
      <c r="G2654" s="272"/>
      <c r="H2654" s="269" t="s">
        <v>1063</v>
      </c>
      <c r="AY2654" s="147"/>
      <c r="BB2654" s="147"/>
      <c r="BE2654" s="147"/>
    </row>
    <row r="2655" spans="5:57" x14ac:dyDescent="0.25">
      <c r="E2655" s="340">
        <v>45210</v>
      </c>
      <c r="F2655" s="269">
        <v>2000</v>
      </c>
      <c r="G2655" s="272"/>
      <c r="H2655" s="269" t="s">
        <v>1060</v>
      </c>
      <c r="AY2655" s="147"/>
      <c r="BB2655" s="147"/>
      <c r="BE2655" s="147"/>
    </row>
    <row r="2656" spans="5:57" x14ac:dyDescent="0.25">
      <c r="E2656" s="340">
        <v>45210</v>
      </c>
      <c r="F2656" s="269">
        <v>4000</v>
      </c>
      <c r="G2656" s="272"/>
      <c r="H2656" s="269" t="s">
        <v>914</v>
      </c>
      <c r="AY2656" s="147"/>
      <c r="BB2656" s="147"/>
      <c r="BE2656" s="147"/>
    </row>
    <row r="2657" spans="5:57" x14ac:dyDescent="0.25">
      <c r="E2657" s="340">
        <v>45210</v>
      </c>
      <c r="F2657" s="269">
        <v>2000</v>
      </c>
      <c r="G2657" s="272"/>
      <c r="H2657" s="269" t="s">
        <v>2859</v>
      </c>
      <c r="AY2657" s="147"/>
      <c r="BB2657" s="147"/>
      <c r="BE2657" s="147"/>
    </row>
    <row r="2658" spans="5:57" x14ac:dyDescent="0.25">
      <c r="E2658" s="340">
        <v>45208</v>
      </c>
      <c r="F2658" s="269">
        <v>16000</v>
      </c>
      <c r="G2658" s="272"/>
      <c r="H2658" s="269" t="s">
        <v>2857</v>
      </c>
      <c r="AY2658" s="147"/>
      <c r="BB2658" s="147"/>
      <c r="BE2658" s="147"/>
    </row>
    <row r="2659" spans="5:57" x14ac:dyDescent="0.25">
      <c r="E2659" s="340">
        <v>45208</v>
      </c>
      <c r="F2659" s="269">
        <v>1000</v>
      </c>
      <c r="G2659" s="272"/>
      <c r="H2659" s="269" t="s">
        <v>636</v>
      </c>
      <c r="AY2659" s="147"/>
      <c r="BB2659" s="147"/>
      <c r="BE2659" s="147"/>
    </row>
    <row r="2660" spans="5:57" x14ac:dyDescent="0.25">
      <c r="E2660" s="340">
        <v>45208</v>
      </c>
      <c r="F2660" s="269">
        <v>2000</v>
      </c>
      <c r="G2660" s="272"/>
      <c r="H2660" s="269" t="s">
        <v>636</v>
      </c>
      <c r="AY2660" s="147"/>
      <c r="BB2660" s="147"/>
      <c r="BE2660" s="147"/>
    </row>
    <row r="2661" spans="5:57" x14ac:dyDescent="0.25">
      <c r="E2661" s="340">
        <v>45208</v>
      </c>
      <c r="F2661" s="269">
        <v>3000</v>
      </c>
      <c r="G2661" s="272"/>
      <c r="H2661" s="269" t="s">
        <v>2858</v>
      </c>
      <c r="AY2661" s="147"/>
      <c r="BB2661" s="147"/>
      <c r="BE2661" s="147"/>
    </row>
    <row r="2662" spans="5:57" x14ac:dyDescent="0.25">
      <c r="E2662" s="340">
        <v>45208</v>
      </c>
      <c r="F2662" s="269">
        <v>9000</v>
      </c>
      <c r="G2662" s="272"/>
      <c r="H2662" s="269" t="s">
        <v>2853</v>
      </c>
      <c r="AY2662" s="147"/>
      <c r="BB2662" s="147"/>
      <c r="BE2662" s="147"/>
    </row>
    <row r="2663" spans="5:57" x14ac:dyDescent="0.25">
      <c r="E2663" s="340">
        <v>45208</v>
      </c>
      <c r="F2663" s="269">
        <v>15000</v>
      </c>
      <c r="G2663" s="272"/>
      <c r="H2663" s="269" t="s">
        <v>2852</v>
      </c>
      <c r="AY2663" s="147"/>
      <c r="BB2663" s="147"/>
      <c r="BE2663" s="147"/>
    </row>
    <row r="2664" spans="5:57" x14ac:dyDescent="0.25">
      <c r="E2664" s="340">
        <v>45208</v>
      </c>
      <c r="F2664" s="269">
        <v>2000</v>
      </c>
      <c r="G2664" s="272"/>
      <c r="H2664" s="269" t="s">
        <v>2016</v>
      </c>
      <c r="AY2664" s="147"/>
      <c r="BB2664" s="147"/>
      <c r="BE2664" s="147"/>
    </row>
    <row r="2665" spans="5:57" x14ac:dyDescent="0.25">
      <c r="E2665" s="340">
        <v>45208</v>
      </c>
      <c r="F2665" s="269">
        <v>20000</v>
      </c>
      <c r="G2665" s="272"/>
      <c r="H2665" s="269" t="s">
        <v>2856</v>
      </c>
      <c r="AY2665" s="147"/>
      <c r="BB2665" s="147"/>
      <c r="BE2665" s="147"/>
    </row>
    <row r="2666" spans="5:57" x14ac:dyDescent="0.25">
      <c r="E2666" s="340">
        <v>45208</v>
      </c>
      <c r="F2666" s="269">
        <v>10000</v>
      </c>
      <c r="G2666" s="272"/>
      <c r="H2666" s="269" t="s">
        <v>945</v>
      </c>
      <c r="AY2666" s="147"/>
      <c r="BB2666" s="147"/>
      <c r="BE2666" s="147"/>
    </row>
    <row r="2667" spans="5:57" x14ac:dyDescent="0.25">
      <c r="E2667" s="340">
        <v>45205</v>
      </c>
      <c r="F2667" s="269">
        <v>4000</v>
      </c>
      <c r="G2667" s="272"/>
      <c r="H2667" s="269" t="s">
        <v>919</v>
      </c>
      <c r="AY2667" s="147"/>
      <c r="BB2667" s="147"/>
      <c r="BE2667" s="147"/>
    </row>
    <row r="2668" spans="5:57" x14ac:dyDescent="0.25">
      <c r="E2668" s="340">
        <v>45205</v>
      </c>
      <c r="F2668" s="269">
        <v>2000</v>
      </c>
      <c r="G2668" s="272"/>
      <c r="H2668" s="269" t="s">
        <v>1060</v>
      </c>
      <c r="AY2668" s="147"/>
      <c r="BB2668" s="147"/>
      <c r="BE2668" s="147"/>
    </row>
    <row r="2669" spans="5:57" x14ac:dyDescent="0.25">
      <c r="E2669" s="340">
        <v>45205</v>
      </c>
      <c r="F2669" s="269">
        <v>94000</v>
      </c>
      <c r="G2669" s="272"/>
      <c r="H2669" s="269" t="s">
        <v>920</v>
      </c>
      <c r="AY2669" s="147"/>
      <c r="BB2669" s="147"/>
      <c r="BE2669" s="147"/>
    </row>
    <row r="2670" spans="5:57" x14ac:dyDescent="0.25">
      <c r="E2670" s="340">
        <v>45205</v>
      </c>
      <c r="F2670" s="269">
        <v>17000</v>
      </c>
      <c r="G2670" s="272"/>
      <c r="H2670" s="269" t="s">
        <v>2851</v>
      </c>
      <c r="AY2670" s="147"/>
      <c r="BB2670" s="147"/>
      <c r="BE2670" s="147"/>
    </row>
    <row r="2671" spans="5:57" x14ac:dyDescent="0.25">
      <c r="E2671" s="340">
        <v>45203</v>
      </c>
      <c r="F2671" s="269">
        <v>10000</v>
      </c>
      <c r="G2671" s="272"/>
      <c r="H2671" s="269" t="s">
        <v>2847</v>
      </c>
      <c r="AY2671" s="147"/>
      <c r="BB2671" s="147"/>
      <c r="BE2671" s="147"/>
    </row>
    <row r="2672" spans="5:57" x14ac:dyDescent="0.25">
      <c r="E2672" s="340">
        <v>45203</v>
      </c>
      <c r="F2672" s="269">
        <v>4000</v>
      </c>
      <c r="G2672" s="272"/>
      <c r="H2672" s="269" t="s">
        <v>636</v>
      </c>
      <c r="AY2672" s="147"/>
      <c r="BB2672" s="147"/>
      <c r="BE2672" s="147"/>
    </row>
    <row r="2673" spans="5:57" x14ac:dyDescent="0.25">
      <c r="E2673" s="340">
        <v>45203</v>
      </c>
      <c r="F2673" s="269">
        <v>30000</v>
      </c>
      <c r="G2673" s="272" t="s">
        <v>915</v>
      </c>
      <c r="H2673" s="269" t="s">
        <v>916</v>
      </c>
      <c r="AY2673" s="147"/>
      <c r="BB2673" s="147"/>
      <c r="BE2673" s="147"/>
    </row>
    <row r="2674" spans="5:57" x14ac:dyDescent="0.25">
      <c r="E2674" s="340">
        <v>45203</v>
      </c>
      <c r="F2674" s="269">
        <v>1000</v>
      </c>
      <c r="G2674" s="272"/>
      <c r="H2674" s="269" t="s">
        <v>1200</v>
      </c>
      <c r="AY2674" s="147"/>
      <c r="BB2674" s="147"/>
      <c r="BE2674" s="147"/>
    </row>
    <row r="2675" spans="5:57" x14ac:dyDescent="0.25">
      <c r="E2675" s="340">
        <v>45202</v>
      </c>
      <c r="F2675" s="269">
        <v>5000</v>
      </c>
      <c r="G2675" s="272"/>
      <c r="H2675" s="269" t="s">
        <v>914</v>
      </c>
      <c r="AY2675" s="147"/>
      <c r="BB2675" s="147"/>
      <c r="BE2675" s="147"/>
    </row>
    <row r="2676" spans="5:57" x14ac:dyDescent="0.25">
      <c r="E2676" s="340">
        <v>45201</v>
      </c>
      <c r="F2676" s="269">
        <v>2000</v>
      </c>
      <c r="G2676" s="272"/>
      <c r="H2676" s="269" t="s">
        <v>636</v>
      </c>
      <c r="AY2676" s="147"/>
      <c r="BB2676" s="147"/>
      <c r="BE2676" s="147"/>
    </row>
    <row r="2677" spans="5:57" x14ac:dyDescent="0.25">
      <c r="E2677" s="340">
        <v>45201</v>
      </c>
      <c r="F2677" s="269">
        <v>4000</v>
      </c>
      <c r="G2677" s="272"/>
      <c r="H2677" s="269" t="s">
        <v>1060</v>
      </c>
      <c r="AY2677" s="147"/>
      <c r="BB2677" s="147"/>
      <c r="BE2677" s="147"/>
    </row>
    <row r="2678" spans="5:57" x14ac:dyDescent="0.25">
      <c r="E2678" s="340">
        <v>45201</v>
      </c>
      <c r="F2678" s="269">
        <v>50000</v>
      </c>
      <c r="G2678" s="272"/>
      <c r="H2678" s="269" t="s">
        <v>2843</v>
      </c>
      <c r="AY2678" s="147"/>
      <c r="BB2678" s="147"/>
      <c r="BE2678" s="147"/>
    </row>
    <row r="2679" spans="5:57" x14ac:dyDescent="0.25">
      <c r="E2679" s="340">
        <v>45201</v>
      </c>
      <c r="F2679" s="269">
        <v>1000</v>
      </c>
      <c r="G2679" s="272"/>
      <c r="H2679" s="269" t="s">
        <v>2845</v>
      </c>
      <c r="AY2679" s="147"/>
      <c r="BB2679" s="147"/>
      <c r="BE2679" s="147"/>
    </row>
    <row r="2680" spans="5:57" x14ac:dyDescent="0.25">
      <c r="E2680" s="340">
        <v>45201</v>
      </c>
      <c r="F2680" s="269">
        <v>30000</v>
      </c>
      <c r="G2680" s="272"/>
      <c r="H2680" s="269" t="s">
        <v>2844</v>
      </c>
      <c r="AY2680" s="147"/>
      <c r="BB2680" s="147"/>
      <c r="BE2680" s="147"/>
    </row>
    <row r="2681" spans="5:57" x14ac:dyDescent="0.25">
      <c r="E2681" s="340">
        <v>45201</v>
      </c>
      <c r="F2681" s="269">
        <v>10000</v>
      </c>
      <c r="G2681" s="272"/>
      <c r="H2681" s="269" t="s">
        <v>2033</v>
      </c>
      <c r="AY2681" s="147"/>
      <c r="BB2681" s="147"/>
      <c r="BE2681" s="147"/>
    </row>
    <row r="2682" spans="5:57" x14ac:dyDescent="0.25">
      <c r="E2682" s="340">
        <v>45199</v>
      </c>
      <c r="F2682" s="269">
        <v>60000</v>
      </c>
      <c r="G2682" s="272"/>
      <c r="H2682" s="269" t="s">
        <v>1196</v>
      </c>
      <c r="AY2682" s="147"/>
      <c r="BB2682" s="147"/>
      <c r="BE2682" s="147"/>
    </row>
    <row r="2683" spans="5:57" x14ac:dyDescent="0.25">
      <c r="E2683" s="340">
        <v>45199</v>
      </c>
      <c r="F2683" s="269">
        <v>4000</v>
      </c>
      <c r="G2683" s="272"/>
      <c r="H2683" s="269" t="s">
        <v>919</v>
      </c>
      <c r="AY2683" s="147"/>
      <c r="BB2683" s="147"/>
      <c r="BE2683" s="147"/>
    </row>
    <row r="2684" spans="5:57" x14ac:dyDescent="0.25">
      <c r="E2684" s="340">
        <v>45199</v>
      </c>
      <c r="F2684" s="269">
        <v>10000</v>
      </c>
      <c r="G2684" s="272"/>
      <c r="H2684" s="269" t="s">
        <v>2837</v>
      </c>
      <c r="AY2684" s="147"/>
      <c r="BB2684" s="147"/>
      <c r="BE2684" s="147"/>
    </row>
    <row r="2685" spans="5:57" x14ac:dyDescent="0.25">
      <c r="E2685" s="340">
        <v>45199</v>
      </c>
      <c r="F2685" s="269">
        <v>253000</v>
      </c>
      <c r="G2685" s="272"/>
      <c r="H2685" s="269" t="s">
        <v>920</v>
      </c>
      <c r="AY2685" s="147"/>
      <c r="BB2685" s="147"/>
      <c r="BE2685" s="147"/>
    </row>
    <row r="2686" spans="5:57" x14ac:dyDescent="0.25">
      <c r="E2686" s="340">
        <v>45199</v>
      </c>
      <c r="F2686" s="269">
        <v>100000</v>
      </c>
      <c r="G2686" s="272"/>
      <c r="H2686" s="269" t="s">
        <v>2716</v>
      </c>
      <c r="AY2686" s="147"/>
      <c r="BB2686" s="147"/>
      <c r="BE2686" s="147"/>
    </row>
    <row r="2687" spans="5:57" x14ac:dyDescent="0.25">
      <c r="E2687" s="340">
        <v>45199</v>
      </c>
      <c r="F2687" s="269">
        <v>100000</v>
      </c>
      <c r="G2687" s="272"/>
      <c r="H2687" s="269" t="s">
        <v>2835</v>
      </c>
      <c r="AY2687" s="147"/>
      <c r="BB2687" s="147"/>
      <c r="BE2687" s="147"/>
    </row>
    <row r="2688" spans="5:57" x14ac:dyDescent="0.25">
      <c r="E2688" s="340">
        <v>45198</v>
      </c>
      <c r="F2688" s="269">
        <v>8000</v>
      </c>
      <c r="G2688" s="272"/>
      <c r="H2688" s="269" t="s">
        <v>2830</v>
      </c>
      <c r="AY2688" s="147"/>
      <c r="BB2688" s="147"/>
      <c r="BE2688" s="147"/>
    </row>
    <row r="2689" spans="5:57" x14ac:dyDescent="0.25">
      <c r="E2689" s="468">
        <v>45197</v>
      </c>
      <c r="F2689" s="469">
        <v>70000</v>
      </c>
      <c r="G2689" s="471"/>
      <c r="H2689" s="469" t="s">
        <v>2710</v>
      </c>
      <c r="AY2689" s="147"/>
      <c r="BB2689" s="147"/>
      <c r="BE2689" s="147"/>
    </row>
    <row r="2690" spans="5:57" x14ac:dyDescent="0.25">
      <c r="E2690" s="340">
        <v>45197</v>
      </c>
      <c r="F2690" s="269">
        <v>4000</v>
      </c>
      <c r="G2690" s="272"/>
      <c r="H2690" s="269" t="s">
        <v>636</v>
      </c>
      <c r="AY2690" s="147"/>
      <c r="BB2690" s="147"/>
      <c r="BE2690" s="147"/>
    </row>
    <row r="2691" spans="5:57" x14ac:dyDescent="0.25">
      <c r="E2691" s="340">
        <v>45197</v>
      </c>
      <c r="F2691" s="269">
        <v>5000</v>
      </c>
      <c r="G2691" s="272"/>
      <c r="H2691" s="269" t="s">
        <v>914</v>
      </c>
      <c r="AY2691" s="147"/>
      <c r="BB2691" s="147"/>
      <c r="BE2691" s="147"/>
    </row>
    <row r="2692" spans="5:57" x14ac:dyDescent="0.25">
      <c r="E2692" s="340">
        <v>45197</v>
      </c>
      <c r="F2692" s="269">
        <v>4000</v>
      </c>
      <c r="G2692" s="272"/>
      <c r="H2692" s="269" t="s">
        <v>2826</v>
      </c>
      <c r="AY2692" s="147"/>
      <c r="BB2692" s="147"/>
      <c r="BE2692" s="147"/>
    </row>
    <row r="2693" spans="5:57" x14ac:dyDescent="0.25">
      <c r="E2693" s="340">
        <v>45195</v>
      </c>
      <c r="F2693" s="269">
        <v>6000</v>
      </c>
      <c r="G2693" s="272"/>
      <c r="H2693" s="269" t="s">
        <v>1126</v>
      </c>
      <c r="AY2693" s="147"/>
      <c r="BB2693" s="147"/>
      <c r="BE2693" s="147"/>
    </row>
    <row r="2694" spans="5:57" x14ac:dyDescent="0.25">
      <c r="E2694" s="340">
        <v>45194</v>
      </c>
      <c r="F2694" s="269">
        <v>2000</v>
      </c>
      <c r="G2694" s="272"/>
      <c r="H2694" s="269" t="s">
        <v>1060</v>
      </c>
      <c r="AY2694" s="147"/>
      <c r="BB2694" s="147"/>
      <c r="BE2694" s="147"/>
    </row>
    <row r="2695" spans="5:57" x14ac:dyDescent="0.25">
      <c r="E2695" s="340">
        <v>45194</v>
      </c>
      <c r="F2695" s="269">
        <v>4000</v>
      </c>
      <c r="G2695" s="272"/>
      <c r="H2695" s="269" t="s">
        <v>914</v>
      </c>
      <c r="AY2695" s="147"/>
      <c r="BB2695" s="147"/>
      <c r="BE2695" s="147"/>
    </row>
    <row r="2696" spans="5:57" x14ac:dyDescent="0.25">
      <c r="E2696" s="340">
        <v>45194</v>
      </c>
      <c r="F2696" s="269">
        <v>30000</v>
      </c>
      <c r="G2696" s="272" t="s">
        <v>915</v>
      </c>
      <c r="H2696" s="269" t="s">
        <v>916</v>
      </c>
      <c r="AY2696" s="147"/>
      <c r="BB2696" s="147"/>
      <c r="BE2696" s="147"/>
    </row>
    <row r="2697" spans="5:57" x14ac:dyDescent="0.25">
      <c r="E2697" s="340">
        <v>45194</v>
      </c>
      <c r="F2697" s="269">
        <v>8000</v>
      </c>
      <c r="G2697" s="272"/>
      <c r="H2697" s="269" t="s">
        <v>1006</v>
      </c>
      <c r="AY2697" s="147"/>
      <c r="BB2697" s="147"/>
      <c r="BE2697" s="147"/>
    </row>
    <row r="2698" spans="5:57" x14ac:dyDescent="0.25">
      <c r="E2698" s="340">
        <v>45192</v>
      </c>
      <c r="F2698" s="269">
        <v>35000</v>
      </c>
      <c r="G2698" s="272"/>
      <c r="H2698" s="269" t="s">
        <v>2820</v>
      </c>
      <c r="AY2698" s="147"/>
      <c r="BB2698" s="147"/>
      <c r="BE2698" s="147"/>
    </row>
    <row r="2699" spans="5:57" x14ac:dyDescent="0.25">
      <c r="E2699" s="340">
        <v>45192</v>
      </c>
      <c r="F2699" s="269">
        <v>25000</v>
      </c>
      <c r="G2699" s="272"/>
      <c r="H2699" s="269" t="s">
        <v>2821</v>
      </c>
      <c r="AY2699" s="147"/>
      <c r="BB2699" s="147"/>
      <c r="BE2699" s="147"/>
    </row>
    <row r="2700" spans="5:57" x14ac:dyDescent="0.25">
      <c r="E2700" s="340">
        <v>45192</v>
      </c>
      <c r="F2700" s="269">
        <v>5000</v>
      </c>
      <c r="G2700" s="272"/>
      <c r="H2700" s="269" t="s">
        <v>2819</v>
      </c>
      <c r="AY2700" s="147"/>
      <c r="BB2700" s="147"/>
      <c r="BE2700" s="147"/>
    </row>
    <row r="2701" spans="5:57" x14ac:dyDescent="0.25">
      <c r="E2701" s="340">
        <v>45192</v>
      </c>
      <c r="F2701" s="269">
        <v>233000</v>
      </c>
      <c r="G2701" s="272"/>
      <c r="H2701" s="269" t="s">
        <v>920</v>
      </c>
      <c r="AY2701" s="147"/>
      <c r="BB2701" s="147"/>
      <c r="BE2701" s="147"/>
    </row>
    <row r="2702" spans="5:57" x14ac:dyDescent="0.25">
      <c r="E2702" s="340">
        <v>45192</v>
      </c>
      <c r="F2702" s="269">
        <v>20000</v>
      </c>
      <c r="G2702" s="272"/>
      <c r="H2702" s="269" t="s">
        <v>2822</v>
      </c>
      <c r="AY2702" s="147"/>
      <c r="BB2702" s="147"/>
      <c r="BE2702" s="147"/>
    </row>
    <row r="2703" spans="5:57" x14ac:dyDescent="0.25">
      <c r="E2703" s="340">
        <v>45192</v>
      </c>
      <c r="F2703" s="269">
        <v>17000</v>
      </c>
      <c r="G2703" s="272"/>
      <c r="H2703" s="269" t="s">
        <v>2818</v>
      </c>
      <c r="AY2703" s="147"/>
      <c r="BB2703" s="147"/>
      <c r="BE2703" s="147"/>
    </row>
    <row r="2704" spans="5:57" x14ac:dyDescent="0.25">
      <c r="E2704" s="340">
        <v>45192</v>
      </c>
      <c r="F2704" s="269">
        <v>20000</v>
      </c>
      <c r="G2704" s="272"/>
      <c r="H2704" s="269" t="s">
        <v>2033</v>
      </c>
      <c r="AY2704" s="147"/>
      <c r="BB2704" s="147"/>
      <c r="BE2704" s="147"/>
    </row>
    <row r="2705" spans="5:57" x14ac:dyDescent="0.25">
      <c r="E2705" s="340">
        <v>45192</v>
      </c>
      <c r="F2705" s="269">
        <v>8000</v>
      </c>
      <c r="G2705" s="272"/>
      <c r="H2705" s="269" t="s">
        <v>2823</v>
      </c>
      <c r="AY2705" s="147"/>
      <c r="BB2705" s="147"/>
      <c r="BE2705" s="147"/>
    </row>
    <row r="2706" spans="5:57" x14ac:dyDescent="0.25">
      <c r="E2706" s="340">
        <v>45191</v>
      </c>
      <c r="F2706" s="269">
        <v>2000</v>
      </c>
      <c r="G2706" s="272"/>
      <c r="H2706" s="269" t="s">
        <v>636</v>
      </c>
      <c r="AY2706" s="147"/>
      <c r="BB2706" s="147"/>
      <c r="BE2706" s="147"/>
    </row>
    <row r="2707" spans="5:57" x14ac:dyDescent="0.25">
      <c r="E2707" s="340">
        <v>45191</v>
      </c>
      <c r="F2707" s="269">
        <v>3000</v>
      </c>
      <c r="G2707" s="272"/>
      <c r="H2707" s="269" t="s">
        <v>2815</v>
      </c>
      <c r="AY2707" s="147"/>
      <c r="BB2707" s="147"/>
      <c r="BE2707" s="147"/>
    </row>
    <row r="2708" spans="5:57" x14ac:dyDescent="0.25">
      <c r="E2708" s="340">
        <v>45191</v>
      </c>
      <c r="F2708" s="269">
        <v>2000</v>
      </c>
      <c r="G2708" s="272"/>
      <c r="H2708" s="269" t="s">
        <v>921</v>
      </c>
      <c r="AY2708" s="147"/>
      <c r="BB2708" s="147"/>
      <c r="BE2708" s="147"/>
    </row>
    <row r="2709" spans="5:57" x14ac:dyDescent="0.25">
      <c r="E2709" s="340">
        <v>45191</v>
      </c>
      <c r="F2709" s="269">
        <v>10000</v>
      </c>
      <c r="G2709" s="272"/>
      <c r="H2709" s="269" t="s">
        <v>2814</v>
      </c>
      <c r="AY2709" s="147"/>
      <c r="BB2709" s="147"/>
      <c r="BE2709" s="147"/>
    </row>
    <row r="2710" spans="5:57" x14ac:dyDescent="0.25">
      <c r="E2710" s="340">
        <v>45191</v>
      </c>
      <c r="F2710" s="269">
        <v>30000</v>
      </c>
      <c r="G2710" s="272"/>
      <c r="H2710" s="269" t="s">
        <v>2812</v>
      </c>
      <c r="AY2710" s="147"/>
      <c r="BB2710" s="147"/>
      <c r="BE2710" s="147"/>
    </row>
    <row r="2711" spans="5:57" x14ac:dyDescent="0.25">
      <c r="E2711" s="340">
        <v>45189</v>
      </c>
      <c r="F2711" s="269">
        <v>2000</v>
      </c>
      <c r="G2711" s="272"/>
      <c r="H2711" s="269" t="s">
        <v>636</v>
      </c>
      <c r="AY2711" s="147"/>
      <c r="BB2711" s="147"/>
      <c r="BE2711" s="147"/>
    </row>
    <row r="2712" spans="5:57" x14ac:dyDescent="0.25">
      <c r="E2712" s="340">
        <v>45189</v>
      </c>
      <c r="F2712" s="269">
        <v>2000</v>
      </c>
      <c r="G2712" s="272"/>
      <c r="H2712" s="269" t="s">
        <v>921</v>
      </c>
      <c r="AY2712" s="147"/>
      <c r="BB2712" s="147"/>
      <c r="BE2712" s="147"/>
    </row>
    <row r="2713" spans="5:57" x14ac:dyDescent="0.25">
      <c r="E2713" s="468">
        <v>45189</v>
      </c>
      <c r="F2713" s="469">
        <v>18000</v>
      </c>
      <c r="G2713" s="471"/>
      <c r="H2713" s="469" t="s">
        <v>5972</v>
      </c>
      <c r="AY2713" s="147"/>
      <c r="BB2713" s="147"/>
      <c r="BE2713" s="147"/>
    </row>
    <row r="2714" spans="5:57" x14ac:dyDescent="0.25">
      <c r="E2714" s="340">
        <v>45188</v>
      </c>
      <c r="F2714" s="269">
        <v>10000</v>
      </c>
      <c r="G2714" s="272"/>
      <c r="H2714" s="269" t="s">
        <v>2794</v>
      </c>
      <c r="AY2714" s="147"/>
      <c r="BB2714" s="147"/>
      <c r="BE2714" s="147"/>
    </row>
    <row r="2715" spans="5:57" x14ac:dyDescent="0.25">
      <c r="E2715" s="340">
        <v>45188</v>
      </c>
      <c r="F2715" s="269">
        <v>4000</v>
      </c>
      <c r="G2715" s="272"/>
      <c r="H2715" s="269" t="s">
        <v>914</v>
      </c>
      <c r="AY2715" s="147"/>
      <c r="BB2715" s="147"/>
      <c r="BE2715" s="147"/>
    </row>
    <row r="2716" spans="5:57" x14ac:dyDescent="0.25">
      <c r="E2716" s="340">
        <v>45188</v>
      </c>
      <c r="F2716" s="269">
        <v>18000</v>
      </c>
      <c r="G2716" s="272"/>
      <c r="H2716" s="269" t="s">
        <v>1991</v>
      </c>
      <c r="AY2716" s="147"/>
      <c r="BB2716" s="147"/>
      <c r="BE2716" s="147"/>
    </row>
    <row r="2717" spans="5:57" x14ac:dyDescent="0.25">
      <c r="E2717" s="340">
        <v>45187</v>
      </c>
      <c r="F2717" s="269">
        <v>4000</v>
      </c>
      <c r="G2717" s="272"/>
      <c r="H2717" s="269" t="s">
        <v>914</v>
      </c>
      <c r="AY2717" s="147"/>
      <c r="BB2717" s="147"/>
      <c r="BE2717" s="147"/>
    </row>
    <row r="2718" spans="5:57" x14ac:dyDescent="0.25">
      <c r="E2718" s="340">
        <v>45187</v>
      </c>
      <c r="F2718" s="269">
        <v>5000</v>
      </c>
      <c r="G2718" s="272"/>
      <c r="H2718" s="269" t="s">
        <v>2793</v>
      </c>
      <c r="AY2718" s="147"/>
      <c r="BB2718" s="147"/>
      <c r="BE2718" s="147"/>
    </row>
    <row r="2719" spans="5:57" x14ac:dyDescent="0.25">
      <c r="E2719" s="340">
        <v>45185</v>
      </c>
      <c r="F2719" s="269">
        <v>6000</v>
      </c>
      <c r="G2719" s="272"/>
      <c r="H2719" s="269" t="s">
        <v>919</v>
      </c>
      <c r="AY2719" s="147"/>
      <c r="BB2719" s="147"/>
      <c r="BE2719" s="147"/>
    </row>
    <row r="2720" spans="5:57" x14ac:dyDescent="0.25">
      <c r="E2720" s="340">
        <v>45185</v>
      </c>
      <c r="F2720" s="269">
        <v>148000</v>
      </c>
      <c r="G2720" s="272"/>
      <c r="H2720" s="269" t="s">
        <v>920</v>
      </c>
      <c r="AY2720" s="147"/>
      <c r="BB2720" s="147"/>
      <c r="BE2720" s="147"/>
    </row>
    <row r="2721" spans="5:57" x14ac:dyDescent="0.25">
      <c r="E2721" s="340">
        <v>45185</v>
      </c>
      <c r="F2721" s="269">
        <v>30000</v>
      </c>
      <c r="G2721" s="272"/>
      <c r="H2721" s="269" t="s">
        <v>2792</v>
      </c>
      <c r="AY2721" s="147"/>
      <c r="BB2721" s="147"/>
      <c r="BE2721" s="147"/>
    </row>
    <row r="2722" spans="5:57" x14ac:dyDescent="0.25">
      <c r="E2722" s="340">
        <v>45182</v>
      </c>
      <c r="F2722" s="269">
        <v>8000</v>
      </c>
      <c r="G2722" s="272"/>
      <c r="H2722" s="269" t="s">
        <v>2783</v>
      </c>
      <c r="AY2722" s="147"/>
      <c r="BB2722" s="147"/>
      <c r="BE2722" s="147"/>
    </row>
    <row r="2723" spans="5:57" x14ac:dyDescent="0.25">
      <c r="E2723" s="340">
        <v>45182</v>
      </c>
      <c r="F2723" s="269">
        <v>40000</v>
      </c>
      <c r="G2723" s="272"/>
      <c r="H2723" s="269" t="s">
        <v>2781</v>
      </c>
      <c r="AY2723" s="147"/>
      <c r="BB2723" s="147"/>
      <c r="BE2723" s="147"/>
    </row>
    <row r="2724" spans="5:57" x14ac:dyDescent="0.25">
      <c r="E2724" s="340">
        <v>45182</v>
      </c>
      <c r="F2724" s="269">
        <v>31000</v>
      </c>
      <c r="G2724" s="272"/>
      <c r="H2724" s="269" t="s">
        <v>934</v>
      </c>
      <c r="AY2724" s="147"/>
      <c r="BB2724" s="147"/>
      <c r="BE2724" s="147"/>
    </row>
    <row r="2725" spans="5:57" x14ac:dyDescent="0.25">
      <c r="E2725" s="340">
        <v>45182</v>
      </c>
      <c r="F2725" s="269">
        <v>20000</v>
      </c>
      <c r="G2725" s="272"/>
      <c r="H2725" s="269" t="s">
        <v>2782</v>
      </c>
      <c r="AY2725" s="147"/>
      <c r="BB2725" s="147"/>
      <c r="BE2725" s="147"/>
    </row>
    <row r="2726" spans="5:57" x14ac:dyDescent="0.25">
      <c r="E2726" s="340">
        <v>45182</v>
      </c>
      <c r="F2726" s="269">
        <v>15000</v>
      </c>
      <c r="G2726" s="272"/>
      <c r="H2726" s="269" t="s">
        <v>2784</v>
      </c>
      <c r="AY2726" s="147"/>
      <c r="BB2726" s="147"/>
      <c r="BE2726" s="147"/>
    </row>
    <row r="2727" spans="5:57" x14ac:dyDescent="0.25">
      <c r="E2727" s="340">
        <v>45179</v>
      </c>
      <c r="F2727" s="269">
        <v>186000</v>
      </c>
      <c r="G2727" s="272"/>
      <c r="H2727" s="269" t="s">
        <v>2757</v>
      </c>
      <c r="AY2727" s="147"/>
      <c r="BB2727" s="147"/>
      <c r="BE2727" s="147"/>
    </row>
    <row r="2728" spans="5:57" x14ac:dyDescent="0.25">
      <c r="E2728" s="340">
        <v>45178</v>
      </c>
      <c r="F2728" s="269">
        <v>4000</v>
      </c>
      <c r="G2728" s="272"/>
      <c r="H2728" s="269" t="s">
        <v>919</v>
      </c>
      <c r="AY2728" s="147"/>
      <c r="BB2728" s="147"/>
      <c r="BE2728" s="147"/>
    </row>
    <row r="2729" spans="5:57" x14ac:dyDescent="0.25">
      <c r="E2729" s="340">
        <v>45178</v>
      </c>
      <c r="F2729" s="269">
        <v>8000</v>
      </c>
      <c r="G2729" s="272"/>
      <c r="H2729" s="269" t="s">
        <v>984</v>
      </c>
      <c r="AY2729" s="147"/>
      <c r="BB2729" s="147"/>
      <c r="BE2729" s="147"/>
    </row>
    <row r="2730" spans="5:57" x14ac:dyDescent="0.25">
      <c r="E2730" s="340">
        <v>45178</v>
      </c>
      <c r="F2730" s="269">
        <v>3000</v>
      </c>
      <c r="G2730" s="272"/>
      <c r="H2730" s="269" t="s">
        <v>1089</v>
      </c>
      <c r="AY2730" s="147"/>
      <c r="BB2730" s="147"/>
      <c r="BE2730" s="147"/>
    </row>
    <row r="2731" spans="5:57" x14ac:dyDescent="0.25">
      <c r="E2731" s="340">
        <v>45178</v>
      </c>
      <c r="F2731" s="269">
        <v>226000</v>
      </c>
      <c r="G2731" s="272"/>
      <c r="H2731" s="269" t="s">
        <v>920</v>
      </c>
      <c r="AY2731" s="147"/>
      <c r="BB2731" s="147"/>
      <c r="BE2731" s="147"/>
    </row>
    <row r="2732" spans="5:57" x14ac:dyDescent="0.25">
      <c r="E2732" s="340">
        <v>45178</v>
      </c>
      <c r="F2732" s="269">
        <v>10000</v>
      </c>
      <c r="G2732" s="272"/>
      <c r="H2732" s="269" t="s">
        <v>2702</v>
      </c>
      <c r="AY2732" s="147"/>
      <c r="BB2732" s="147"/>
      <c r="BE2732" s="147"/>
    </row>
    <row r="2733" spans="5:57" x14ac:dyDescent="0.25">
      <c r="E2733" s="340">
        <v>45178</v>
      </c>
      <c r="F2733" s="269">
        <v>12000</v>
      </c>
      <c r="G2733" s="272"/>
      <c r="H2733" s="269" t="s">
        <v>2756</v>
      </c>
      <c r="AY2733" s="147"/>
      <c r="BB2733" s="147"/>
      <c r="BE2733" s="147"/>
    </row>
    <row r="2734" spans="5:57" x14ac:dyDescent="0.25">
      <c r="E2734" s="340">
        <v>45178</v>
      </c>
      <c r="F2734" s="269">
        <v>12000</v>
      </c>
      <c r="G2734" s="272"/>
      <c r="H2734" s="269" t="s">
        <v>2620</v>
      </c>
      <c r="AY2734" s="147"/>
      <c r="BB2734" s="147"/>
      <c r="BE2734" s="147"/>
    </row>
    <row r="2735" spans="5:57" x14ac:dyDescent="0.25">
      <c r="E2735" s="340">
        <v>45177</v>
      </c>
      <c r="F2735" s="269">
        <v>3000</v>
      </c>
      <c r="G2735" s="272"/>
      <c r="H2735" s="269" t="s">
        <v>1060</v>
      </c>
      <c r="AY2735" s="147"/>
      <c r="BB2735" s="147"/>
      <c r="BE2735" s="147"/>
    </row>
    <row r="2736" spans="5:57" x14ac:dyDescent="0.25">
      <c r="E2736" s="340">
        <v>45177</v>
      </c>
      <c r="F2736" s="269">
        <v>30000</v>
      </c>
      <c r="G2736" s="272" t="s">
        <v>915</v>
      </c>
      <c r="H2736" s="269" t="s">
        <v>916</v>
      </c>
      <c r="AY2736" s="147"/>
      <c r="BB2736" s="147"/>
      <c r="BE2736" s="147"/>
    </row>
    <row r="2737" spans="5:57" x14ac:dyDescent="0.25">
      <c r="E2737" s="340">
        <v>45177</v>
      </c>
      <c r="F2737" s="269">
        <v>2000</v>
      </c>
      <c r="G2737" s="272"/>
      <c r="H2737" s="269" t="s">
        <v>2750</v>
      </c>
      <c r="AY2737" s="147"/>
      <c r="BB2737" s="147"/>
      <c r="BE2737" s="147"/>
    </row>
    <row r="2738" spans="5:57" x14ac:dyDescent="0.25">
      <c r="E2738" s="340">
        <v>45176</v>
      </c>
      <c r="F2738" s="269">
        <v>5000</v>
      </c>
      <c r="G2738" s="272"/>
      <c r="H2738" s="269" t="s">
        <v>2748</v>
      </c>
      <c r="AY2738" s="147"/>
      <c r="BB2738" s="147"/>
      <c r="BE2738" s="147"/>
    </row>
    <row r="2739" spans="5:57" x14ac:dyDescent="0.25">
      <c r="E2739" s="468">
        <v>45176</v>
      </c>
      <c r="F2739" s="469">
        <v>30000</v>
      </c>
      <c r="G2739" s="471"/>
      <c r="H2739" s="469" t="s">
        <v>2710</v>
      </c>
      <c r="AY2739" s="147"/>
      <c r="BB2739" s="147"/>
      <c r="BE2739" s="147"/>
    </row>
    <row r="2740" spans="5:57" x14ac:dyDescent="0.25">
      <c r="E2740" s="340">
        <v>45176</v>
      </c>
      <c r="F2740" s="269">
        <v>5000</v>
      </c>
      <c r="G2740" s="272"/>
      <c r="H2740" s="269" t="s">
        <v>914</v>
      </c>
      <c r="AY2740" s="147"/>
      <c r="BB2740" s="147"/>
      <c r="BE2740" s="147"/>
    </row>
    <row r="2741" spans="5:57" x14ac:dyDescent="0.25">
      <c r="E2741" s="468">
        <v>45174</v>
      </c>
      <c r="F2741" s="469">
        <v>43000</v>
      </c>
      <c r="G2741" s="471"/>
      <c r="H2741" s="469" t="s">
        <v>2710</v>
      </c>
      <c r="AY2741" s="147"/>
      <c r="BB2741" s="147"/>
      <c r="BE2741" s="147"/>
    </row>
    <row r="2742" spans="5:57" x14ac:dyDescent="0.25">
      <c r="E2742" s="340">
        <v>45174</v>
      </c>
      <c r="F2742" s="269">
        <v>10000</v>
      </c>
      <c r="G2742" s="272"/>
      <c r="H2742" s="269" t="s">
        <v>1070</v>
      </c>
      <c r="AY2742" s="147"/>
      <c r="BB2742" s="147"/>
      <c r="BE2742" s="147"/>
    </row>
    <row r="2743" spans="5:57" x14ac:dyDescent="0.25">
      <c r="E2743" s="340">
        <v>45174</v>
      </c>
      <c r="F2743" s="269">
        <v>3000</v>
      </c>
      <c r="G2743" s="272"/>
      <c r="H2743" s="269" t="s">
        <v>1076</v>
      </c>
      <c r="AY2743" s="147"/>
      <c r="BB2743" s="147"/>
      <c r="BE2743" s="147"/>
    </row>
    <row r="2744" spans="5:57" x14ac:dyDescent="0.25">
      <c r="E2744" s="340">
        <v>45174</v>
      </c>
      <c r="F2744" s="269">
        <v>2000</v>
      </c>
      <c r="G2744" s="272"/>
      <c r="H2744" s="269" t="s">
        <v>636</v>
      </c>
      <c r="AY2744" s="147"/>
      <c r="BB2744" s="147"/>
      <c r="BE2744" s="147"/>
    </row>
    <row r="2745" spans="5:57" x14ac:dyDescent="0.25">
      <c r="E2745" s="340">
        <v>45174</v>
      </c>
      <c r="F2745" s="269">
        <v>52000</v>
      </c>
      <c r="G2745" s="272"/>
      <c r="H2745" s="269" t="s">
        <v>2743</v>
      </c>
      <c r="AY2745" s="147"/>
      <c r="BB2745" s="147"/>
      <c r="BE2745" s="147"/>
    </row>
    <row r="2746" spans="5:57" x14ac:dyDescent="0.25">
      <c r="E2746" s="340">
        <v>45171</v>
      </c>
      <c r="F2746" s="269">
        <v>4000</v>
      </c>
      <c r="G2746" s="272"/>
      <c r="H2746" s="269" t="s">
        <v>919</v>
      </c>
      <c r="AY2746" s="147"/>
      <c r="BB2746" s="147"/>
      <c r="BE2746" s="147"/>
    </row>
    <row r="2747" spans="5:57" x14ac:dyDescent="0.25">
      <c r="E2747" s="468">
        <v>45171</v>
      </c>
      <c r="F2747" s="469">
        <v>160000</v>
      </c>
      <c r="G2747" s="471"/>
      <c r="H2747" s="469" t="s">
        <v>2710</v>
      </c>
      <c r="AY2747" s="147"/>
      <c r="BB2747" s="147"/>
      <c r="BE2747" s="147"/>
    </row>
    <row r="2748" spans="5:57" x14ac:dyDescent="0.25">
      <c r="E2748" s="340">
        <v>45171</v>
      </c>
      <c r="F2748" s="269">
        <v>17000</v>
      </c>
      <c r="G2748" s="272"/>
      <c r="H2748" s="269" t="s">
        <v>928</v>
      </c>
      <c r="AY2748" s="147"/>
      <c r="BB2748" s="147"/>
      <c r="BE2748" s="147"/>
    </row>
    <row r="2749" spans="5:57" x14ac:dyDescent="0.25">
      <c r="E2749" s="340">
        <v>45171</v>
      </c>
      <c r="F2749" s="269">
        <v>3000</v>
      </c>
      <c r="G2749" s="272"/>
      <c r="H2749" s="269" t="s">
        <v>1060</v>
      </c>
      <c r="AY2749" s="147"/>
      <c r="BB2749" s="147"/>
      <c r="BE2749" s="147"/>
    </row>
    <row r="2750" spans="5:57" x14ac:dyDescent="0.25">
      <c r="E2750" s="340">
        <v>45171</v>
      </c>
      <c r="F2750" s="269">
        <v>1000</v>
      </c>
      <c r="G2750" s="272"/>
      <c r="H2750" s="269" t="s">
        <v>721</v>
      </c>
      <c r="AY2750" s="147"/>
      <c r="BB2750" s="147"/>
      <c r="BE2750" s="147"/>
    </row>
    <row r="2751" spans="5:57" x14ac:dyDescent="0.25">
      <c r="E2751" s="340">
        <v>45171</v>
      </c>
      <c r="F2751" s="269">
        <v>211000</v>
      </c>
      <c r="G2751" s="272"/>
      <c r="H2751" s="269" t="s">
        <v>920</v>
      </c>
      <c r="AY2751" s="147"/>
      <c r="BB2751" s="147"/>
      <c r="BE2751" s="147"/>
    </row>
    <row r="2752" spans="5:57" x14ac:dyDescent="0.25">
      <c r="E2752" s="340">
        <v>45171</v>
      </c>
      <c r="F2752" s="269">
        <v>3000</v>
      </c>
      <c r="G2752" s="272"/>
      <c r="H2752" s="269" t="s">
        <v>2711</v>
      </c>
      <c r="AY2752" s="147"/>
      <c r="BB2752" s="147"/>
      <c r="BE2752" s="147"/>
    </row>
    <row r="2753" spans="5:57" x14ac:dyDescent="0.25">
      <c r="E2753" s="340">
        <v>45171</v>
      </c>
      <c r="F2753" s="269">
        <v>100000</v>
      </c>
      <c r="G2753" s="272"/>
      <c r="H2753" s="269" t="s">
        <v>2716</v>
      </c>
      <c r="AY2753" s="147"/>
      <c r="BB2753" s="147"/>
      <c r="BE2753" s="147"/>
    </row>
    <row r="2754" spans="5:57" x14ac:dyDescent="0.25">
      <c r="E2754" s="340">
        <v>45171</v>
      </c>
      <c r="F2754" s="269">
        <v>100000</v>
      </c>
      <c r="G2754" s="272"/>
      <c r="H2754" s="269" t="s">
        <v>2715</v>
      </c>
      <c r="AY2754" s="147"/>
      <c r="BB2754" s="147"/>
      <c r="BE2754" s="147"/>
    </row>
    <row r="2755" spans="5:57" x14ac:dyDescent="0.25">
      <c r="E2755" s="340">
        <v>45171</v>
      </c>
      <c r="F2755" s="269">
        <v>3000</v>
      </c>
      <c r="G2755" s="272"/>
      <c r="H2755" s="269" t="s">
        <v>2688</v>
      </c>
      <c r="AY2755" s="147"/>
      <c r="BB2755" s="147"/>
      <c r="BE2755" s="147"/>
    </row>
    <row r="2756" spans="5:57" x14ac:dyDescent="0.25">
      <c r="E2756" s="340">
        <v>45171</v>
      </c>
      <c r="F2756" s="269">
        <v>16000</v>
      </c>
      <c r="G2756" s="272"/>
      <c r="H2756" s="269" t="s">
        <v>2709</v>
      </c>
      <c r="AY2756" s="147"/>
      <c r="BB2756" s="147"/>
      <c r="BE2756" s="147"/>
    </row>
    <row r="2757" spans="5:57" x14ac:dyDescent="0.25">
      <c r="E2757" s="340">
        <v>45170</v>
      </c>
      <c r="F2757" s="269">
        <v>30000</v>
      </c>
      <c r="G2757" s="272" t="s">
        <v>1141</v>
      </c>
      <c r="H2757" s="269" t="s">
        <v>943</v>
      </c>
      <c r="AY2757" s="147"/>
      <c r="BB2757" s="147"/>
      <c r="BE2757" s="147"/>
    </row>
    <row r="2758" spans="5:57" x14ac:dyDescent="0.25">
      <c r="E2758" s="340">
        <v>45170</v>
      </c>
      <c r="F2758" s="269">
        <v>10000</v>
      </c>
      <c r="G2758" s="272"/>
      <c r="H2758" s="269" t="s">
        <v>2702</v>
      </c>
      <c r="AY2758" s="147"/>
      <c r="BB2758" s="147"/>
      <c r="BE2758" s="147"/>
    </row>
    <row r="2759" spans="5:57" x14ac:dyDescent="0.25">
      <c r="E2759" s="340">
        <v>45170</v>
      </c>
      <c r="F2759" s="269">
        <v>32000</v>
      </c>
      <c r="G2759" s="272"/>
      <c r="H2759" s="269" t="s">
        <v>2703</v>
      </c>
      <c r="AY2759" s="147"/>
      <c r="BB2759" s="147"/>
      <c r="BE2759" s="147"/>
    </row>
    <row r="2760" spans="5:57" x14ac:dyDescent="0.25">
      <c r="E2760" s="340">
        <v>45169</v>
      </c>
      <c r="F2760" s="269">
        <v>2000</v>
      </c>
      <c r="G2760" s="272" t="s">
        <v>915</v>
      </c>
      <c r="H2760" s="269" t="s">
        <v>1060</v>
      </c>
      <c r="AY2760" s="147"/>
      <c r="BB2760" s="147"/>
      <c r="BE2760" s="147"/>
    </row>
    <row r="2761" spans="5:57" x14ac:dyDescent="0.25">
      <c r="E2761" s="340">
        <v>45169</v>
      </c>
      <c r="F2761" s="269">
        <v>2000</v>
      </c>
      <c r="G2761" s="272"/>
      <c r="H2761" s="269" t="s">
        <v>721</v>
      </c>
      <c r="AY2761" s="147"/>
      <c r="BB2761" s="147"/>
      <c r="BE2761" s="147"/>
    </row>
    <row r="2762" spans="5:57" x14ac:dyDescent="0.25">
      <c r="E2762" s="340">
        <v>45168</v>
      </c>
      <c r="F2762" s="269">
        <v>2000</v>
      </c>
      <c r="G2762" s="272"/>
      <c r="H2762" s="269" t="s">
        <v>2689</v>
      </c>
      <c r="AY2762" s="147"/>
      <c r="BB2762" s="147"/>
      <c r="BE2762" s="147"/>
    </row>
    <row r="2763" spans="5:57" x14ac:dyDescent="0.25">
      <c r="E2763" s="340">
        <v>45168</v>
      </c>
      <c r="F2763" s="269">
        <v>3000</v>
      </c>
      <c r="G2763" s="272"/>
      <c r="H2763" s="269" t="s">
        <v>2688</v>
      </c>
      <c r="AY2763" s="147"/>
      <c r="BB2763" s="147"/>
      <c r="BE2763" s="147"/>
    </row>
    <row r="2764" spans="5:57" x14ac:dyDescent="0.25">
      <c r="E2764" s="340">
        <v>45167</v>
      </c>
      <c r="F2764" s="269">
        <v>8000</v>
      </c>
      <c r="G2764" s="272"/>
      <c r="H2764" s="269" t="s">
        <v>2680</v>
      </c>
      <c r="AY2764" s="147"/>
      <c r="BB2764" s="147"/>
      <c r="BE2764" s="147"/>
    </row>
    <row r="2765" spans="5:57" x14ac:dyDescent="0.25">
      <c r="E2765" s="340">
        <v>45167</v>
      </c>
      <c r="F2765" s="269">
        <v>2000</v>
      </c>
      <c r="G2765" s="272"/>
      <c r="H2765" s="269" t="s">
        <v>636</v>
      </c>
      <c r="AY2765" s="147"/>
      <c r="BB2765" s="147"/>
      <c r="BE2765" s="147"/>
    </row>
    <row r="2766" spans="5:57" x14ac:dyDescent="0.25">
      <c r="E2766" s="340">
        <v>45164</v>
      </c>
      <c r="F2766" s="269">
        <v>4000</v>
      </c>
      <c r="G2766" s="272"/>
      <c r="H2766" s="269" t="s">
        <v>919</v>
      </c>
      <c r="AY2766" s="147"/>
      <c r="BB2766" s="147"/>
      <c r="BE2766" s="147"/>
    </row>
    <row r="2767" spans="5:57" x14ac:dyDescent="0.25">
      <c r="E2767" s="340">
        <v>45164</v>
      </c>
      <c r="F2767" s="269">
        <v>2000</v>
      </c>
      <c r="G2767" s="272"/>
      <c r="H2767" s="269" t="s">
        <v>636</v>
      </c>
      <c r="AY2767" s="147"/>
      <c r="BB2767" s="147"/>
      <c r="BE2767" s="147"/>
    </row>
    <row r="2768" spans="5:57" x14ac:dyDescent="0.25">
      <c r="E2768" s="340">
        <v>45164</v>
      </c>
      <c r="F2768" s="269">
        <v>150000</v>
      </c>
      <c r="G2768" s="272"/>
      <c r="H2768" s="269" t="s">
        <v>920</v>
      </c>
      <c r="AY2768" s="147"/>
      <c r="BB2768" s="147"/>
      <c r="BE2768" s="147"/>
    </row>
    <row r="2769" spans="5:57" x14ac:dyDescent="0.25">
      <c r="E2769" s="340">
        <v>45164</v>
      </c>
      <c r="F2769" s="269">
        <v>3000</v>
      </c>
      <c r="G2769" s="272"/>
      <c r="H2769" s="269" t="s">
        <v>2667</v>
      </c>
      <c r="AY2769" s="147"/>
      <c r="BB2769" s="147"/>
      <c r="BE2769" s="147"/>
    </row>
    <row r="2770" spans="5:57" x14ac:dyDescent="0.25">
      <c r="E2770" s="340">
        <v>45164</v>
      </c>
      <c r="F2770" s="269">
        <v>3000</v>
      </c>
      <c r="G2770" s="272"/>
      <c r="H2770" s="269" t="s">
        <v>2668</v>
      </c>
      <c r="AY2770" s="147"/>
      <c r="BB2770" s="147"/>
      <c r="BE2770" s="147"/>
    </row>
    <row r="2771" spans="5:57" x14ac:dyDescent="0.25">
      <c r="E2771" s="340">
        <v>45163</v>
      </c>
      <c r="F2771" s="269">
        <v>30000</v>
      </c>
      <c r="G2771" s="272" t="s">
        <v>915</v>
      </c>
      <c r="H2771" s="269" t="s">
        <v>916</v>
      </c>
      <c r="AY2771" s="147"/>
      <c r="BB2771" s="147"/>
      <c r="BE2771" s="147"/>
    </row>
    <row r="2772" spans="5:57" x14ac:dyDescent="0.25">
      <c r="E2772" s="340">
        <v>45162</v>
      </c>
      <c r="F2772" s="269">
        <v>15000</v>
      </c>
      <c r="G2772" s="272"/>
      <c r="H2772" s="269" t="s">
        <v>2660</v>
      </c>
      <c r="AY2772" s="147"/>
      <c r="BB2772" s="147"/>
      <c r="BE2772" s="147"/>
    </row>
    <row r="2773" spans="5:57" x14ac:dyDescent="0.25">
      <c r="E2773" s="340">
        <v>45162</v>
      </c>
      <c r="F2773" s="269">
        <v>3000</v>
      </c>
      <c r="G2773" s="272"/>
      <c r="H2773" s="269" t="s">
        <v>2649</v>
      </c>
      <c r="AY2773" s="147"/>
      <c r="BB2773" s="147"/>
      <c r="BE2773" s="147"/>
    </row>
    <row r="2774" spans="5:57" x14ac:dyDescent="0.25">
      <c r="E2774" s="340">
        <v>45162</v>
      </c>
      <c r="F2774" s="269">
        <v>2000</v>
      </c>
      <c r="G2774" s="272"/>
      <c r="H2774" s="269" t="s">
        <v>636</v>
      </c>
      <c r="AY2774" s="147"/>
      <c r="BB2774" s="147"/>
      <c r="BE2774" s="147"/>
    </row>
    <row r="2775" spans="5:57" x14ac:dyDescent="0.25">
      <c r="E2775" s="340">
        <v>45162</v>
      </c>
      <c r="F2775" s="269">
        <v>3000</v>
      </c>
      <c r="G2775" s="272"/>
      <c r="H2775" s="269" t="s">
        <v>2648</v>
      </c>
      <c r="AY2775" s="147"/>
      <c r="BB2775" s="147"/>
      <c r="BE2775" s="147"/>
    </row>
    <row r="2776" spans="5:57" x14ac:dyDescent="0.25">
      <c r="E2776" s="340">
        <v>45161</v>
      </c>
      <c r="F2776" s="269">
        <v>30000</v>
      </c>
      <c r="G2776" s="272"/>
      <c r="H2776" s="269" t="s">
        <v>2643</v>
      </c>
      <c r="AY2776" s="147"/>
      <c r="BB2776" s="147"/>
      <c r="BE2776" s="147"/>
    </row>
    <row r="2777" spans="5:57" x14ac:dyDescent="0.25">
      <c r="E2777" s="340">
        <v>45161</v>
      </c>
      <c r="F2777" s="269">
        <v>10000</v>
      </c>
      <c r="G2777" s="272"/>
      <c r="H2777" s="269" t="s">
        <v>2642</v>
      </c>
      <c r="AY2777" s="147"/>
      <c r="BB2777" s="147"/>
      <c r="BE2777" s="147"/>
    </row>
    <row r="2778" spans="5:57" x14ac:dyDescent="0.25">
      <c r="E2778" s="340">
        <v>45161</v>
      </c>
      <c r="F2778" s="269">
        <v>10000</v>
      </c>
      <c r="G2778" s="272"/>
      <c r="H2778" s="269" t="s">
        <v>2644</v>
      </c>
      <c r="AY2778" s="147"/>
      <c r="BB2778" s="147"/>
      <c r="BE2778" s="147"/>
    </row>
    <row r="2779" spans="5:57" x14ac:dyDescent="0.25">
      <c r="E2779" s="340">
        <v>45160</v>
      </c>
      <c r="F2779" s="269">
        <v>4000</v>
      </c>
      <c r="G2779" s="272"/>
      <c r="H2779" s="269" t="s">
        <v>919</v>
      </c>
      <c r="AY2779" s="147"/>
      <c r="BB2779" s="147"/>
      <c r="BE2779" s="147"/>
    </row>
    <row r="2780" spans="5:57" x14ac:dyDescent="0.25">
      <c r="E2780" s="340">
        <v>45160</v>
      </c>
      <c r="F2780" s="269">
        <v>10000</v>
      </c>
      <c r="G2780" s="272"/>
      <c r="H2780" s="269" t="s">
        <v>1070</v>
      </c>
      <c r="AY2780" s="147"/>
      <c r="BB2780" s="147"/>
      <c r="BE2780" s="147"/>
    </row>
    <row r="2781" spans="5:57" x14ac:dyDescent="0.25">
      <c r="E2781" s="340">
        <v>45160</v>
      </c>
      <c r="F2781" s="269">
        <v>3000</v>
      </c>
      <c r="G2781" s="272"/>
      <c r="H2781" s="269" t="s">
        <v>2641</v>
      </c>
      <c r="AY2781" s="147"/>
      <c r="BB2781" s="147"/>
      <c r="BE2781" s="147"/>
    </row>
    <row r="2782" spans="5:57" x14ac:dyDescent="0.25">
      <c r="E2782" s="340">
        <v>45160</v>
      </c>
      <c r="F2782" s="269">
        <v>234000</v>
      </c>
      <c r="G2782" s="272"/>
      <c r="H2782" s="269" t="s">
        <v>920</v>
      </c>
      <c r="AY2782" s="147"/>
      <c r="BB2782" s="147"/>
      <c r="BE2782" s="147"/>
    </row>
    <row r="2783" spans="5:57" x14ac:dyDescent="0.25">
      <c r="E2783" s="340">
        <v>45160</v>
      </c>
      <c r="F2783" s="269">
        <v>7000</v>
      </c>
      <c r="G2783" s="272"/>
      <c r="H2783" s="269" t="s">
        <v>2637</v>
      </c>
      <c r="AY2783" s="147"/>
      <c r="BB2783" s="147"/>
      <c r="BE2783" s="147"/>
    </row>
    <row r="2784" spans="5:57" x14ac:dyDescent="0.25">
      <c r="E2784" s="340">
        <v>45160</v>
      </c>
      <c r="F2784" s="269">
        <v>20000</v>
      </c>
      <c r="G2784" s="272"/>
      <c r="H2784" s="269" t="s">
        <v>2638</v>
      </c>
      <c r="AY2784" s="147"/>
      <c r="BB2784" s="147"/>
      <c r="BE2784" s="147"/>
    </row>
    <row r="2785" spans="5:57" x14ac:dyDescent="0.25">
      <c r="E2785" s="340">
        <v>45160</v>
      </c>
      <c r="F2785" s="269">
        <v>23000</v>
      </c>
      <c r="G2785" s="272"/>
      <c r="H2785" s="269" t="s">
        <v>2639</v>
      </c>
      <c r="AY2785" s="147"/>
      <c r="BB2785" s="147"/>
      <c r="BE2785" s="147"/>
    </row>
    <row r="2786" spans="5:57" x14ac:dyDescent="0.25">
      <c r="E2786" s="340">
        <v>45160</v>
      </c>
      <c r="F2786" s="269">
        <v>7000</v>
      </c>
      <c r="G2786" s="272"/>
      <c r="H2786" s="269" t="s">
        <v>2640</v>
      </c>
      <c r="AY2786" s="147"/>
      <c r="BB2786" s="147"/>
      <c r="BE2786" s="147"/>
    </row>
    <row r="2787" spans="5:57" x14ac:dyDescent="0.25">
      <c r="E2787" s="340">
        <v>45160</v>
      </c>
      <c r="F2787" s="269">
        <v>5000</v>
      </c>
      <c r="G2787" s="272"/>
      <c r="H2787" s="269" t="s">
        <v>945</v>
      </c>
      <c r="AY2787" s="147"/>
      <c r="BB2787" s="147"/>
      <c r="BE2787" s="147"/>
    </row>
    <row r="2788" spans="5:57" x14ac:dyDescent="0.25">
      <c r="E2788" s="340">
        <v>45157</v>
      </c>
      <c r="F2788" s="269">
        <v>100000</v>
      </c>
      <c r="G2788" s="272"/>
      <c r="H2788" s="269" t="s">
        <v>2618</v>
      </c>
      <c r="AY2788" s="147"/>
      <c r="BB2788" s="147"/>
      <c r="BE2788" s="147"/>
    </row>
    <row r="2789" spans="5:57" x14ac:dyDescent="0.25">
      <c r="E2789" s="340">
        <v>45157</v>
      </c>
      <c r="F2789" s="269">
        <v>10000</v>
      </c>
      <c r="G2789" s="272"/>
      <c r="H2789" s="269" t="s">
        <v>2625</v>
      </c>
      <c r="AY2789" s="147"/>
      <c r="BB2789" s="147"/>
      <c r="BE2789" s="147"/>
    </row>
    <row r="2790" spans="5:57" x14ac:dyDescent="0.25">
      <c r="E2790" s="340">
        <v>45157</v>
      </c>
      <c r="F2790" s="269">
        <v>10000</v>
      </c>
      <c r="G2790" s="272"/>
      <c r="H2790" s="269" t="s">
        <v>2035</v>
      </c>
      <c r="AY2790" s="147"/>
      <c r="BB2790" s="147"/>
      <c r="BE2790" s="147"/>
    </row>
    <row r="2791" spans="5:57" x14ac:dyDescent="0.25">
      <c r="E2791" s="340">
        <v>45157</v>
      </c>
      <c r="F2791" s="269">
        <v>16000</v>
      </c>
      <c r="G2791" s="272"/>
      <c r="H2791" s="269" t="s">
        <v>2619</v>
      </c>
      <c r="AY2791" s="147"/>
      <c r="BB2791" s="147"/>
      <c r="BE2791" s="147"/>
    </row>
    <row r="2792" spans="5:57" x14ac:dyDescent="0.25">
      <c r="E2792" s="340">
        <v>45157</v>
      </c>
      <c r="F2792" s="269">
        <v>15000</v>
      </c>
      <c r="G2792" s="272"/>
      <c r="H2792" s="269" t="s">
        <v>2620</v>
      </c>
      <c r="AY2792" s="147"/>
      <c r="BB2792" s="147"/>
      <c r="BE2792" s="147"/>
    </row>
    <row r="2793" spans="5:57" x14ac:dyDescent="0.25">
      <c r="E2793" s="340">
        <v>45157</v>
      </c>
      <c r="F2793" s="269">
        <v>2000</v>
      </c>
      <c r="G2793" s="272"/>
      <c r="H2793" s="269" t="s">
        <v>921</v>
      </c>
      <c r="AY2793" s="147"/>
      <c r="BB2793" s="147"/>
      <c r="BE2793" s="147"/>
    </row>
    <row r="2794" spans="5:57" x14ac:dyDescent="0.25">
      <c r="E2794" s="340">
        <v>45157</v>
      </c>
      <c r="F2794" s="269">
        <v>73000</v>
      </c>
      <c r="G2794" s="272"/>
      <c r="H2794" s="269" t="s">
        <v>2629</v>
      </c>
      <c r="AY2794" s="147"/>
      <c r="BB2794" s="147"/>
      <c r="BE2794" s="147"/>
    </row>
    <row r="2795" spans="5:57" x14ac:dyDescent="0.25">
      <c r="E2795" s="340">
        <v>45156</v>
      </c>
      <c r="F2795" s="269">
        <v>4000</v>
      </c>
      <c r="G2795" s="272"/>
      <c r="H2795" s="269" t="s">
        <v>1060</v>
      </c>
      <c r="AY2795" s="147"/>
      <c r="BB2795" s="147"/>
      <c r="BE2795" s="147"/>
    </row>
    <row r="2796" spans="5:57" x14ac:dyDescent="0.25">
      <c r="E2796" s="340">
        <v>45156</v>
      </c>
      <c r="F2796" s="269">
        <v>2000</v>
      </c>
      <c r="G2796" s="272"/>
      <c r="H2796" s="269" t="s">
        <v>2617</v>
      </c>
      <c r="AY2796" s="147"/>
      <c r="BB2796" s="147"/>
      <c r="BE2796" s="147"/>
    </row>
    <row r="2797" spans="5:57" x14ac:dyDescent="0.25">
      <c r="E2797" s="340">
        <v>45154</v>
      </c>
      <c r="F2797" s="269">
        <v>30000</v>
      </c>
      <c r="G2797" s="272"/>
      <c r="H2797" s="269" t="s">
        <v>2595</v>
      </c>
      <c r="AY2797" s="147"/>
      <c r="BB2797" s="147"/>
      <c r="BE2797" s="147"/>
    </row>
    <row r="2798" spans="5:57" x14ac:dyDescent="0.25">
      <c r="E2798" s="340">
        <v>45154</v>
      </c>
      <c r="F2798" s="269">
        <v>16000</v>
      </c>
      <c r="G2798" s="272"/>
      <c r="H2798" s="269" t="s">
        <v>2594</v>
      </c>
      <c r="AY2798" s="147"/>
      <c r="BB2798" s="147"/>
      <c r="BE2798" s="147"/>
    </row>
    <row r="2799" spans="5:57" x14ac:dyDescent="0.25">
      <c r="E2799" s="340">
        <v>45154</v>
      </c>
      <c r="F2799" s="269">
        <v>2000</v>
      </c>
      <c r="G2799" s="272"/>
      <c r="H2799" s="269" t="s">
        <v>636</v>
      </c>
      <c r="AY2799" s="147"/>
      <c r="BB2799" s="147"/>
      <c r="BE2799" s="147"/>
    </row>
    <row r="2800" spans="5:57" x14ac:dyDescent="0.25">
      <c r="E2800" s="340">
        <v>45154</v>
      </c>
      <c r="F2800" s="269">
        <v>30000</v>
      </c>
      <c r="G2800" s="272" t="s">
        <v>915</v>
      </c>
      <c r="H2800" s="269" t="s">
        <v>916</v>
      </c>
      <c r="AY2800" s="147"/>
      <c r="BB2800" s="147"/>
      <c r="BE2800" s="147"/>
    </row>
    <row r="2801" spans="5:57" x14ac:dyDescent="0.25">
      <c r="E2801" s="340">
        <v>45154</v>
      </c>
      <c r="F2801" s="269">
        <v>2000</v>
      </c>
      <c r="G2801" s="272"/>
      <c r="H2801" s="269" t="s">
        <v>921</v>
      </c>
      <c r="AY2801" s="147"/>
      <c r="BB2801" s="147"/>
      <c r="BE2801" s="147"/>
    </row>
    <row r="2802" spans="5:57" x14ac:dyDescent="0.25">
      <c r="E2802" s="340">
        <v>45150</v>
      </c>
      <c r="F2802" s="269">
        <v>4000</v>
      </c>
      <c r="G2802" s="272"/>
      <c r="H2802" s="269" t="s">
        <v>919</v>
      </c>
      <c r="AY2802" s="147"/>
      <c r="BB2802" s="147"/>
      <c r="BE2802" s="147"/>
    </row>
    <row r="2803" spans="5:57" x14ac:dyDescent="0.25">
      <c r="E2803" s="340">
        <v>45150</v>
      </c>
      <c r="F2803" s="269">
        <v>2000</v>
      </c>
      <c r="G2803" s="272"/>
      <c r="H2803" s="269" t="s">
        <v>2588</v>
      </c>
      <c r="AY2803" s="147"/>
      <c r="BB2803" s="147"/>
      <c r="BE2803" s="147"/>
    </row>
    <row r="2804" spans="5:57" x14ac:dyDescent="0.25">
      <c r="E2804" s="340">
        <v>45150</v>
      </c>
      <c r="F2804" s="269">
        <v>2000</v>
      </c>
      <c r="G2804" s="272"/>
      <c r="H2804" s="269" t="s">
        <v>2587</v>
      </c>
      <c r="AY2804" s="147"/>
      <c r="BB2804" s="147"/>
      <c r="BE2804" s="147"/>
    </row>
    <row r="2805" spans="5:57" x14ac:dyDescent="0.25">
      <c r="E2805" s="340">
        <v>45150</v>
      </c>
      <c r="F2805" s="269">
        <v>31000</v>
      </c>
      <c r="G2805" s="272"/>
      <c r="H2805" s="269" t="s">
        <v>934</v>
      </c>
      <c r="AY2805" s="147"/>
      <c r="BB2805" s="147"/>
      <c r="BE2805" s="147"/>
    </row>
    <row r="2806" spans="5:57" x14ac:dyDescent="0.25">
      <c r="E2806" s="340">
        <v>45150</v>
      </c>
      <c r="F2806" s="269">
        <v>224000</v>
      </c>
      <c r="G2806" s="272"/>
      <c r="H2806" s="269" t="s">
        <v>920</v>
      </c>
      <c r="AY2806" s="147"/>
      <c r="BB2806" s="147"/>
      <c r="BE2806" s="147"/>
    </row>
    <row r="2807" spans="5:57" x14ac:dyDescent="0.25">
      <c r="E2807" s="340">
        <v>45150</v>
      </c>
      <c r="F2807" s="269">
        <v>18000</v>
      </c>
      <c r="G2807" s="272"/>
      <c r="H2807" s="269" t="s">
        <v>2579</v>
      </c>
      <c r="AY2807" s="147"/>
      <c r="BB2807" s="147"/>
      <c r="BE2807" s="147"/>
    </row>
    <row r="2808" spans="5:57" x14ac:dyDescent="0.25">
      <c r="E2808" s="340">
        <v>45150</v>
      </c>
      <c r="F2808" s="269">
        <v>4000</v>
      </c>
      <c r="G2808" s="272"/>
      <c r="H2808" s="269" t="s">
        <v>1114</v>
      </c>
      <c r="AY2808" s="147"/>
      <c r="BB2808" s="147"/>
      <c r="BE2808" s="147"/>
    </row>
    <row r="2809" spans="5:57" x14ac:dyDescent="0.25">
      <c r="E2809" s="340">
        <v>45150</v>
      </c>
      <c r="F2809" s="269">
        <v>30000</v>
      </c>
      <c r="G2809" s="272" t="s">
        <v>915</v>
      </c>
      <c r="H2809" s="269" t="s">
        <v>916</v>
      </c>
      <c r="AY2809" s="147"/>
      <c r="BB2809" s="147"/>
      <c r="BE2809" s="147"/>
    </row>
    <row r="2810" spans="5:57" x14ac:dyDescent="0.25">
      <c r="E2810" s="340">
        <v>45150</v>
      </c>
      <c r="F2810" s="269">
        <v>10000</v>
      </c>
      <c r="G2810" s="272"/>
      <c r="H2810" s="269" t="s">
        <v>2589</v>
      </c>
      <c r="AY2810" s="147"/>
      <c r="BB2810" s="147"/>
      <c r="BE2810" s="147"/>
    </row>
    <row r="2811" spans="5:57" x14ac:dyDescent="0.25">
      <c r="E2811" s="340">
        <v>45150</v>
      </c>
      <c r="F2811" s="269">
        <v>33000</v>
      </c>
      <c r="G2811" s="272"/>
      <c r="H2811" s="269" t="s">
        <v>2578</v>
      </c>
      <c r="AY2811" s="147"/>
      <c r="BB2811" s="147"/>
      <c r="BE2811" s="147"/>
    </row>
    <row r="2812" spans="5:57" x14ac:dyDescent="0.25">
      <c r="E2812" s="340">
        <v>45147</v>
      </c>
      <c r="F2812" s="269">
        <v>10000</v>
      </c>
      <c r="G2812" s="272"/>
      <c r="H2812" s="269" t="s">
        <v>2577</v>
      </c>
      <c r="AY2812" s="147"/>
      <c r="BB2812" s="147"/>
      <c r="BE2812" s="147"/>
    </row>
    <row r="2813" spans="5:57" x14ac:dyDescent="0.25">
      <c r="E2813" s="340">
        <v>45147</v>
      </c>
      <c r="F2813" s="269">
        <v>3000</v>
      </c>
      <c r="G2813" s="272"/>
      <c r="H2813" s="269" t="s">
        <v>1060</v>
      </c>
      <c r="AY2813" s="147"/>
      <c r="BB2813" s="147"/>
      <c r="BE2813" s="147"/>
    </row>
    <row r="2814" spans="5:57" x14ac:dyDescent="0.25">
      <c r="E2814" s="340">
        <v>45146</v>
      </c>
      <c r="F2814" s="269">
        <v>65000</v>
      </c>
      <c r="G2814" s="272"/>
      <c r="H2814" s="269" t="s">
        <v>2552</v>
      </c>
      <c r="AY2814" s="147"/>
      <c r="BB2814" s="147"/>
      <c r="BE2814" s="147"/>
    </row>
    <row r="2815" spans="5:57" x14ac:dyDescent="0.25">
      <c r="E2815" s="340">
        <v>45146</v>
      </c>
      <c r="F2815" s="269">
        <v>24000</v>
      </c>
      <c r="G2815" s="272"/>
      <c r="H2815" s="269" t="s">
        <v>2554</v>
      </c>
      <c r="AY2815" s="147"/>
      <c r="BB2815" s="147"/>
      <c r="BE2815" s="147"/>
    </row>
    <row r="2816" spans="5:57" x14ac:dyDescent="0.25">
      <c r="E2816" s="340">
        <v>45146</v>
      </c>
      <c r="F2816" s="269">
        <v>15000</v>
      </c>
      <c r="G2816" s="272"/>
      <c r="H2816" s="269" t="s">
        <v>2551</v>
      </c>
      <c r="AY2816" s="147"/>
      <c r="BB2816" s="147"/>
      <c r="BE2816" s="147"/>
    </row>
    <row r="2817" spans="5:57" x14ac:dyDescent="0.25">
      <c r="E2817" s="340">
        <v>45146</v>
      </c>
      <c r="F2817" s="269">
        <v>10000</v>
      </c>
      <c r="G2817" s="272"/>
      <c r="H2817" s="269" t="s">
        <v>2553</v>
      </c>
      <c r="AY2817" s="147"/>
      <c r="BB2817" s="147"/>
      <c r="BE2817" s="147"/>
    </row>
    <row r="2818" spans="5:57" x14ac:dyDescent="0.25">
      <c r="E2818" s="340">
        <v>45143</v>
      </c>
      <c r="F2818" s="269">
        <v>4000</v>
      </c>
      <c r="G2818" s="272"/>
      <c r="H2818" s="269" t="s">
        <v>2544</v>
      </c>
      <c r="AY2818" s="147"/>
      <c r="BB2818" s="147"/>
      <c r="BE2818" s="147"/>
    </row>
    <row r="2819" spans="5:57" x14ac:dyDescent="0.25">
      <c r="E2819" s="340">
        <v>45143</v>
      </c>
      <c r="F2819" s="269">
        <v>10000</v>
      </c>
      <c r="G2819" s="272"/>
      <c r="H2819" s="269" t="s">
        <v>2546</v>
      </c>
      <c r="AY2819" s="147"/>
      <c r="BB2819" s="147"/>
      <c r="BE2819" s="147"/>
    </row>
    <row r="2820" spans="5:57" x14ac:dyDescent="0.25">
      <c r="E2820" s="340">
        <v>45143</v>
      </c>
      <c r="F2820" s="269">
        <v>43000</v>
      </c>
      <c r="G2820" s="272"/>
      <c r="H2820" s="269" t="s">
        <v>2543</v>
      </c>
      <c r="AY2820" s="147"/>
      <c r="BB2820" s="147"/>
      <c r="BE2820" s="147"/>
    </row>
    <row r="2821" spans="5:57" x14ac:dyDescent="0.25">
      <c r="E2821" s="340">
        <v>45143</v>
      </c>
      <c r="F2821" s="269">
        <v>202000</v>
      </c>
      <c r="G2821" s="272"/>
      <c r="H2821" s="269" t="s">
        <v>920</v>
      </c>
      <c r="AY2821" s="147"/>
      <c r="BB2821" s="147"/>
      <c r="BE2821" s="147"/>
    </row>
    <row r="2822" spans="5:57" x14ac:dyDescent="0.25">
      <c r="E2822" s="340">
        <v>45143</v>
      </c>
      <c r="F2822" s="269">
        <v>8000</v>
      </c>
      <c r="G2822" s="272"/>
      <c r="H2822" s="269" t="s">
        <v>979</v>
      </c>
      <c r="AY2822" s="147"/>
      <c r="BB2822" s="147"/>
      <c r="BE2822" s="147"/>
    </row>
    <row r="2823" spans="5:57" x14ac:dyDescent="0.25">
      <c r="E2823" s="340">
        <v>45142</v>
      </c>
      <c r="F2823" s="269">
        <v>2000</v>
      </c>
      <c r="G2823" s="272"/>
      <c r="H2823" s="269" t="s">
        <v>1060</v>
      </c>
      <c r="AY2823" s="147"/>
      <c r="BB2823" s="147"/>
      <c r="BE2823" s="147"/>
    </row>
    <row r="2824" spans="5:57" x14ac:dyDescent="0.25">
      <c r="E2824" s="340">
        <v>45142</v>
      </c>
      <c r="F2824" s="269">
        <v>5000</v>
      </c>
      <c r="G2824" s="272"/>
      <c r="H2824" s="269" t="s">
        <v>914</v>
      </c>
      <c r="AY2824" s="147"/>
      <c r="BB2824" s="147"/>
      <c r="BE2824" s="147"/>
    </row>
    <row r="2825" spans="5:57" x14ac:dyDescent="0.25">
      <c r="E2825" s="340">
        <v>45142</v>
      </c>
      <c r="F2825" s="269">
        <v>8000</v>
      </c>
      <c r="G2825" s="272"/>
      <c r="H2825" s="269" t="s">
        <v>2035</v>
      </c>
      <c r="AY2825" s="147"/>
      <c r="BB2825" s="147"/>
      <c r="BE2825" s="147"/>
    </row>
    <row r="2826" spans="5:57" x14ac:dyDescent="0.25">
      <c r="E2826" s="340">
        <v>45142</v>
      </c>
      <c r="F2826" s="269">
        <v>25000</v>
      </c>
      <c r="G2826" s="272"/>
      <c r="H2826" s="269" t="s">
        <v>2536</v>
      </c>
      <c r="AY2826" s="147"/>
      <c r="BB2826" s="147"/>
      <c r="BE2826" s="147"/>
    </row>
    <row r="2827" spans="5:57" x14ac:dyDescent="0.25">
      <c r="E2827" s="340">
        <v>45142</v>
      </c>
      <c r="F2827" s="269">
        <v>26000</v>
      </c>
      <c r="G2827" s="272"/>
      <c r="H2827" s="269" t="s">
        <v>2535</v>
      </c>
      <c r="AY2827" s="147"/>
      <c r="BB2827" s="147"/>
      <c r="BE2827" s="147"/>
    </row>
    <row r="2828" spans="5:57" x14ac:dyDescent="0.25">
      <c r="E2828" s="340">
        <v>45139</v>
      </c>
      <c r="F2828" s="269">
        <v>24000</v>
      </c>
      <c r="G2828" s="272"/>
      <c r="H2828" s="269" t="s">
        <v>2527</v>
      </c>
      <c r="AY2828" s="147"/>
      <c r="BB2828" s="147"/>
      <c r="BE2828" s="147"/>
    </row>
    <row r="2829" spans="5:57" x14ac:dyDescent="0.25">
      <c r="E2829" s="340">
        <v>45139</v>
      </c>
      <c r="F2829" s="269">
        <v>5000</v>
      </c>
      <c r="G2829" s="272"/>
      <c r="H2829" s="269" t="s">
        <v>2529</v>
      </c>
      <c r="AY2829" s="147"/>
      <c r="BB2829" s="147"/>
      <c r="BE2829" s="147"/>
    </row>
    <row r="2830" spans="5:57" x14ac:dyDescent="0.25">
      <c r="E2830" s="340">
        <v>45139</v>
      </c>
      <c r="F2830" s="269">
        <v>4000</v>
      </c>
      <c r="G2830" s="272"/>
      <c r="H2830" s="269" t="s">
        <v>2530</v>
      </c>
      <c r="AY2830" s="147"/>
      <c r="BB2830" s="147"/>
      <c r="BE2830" s="147"/>
    </row>
    <row r="2831" spans="5:57" x14ac:dyDescent="0.25">
      <c r="E2831" s="340">
        <v>45139</v>
      </c>
      <c r="F2831" s="269">
        <v>5000</v>
      </c>
      <c r="G2831" s="272"/>
      <c r="H2831" s="269" t="s">
        <v>2528</v>
      </c>
      <c r="AY2831" s="147"/>
      <c r="BB2831" s="147"/>
      <c r="BE2831" s="147"/>
    </row>
    <row r="2832" spans="5:57" x14ac:dyDescent="0.25">
      <c r="E2832" s="340">
        <v>45139</v>
      </c>
      <c r="F2832" s="269">
        <v>5000</v>
      </c>
      <c r="G2832" s="272"/>
      <c r="H2832" s="269" t="s">
        <v>914</v>
      </c>
      <c r="AY2832" s="147"/>
      <c r="BB2832" s="147"/>
      <c r="BE2832" s="147"/>
    </row>
    <row r="2833" spans="5:57" x14ac:dyDescent="0.25">
      <c r="E2833" s="340">
        <v>45139</v>
      </c>
      <c r="F2833" s="269">
        <v>30000</v>
      </c>
      <c r="G2833" s="272" t="s">
        <v>915</v>
      </c>
      <c r="H2833" s="269" t="s">
        <v>916</v>
      </c>
      <c r="AY2833" s="147"/>
      <c r="BB2833" s="147"/>
      <c r="BE2833" s="147"/>
    </row>
    <row r="2834" spans="5:57" x14ac:dyDescent="0.25">
      <c r="E2834" s="340">
        <v>45139</v>
      </c>
      <c r="F2834" s="269">
        <v>30000</v>
      </c>
      <c r="G2834" s="272"/>
      <c r="H2834" s="269" t="s">
        <v>2288</v>
      </c>
      <c r="AY2834" s="147"/>
      <c r="BB2834" s="147"/>
      <c r="BE2834" s="147"/>
    </row>
    <row r="2835" spans="5:57" x14ac:dyDescent="0.25">
      <c r="E2835" s="340">
        <v>45138</v>
      </c>
      <c r="F2835" s="269">
        <v>6000</v>
      </c>
      <c r="G2835" s="272"/>
      <c r="H2835" s="269" t="s">
        <v>2520</v>
      </c>
      <c r="AY2835" s="147"/>
      <c r="BB2835" s="147"/>
      <c r="BE2835" s="147"/>
    </row>
    <row r="2836" spans="5:57" x14ac:dyDescent="0.25">
      <c r="E2836" s="340">
        <v>45138</v>
      </c>
      <c r="F2836" s="269">
        <v>2000</v>
      </c>
      <c r="G2836" s="272"/>
      <c r="H2836" s="269" t="s">
        <v>636</v>
      </c>
      <c r="AY2836" s="147"/>
      <c r="BB2836" s="147"/>
      <c r="BE2836" s="147"/>
    </row>
    <row r="2837" spans="5:57" x14ac:dyDescent="0.25">
      <c r="E2837" s="340">
        <v>45136</v>
      </c>
      <c r="F2837" s="269">
        <v>4000</v>
      </c>
      <c r="G2837" s="272"/>
      <c r="H2837" s="269" t="s">
        <v>919</v>
      </c>
      <c r="AY2837" s="147"/>
      <c r="BB2837" s="147"/>
      <c r="BE2837" s="147"/>
    </row>
    <row r="2838" spans="5:57" x14ac:dyDescent="0.25">
      <c r="E2838" s="340">
        <v>45136</v>
      </c>
      <c r="F2838" s="269">
        <v>9000</v>
      </c>
      <c r="G2838" s="272"/>
      <c r="H2838" s="269" t="s">
        <v>2516</v>
      </c>
      <c r="AY2838" s="147"/>
      <c r="BB2838" s="147"/>
      <c r="BE2838" s="147"/>
    </row>
    <row r="2839" spans="5:57" x14ac:dyDescent="0.25">
      <c r="E2839" s="340">
        <v>45136</v>
      </c>
      <c r="F2839" s="269">
        <v>163000</v>
      </c>
      <c r="G2839" s="272"/>
      <c r="H2839" s="269" t="s">
        <v>920</v>
      </c>
      <c r="AY2839" s="147"/>
      <c r="BB2839" s="147"/>
      <c r="BE2839" s="147"/>
    </row>
    <row r="2840" spans="5:57" x14ac:dyDescent="0.25">
      <c r="E2840" s="340">
        <v>45136</v>
      </c>
      <c r="F2840" s="269">
        <v>4000</v>
      </c>
      <c r="G2840" s="272"/>
      <c r="H2840" s="269" t="s">
        <v>914</v>
      </c>
      <c r="AY2840" s="147"/>
      <c r="BB2840" s="147"/>
      <c r="BE2840" s="147"/>
    </row>
    <row r="2841" spans="5:57" x14ac:dyDescent="0.25">
      <c r="E2841" s="340">
        <v>45136</v>
      </c>
      <c r="F2841" s="269">
        <v>4000</v>
      </c>
      <c r="G2841" s="272"/>
      <c r="H2841" s="269" t="s">
        <v>1114</v>
      </c>
      <c r="AY2841" s="147"/>
      <c r="BB2841" s="147"/>
      <c r="BE2841" s="147"/>
    </row>
    <row r="2842" spans="5:57" x14ac:dyDescent="0.25">
      <c r="E2842" s="340">
        <v>45136</v>
      </c>
      <c r="F2842" s="269">
        <v>2000</v>
      </c>
      <c r="G2842" s="272"/>
      <c r="H2842" s="269" t="s">
        <v>2517</v>
      </c>
      <c r="AY2842" s="147"/>
      <c r="BB2842" s="147"/>
      <c r="BE2842" s="147"/>
    </row>
    <row r="2843" spans="5:57" x14ac:dyDescent="0.25">
      <c r="E2843" s="340">
        <v>45134</v>
      </c>
      <c r="F2843" s="269">
        <v>70000</v>
      </c>
      <c r="G2843" s="272" t="s">
        <v>915</v>
      </c>
      <c r="H2843" s="269" t="s">
        <v>2503</v>
      </c>
      <c r="AY2843" s="147"/>
      <c r="BB2843" s="147"/>
      <c r="BE2843" s="147"/>
    </row>
    <row r="2844" spans="5:57" x14ac:dyDescent="0.25">
      <c r="E2844" s="340">
        <v>45134</v>
      </c>
      <c r="F2844" s="269">
        <v>20000</v>
      </c>
      <c r="G2844" s="272"/>
      <c r="H2844" s="269" t="s">
        <v>1396</v>
      </c>
      <c r="AY2844" s="147"/>
      <c r="BB2844" s="147"/>
      <c r="BE2844" s="147"/>
    </row>
    <row r="2845" spans="5:57" x14ac:dyDescent="0.25">
      <c r="E2845" s="340">
        <v>45132</v>
      </c>
      <c r="F2845" s="269">
        <v>20000</v>
      </c>
      <c r="G2845" s="272" t="s">
        <v>915</v>
      </c>
      <c r="H2845" s="269" t="s">
        <v>916</v>
      </c>
      <c r="AY2845" s="147"/>
      <c r="BB2845" s="147"/>
      <c r="BE2845" s="147"/>
    </row>
    <row r="2846" spans="5:57" x14ac:dyDescent="0.25">
      <c r="E2846" s="340">
        <v>45132</v>
      </c>
      <c r="F2846" s="269">
        <v>15000</v>
      </c>
      <c r="G2846" s="272"/>
      <c r="H2846" s="269" t="s">
        <v>2501</v>
      </c>
      <c r="AY2846" s="147"/>
      <c r="BB2846" s="147"/>
      <c r="BE2846" s="147"/>
    </row>
    <row r="2847" spans="5:57" x14ac:dyDescent="0.25">
      <c r="E2847" s="340">
        <v>45131</v>
      </c>
      <c r="F2847" s="269">
        <v>10000</v>
      </c>
      <c r="G2847" s="272"/>
      <c r="H2847" s="269" t="s">
        <v>2494</v>
      </c>
      <c r="AY2847" s="147"/>
      <c r="BB2847" s="147"/>
      <c r="BE2847" s="147"/>
    </row>
    <row r="2848" spans="5:57" x14ac:dyDescent="0.25">
      <c r="E2848" s="340">
        <v>45129</v>
      </c>
      <c r="F2848" s="269">
        <v>4000</v>
      </c>
      <c r="G2848" s="272"/>
      <c r="H2848" s="269" t="s">
        <v>919</v>
      </c>
      <c r="AY2848" s="147"/>
      <c r="BB2848" s="147"/>
      <c r="BE2848" s="147"/>
    </row>
    <row r="2849" spans="5:57" x14ac:dyDescent="0.25">
      <c r="E2849" s="340">
        <v>45129</v>
      </c>
      <c r="F2849" s="269">
        <v>132000</v>
      </c>
      <c r="G2849" s="272"/>
      <c r="H2849" s="269" t="s">
        <v>920</v>
      </c>
      <c r="AY2849" s="147"/>
      <c r="BB2849" s="147"/>
      <c r="BE2849" s="147"/>
    </row>
    <row r="2850" spans="5:57" x14ac:dyDescent="0.25">
      <c r="E2850" s="340">
        <v>45129</v>
      </c>
      <c r="F2850" s="269">
        <v>15000</v>
      </c>
      <c r="G2850" s="272"/>
      <c r="H2850" s="269" t="s">
        <v>2480</v>
      </c>
      <c r="AY2850" s="147"/>
      <c r="BB2850" s="147"/>
      <c r="BE2850" s="147"/>
    </row>
    <row r="2851" spans="5:57" x14ac:dyDescent="0.25">
      <c r="E2851" s="340">
        <v>45129</v>
      </c>
      <c r="F2851" s="269">
        <v>7000</v>
      </c>
      <c r="G2851" s="272"/>
      <c r="H2851" s="269" t="s">
        <v>2481</v>
      </c>
      <c r="AY2851" s="147"/>
      <c r="BB2851" s="147"/>
      <c r="BE2851" s="147"/>
    </row>
    <row r="2852" spans="5:57" x14ac:dyDescent="0.25">
      <c r="E2852" s="340">
        <v>45128</v>
      </c>
      <c r="F2852" s="269">
        <v>40000</v>
      </c>
      <c r="G2852" s="272"/>
      <c r="H2852" s="269" t="s">
        <v>2465</v>
      </c>
      <c r="AY2852" s="147"/>
      <c r="BB2852" s="147"/>
      <c r="BE2852" s="147"/>
    </row>
    <row r="2853" spans="5:57" x14ac:dyDescent="0.25">
      <c r="E2853" s="340">
        <v>45128</v>
      </c>
      <c r="F2853" s="269">
        <v>46000</v>
      </c>
      <c r="G2853" s="272"/>
      <c r="H2853" s="269" t="s">
        <v>2464</v>
      </c>
      <c r="AY2853" s="147"/>
      <c r="BB2853" s="147"/>
      <c r="BE2853" s="147"/>
    </row>
    <row r="2854" spans="5:57" x14ac:dyDescent="0.25">
      <c r="E2854" s="340">
        <v>45128</v>
      </c>
      <c r="F2854" s="269">
        <v>4000</v>
      </c>
      <c r="G2854" s="272"/>
      <c r="H2854" s="269" t="s">
        <v>914</v>
      </c>
      <c r="AY2854" s="147"/>
      <c r="BB2854" s="147"/>
      <c r="BE2854" s="147"/>
    </row>
    <row r="2855" spans="5:57" x14ac:dyDescent="0.25">
      <c r="E2855" s="340">
        <v>45128</v>
      </c>
      <c r="F2855" s="269">
        <v>16000</v>
      </c>
      <c r="G2855" s="272"/>
      <c r="H2855" s="269" t="s">
        <v>2466</v>
      </c>
      <c r="AY2855" s="147"/>
      <c r="BB2855" s="147"/>
      <c r="BE2855" s="147"/>
    </row>
    <row r="2856" spans="5:57" x14ac:dyDescent="0.25">
      <c r="E2856" s="340">
        <v>45128</v>
      </c>
      <c r="F2856" s="269">
        <v>20000</v>
      </c>
      <c r="G2856" s="272" t="s">
        <v>915</v>
      </c>
      <c r="H2856" s="269" t="s">
        <v>916</v>
      </c>
      <c r="AY2856" s="147"/>
      <c r="BB2856" s="147"/>
      <c r="BE2856" s="147"/>
    </row>
    <row r="2857" spans="5:57" x14ac:dyDescent="0.25">
      <c r="E2857" s="340">
        <v>45128</v>
      </c>
      <c r="F2857" s="269">
        <v>100000</v>
      </c>
      <c r="G2857" s="272"/>
      <c r="H2857" s="269" t="s">
        <v>2467</v>
      </c>
      <c r="AY2857" s="147"/>
      <c r="BB2857" s="147"/>
      <c r="BE2857" s="147"/>
    </row>
    <row r="2858" spans="5:57" x14ac:dyDescent="0.25">
      <c r="E2858" s="340">
        <v>45128</v>
      </c>
      <c r="F2858" s="269">
        <v>105000</v>
      </c>
      <c r="G2858" s="272"/>
      <c r="H2858" s="269" t="s">
        <v>2461</v>
      </c>
      <c r="AY2858" s="147"/>
      <c r="BB2858" s="147"/>
      <c r="BE2858" s="147"/>
    </row>
    <row r="2859" spans="5:57" x14ac:dyDescent="0.25">
      <c r="E2859" s="340">
        <v>45128</v>
      </c>
      <c r="F2859" s="269">
        <v>32000</v>
      </c>
      <c r="G2859" s="272" t="s">
        <v>915</v>
      </c>
      <c r="H2859" s="269" t="s">
        <v>2463</v>
      </c>
      <c r="AY2859" s="147"/>
      <c r="BB2859" s="147"/>
      <c r="BE2859" s="147"/>
    </row>
    <row r="2860" spans="5:57" x14ac:dyDescent="0.25">
      <c r="E2860" s="340">
        <v>45125</v>
      </c>
      <c r="F2860" s="269">
        <v>17000</v>
      </c>
      <c r="G2860" s="272"/>
      <c r="H2860" s="269" t="s">
        <v>2459</v>
      </c>
      <c r="AY2860" s="147"/>
      <c r="BB2860" s="147"/>
      <c r="BE2860" s="147"/>
    </row>
    <row r="2861" spans="5:57" x14ac:dyDescent="0.25">
      <c r="E2861" s="340">
        <v>45125</v>
      </c>
      <c r="F2861" s="269">
        <v>6000</v>
      </c>
      <c r="G2861" s="272"/>
      <c r="H2861" s="269" t="s">
        <v>2455</v>
      </c>
      <c r="AY2861" s="147"/>
      <c r="BB2861" s="147"/>
      <c r="BE2861" s="147"/>
    </row>
    <row r="2862" spans="5:57" x14ac:dyDescent="0.25">
      <c r="E2862" s="340">
        <v>45125</v>
      </c>
      <c r="F2862" s="269">
        <v>10000</v>
      </c>
      <c r="G2862" s="272"/>
      <c r="H2862" s="269" t="s">
        <v>2456</v>
      </c>
      <c r="AY2862" s="147"/>
      <c r="BB2862" s="147"/>
      <c r="BE2862" s="147"/>
    </row>
    <row r="2863" spans="5:57" x14ac:dyDescent="0.25">
      <c r="E2863" s="340">
        <v>45122</v>
      </c>
      <c r="F2863" s="269">
        <v>4000</v>
      </c>
      <c r="G2863" s="272"/>
      <c r="H2863" s="269" t="s">
        <v>919</v>
      </c>
      <c r="AY2863" s="147"/>
      <c r="BB2863" s="147"/>
      <c r="BE2863" s="147"/>
    </row>
    <row r="2864" spans="5:57" x14ac:dyDescent="0.25">
      <c r="E2864" s="340">
        <v>45122</v>
      </c>
      <c r="F2864" s="269">
        <v>20000</v>
      </c>
      <c r="G2864" s="272"/>
      <c r="H2864" s="269" t="s">
        <v>2450</v>
      </c>
      <c r="AY2864" s="147"/>
      <c r="BB2864" s="147"/>
      <c r="BE2864" s="147"/>
    </row>
    <row r="2865" spans="5:57" x14ac:dyDescent="0.25">
      <c r="E2865" s="340">
        <v>45122</v>
      </c>
      <c r="F2865" s="269">
        <v>10000</v>
      </c>
      <c r="G2865" s="272"/>
      <c r="H2865" s="269" t="s">
        <v>1070</v>
      </c>
      <c r="AY2865" s="147"/>
      <c r="BB2865" s="147"/>
      <c r="BE2865" s="147"/>
    </row>
    <row r="2866" spans="5:57" x14ac:dyDescent="0.25">
      <c r="E2866" s="340">
        <v>45122</v>
      </c>
      <c r="F2866" s="269">
        <v>18000</v>
      </c>
      <c r="G2866" s="272"/>
      <c r="H2866" s="269" t="s">
        <v>928</v>
      </c>
      <c r="AY2866" s="147"/>
      <c r="BB2866" s="147"/>
      <c r="BE2866" s="147"/>
    </row>
    <row r="2867" spans="5:57" x14ac:dyDescent="0.25">
      <c r="E2867" s="340">
        <v>45122</v>
      </c>
      <c r="F2867" s="269">
        <v>253000</v>
      </c>
      <c r="G2867" s="272"/>
      <c r="H2867" s="269" t="s">
        <v>920</v>
      </c>
      <c r="AY2867" s="147"/>
      <c r="BB2867" s="147"/>
      <c r="BE2867" s="147"/>
    </row>
    <row r="2868" spans="5:57" x14ac:dyDescent="0.25">
      <c r="E2868" s="340">
        <v>45120</v>
      </c>
      <c r="F2868" s="269">
        <v>10000</v>
      </c>
      <c r="G2868" s="272"/>
      <c r="H2868" s="269" t="s">
        <v>2428</v>
      </c>
      <c r="AY2868" s="147"/>
      <c r="BB2868" s="147"/>
      <c r="BE2868" s="147"/>
    </row>
    <row r="2869" spans="5:57" x14ac:dyDescent="0.25">
      <c r="E2869" s="340">
        <v>45119</v>
      </c>
      <c r="F2869" s="269">
        <v>4000</v>
      </c>
      <c r="G2869" s="272"/>
      <c r="H2869" s="269" t="s">
        <v>914</v>
      </c>
      <c r="AY2869" s="147"/>
      <c r="BB2869" s="147"/>
      <c r="BE2869" s="147"/>
    </row>
    <row r="2870" spans="5:57" x14ac:dyDescent="0.25">
      <c r="E2870" s="340">
        <v>45118</v>
      </c>
      <c r="F2870" s="269">
        <v>60000</v>
      </c>
      <c r="G2870" s="272"/>
      <c r="H2870" s="269" t="s">
        <v>2420</v>
      </c>
      <c r="AY2870" s="147"/>
      <c r="BB2870" s="147"/>
      <c r="BE2870" s="147"/>
    </row>
    <row r="2871" spans="5:57" x14ac:dyDescent="0.25">
      <c r="E2871" s="340">
        <v>45118</v>
      </c>
      <c r="F2871" s="269">
        <v>31000</v>
      </c>
      <c r="G2871" s="272"/>
      <c r="H2871" s="269" t="s">
        <v>934</v>
      </c>
      <c r="AY2871" s="147"/>
      <c r="BB2871" s="147"/>
      <c r="BE2871" s="147"/>
    </row>
    <row r="2872" spans="5:57" x14ac:dyDescent="0.25">
      <c r="E2872" s="340">
        <v>45114</v>
      </c>
      <c r="F2872" s="269">
        <v>20000</v>
      </c>
      <c r="G2872" s="272"/>
      <c r="H2872" s="269" t="s">
        <v>2406</v>
      </c>
      <c r="AY2872" s="147"/>
      <c r="BB2872" s="147"/>
      <c r="BE2872" s="147"/>
    </row>
    <row r="2873" spans="5:57" x14ac:dyDescent="0.25">
      <c r="E2873" s="340">
        <v>45114</v>
      </c>
      <c r="F2873" s="269">
        <v>145000</v>
      </c>
      <c r="G2873" s="272"/>
      <c r="H2873" s="269" t="s">
        <v>920</v>
      </c>
      <c r="AY2873" s="147"/>
      <c r="BB2873" s="147"/>
      <c r="BE2873" s="147"/>
    </row>
    <row r="2874" spans="5:57" x14ac:dyDescent="0.25">
      <c r="E2874" s="340">
        <v>45114</v>
      </c>
      <c r="F2874" s="269">
        <v>32000</v>
      </c>
      <c r="G2874" s="272"/>
      <c r="H2874" s="269" t="s">
        <v>2405</v>
      </c>
      <c r="AY2874" s="147"/>
      <c r="BB2874" s="147"/>
      <c r="BE2874" s="147"/>
    </row>
    <row r="2875" spans="5:57" x14ac:dyDescent="0.25">
      <c r="E2875" s="340">
        <v>45113</v>
      </c>
      <c r="F2875" s="269">
        <v>17000</v>
      </c>
      <c r="G2875" s="272"/>
      <c r="H2875" s="269" t="s">
        <v>2387</v>
      </c>
      <c r="AY2875" s="147"/>
      <c r="BB2875" s="147"/>
      <c r="BE2875" s="147"/>
    </row>
    <row r="2876" spans="5:57" x14ac:dyDescent="0.25">
      <c r="E2876" s="340">
        <v>45111</v>
      </c>
      <c r="F2876" s="269">
        <v>50000</v>
      </c>
      <c r="G2876" s="272"/>
      <c r="H2876" s="269" t="s">
        <v>2384</v>
      </c>
      <c r="AY2876" s="147"/>
      <c r="BB2876" s="147"/>
      <c r="BE2876" s="147"/>
    </row>
    <row r="2877" spans="5:57" x14ac:dyDescent="0.25">
      <c r="E2877" s="340">
        <v>45111</v>
      </c>
      <c r="F2877" s="269">
        <v>80000</v>
      </c>
      <c r="G2877" s="272"/>
      <c r="H2877" s="269" t="s">
        <v>2385</v>
      </c>
      <c r="AY2877" s="147"/>
      <c r="BB2877" s="147"/>
      <c r="BE2877" s="147"/>
    </row>
    <row r="2878" spans="5:57" x14ac:dyDescent="0.25">
      <c r="E2878" s="340">
        <v>45110</v>
      </c>
      <c r="F2878" s="269">
        <v>7000</v>
      </c>
      <c r="G2878" s="272"/>
      <c r="H2878" s="269" t="s">
        <v>970</v>
      </c>
      <c r="AY2878" s="147"/>
      <c r="BB2878" s="147"/>
      <c r="BE2878" s="147"/>
    </row>
    <row r="2879" spans="5:57" x14ac:dyDescent="0.25">
      <c r="E2879" s="340">
        <v>45108</v>
      </c>
      <c r="F2879" s="269">
        <v>4000</v>
      </c>
      <c r="G2879" s="272"/>
      <c r="H2879" s="269" t="s">
        <v>919</v>
      </c>
      <c r="AY2879" s="147"/>
      <c r="BB2879" s="147"/>
      <c r="BE2879" s="147"/>
    </row>
    <row r="2880" spans="5:57" x14ac:dyDescent="0.25">
      <c r="E2880" s="340">
        <v>45108</v>
      </c>
      <c r="F2880" s="269">
        <v>20000</v>
      </c>
      <c r="G2880" s="272"/>
      <c r="H2880" s="269" t="s">
        <v>2353</v>
      </c>
      <c r="AY2880" s="147"/>
      <c r="BB2880" s="147"/>
      <c r="BE2880" s="147"/>
    </row>
    <row r="2881" spans="5:57" x14ac:dyDescent="0.25">
      <c r="E2881" s="340">
        <v>45108</v>
      </c>
      <c r="F2881" s="269">
        <v>120000</v>
      </c>
      <c r="G2881" s="272"/>
      <c r="H2881" s="269" t="s">
        <v>920</v>
      </c>
      <c r="AY2881" s="147"/>
      <c r="BB2881" s="147"/>
      <c r="BE2881" s="147"/>
    </row>
    <row r="2882" spans="5:57" x14ac:dyDescent="0.25">
      <c r="E2882" s="340">
        <v>45108</v>
      </c>
      <c r="F2882" s="269">
        <v>20000</v>
      </c>
      <c r="G2882" s="272"/>
      <c r="H2882" s="269" t="s">
        <v>2350</v>
      </c>
      <c r="AY2882" s="147"/>
      <c r="BB2882" s="147"/>
      <c r="BE2882" s="147"/>
    </row>
    <row r="2883" spans="5:57" x14ac:dyDescent="0.25">
      <c r="E2883" s="340">
        <v>45108</v>
      </c>
      <c r="F2883" s="269">
        <v>10000</v>
      </c>
      <c r="G2883" s="272"/>
      <c r="H2883" s="269" t="s">
        <v>2352</v>
      </c>
      <c r="AY2883" s="147"/>
      <c r="BB2883" s="147"/>
      <c r="BE2883" s="147"/>
    </row>
    <row r="2884" spans="5:57" x14ac:dyDescent="0.25">
      <c r="E2884" s="340">
        <v>45108</v>
      </c>
      <c r="F2884" s="269">
        <v>6000</v>
      </c>
      <c r="G2884" s="272"/>
      <c r="H2884" s="269" t="s">
        <v>2351</v>
      </c>
      <c r="AY2884" s="147"/>
      <c r="BB2884" s="147"/>
      <c r="BE2884" s="147"/>
    </row>
    <row r="2885" spans="5:57" x14ac:dyDescent="0.25">
      <c r="E2885" s="340">
        <v>45108</v>
      </c>
      <c r="F2885" s="269">
        <v>15000</v>
      </c>
      <c r="G2885" s="272"/>
      <c r="H2885" s="269" t="s">
        <v>2033</v>
      </c>
      <c r="AY2885" s="147"/>
      <c r="BB2885" s="147"/>
      <c r="BE2885" s="147"/>
    </row>
    <row r="2886" spans="5:57" x14ac:dyDescent="0.25">
      <c r="E2886" s="340">
        <v>45108</v>
      </c>
      <c r="F2886" s="269">
        <v>5000</v>
      </c>
      <c r="G2886" s="272"/>
      <c r="H2886" s="269" t="s">
        <v>2354</v>
      </c>
      <c r="AY2886" s="147"/>
      <c r="BB2886" s="147"/>
      <c r="BE2886" s="147"/>
    </row>
    <row r="2887" spans="5:57" x14ac:dyDescent="0.25">
      <c r="E2887" s="340">
        <v>45108</v>
      </c>
      <c r="F2887" s="269">
        <v>2000</v>
      </c>
      <c r="G2887" s="272"/>
      <c r="H2887" s="269" t="s">
        <v>1396</v>
      </c>
      <c r="AY2887" s="147"/>
      <c r="BB2887" s="147"/>
      <c r="BE2887" s="147"/>
    </row>
    <row r="2888" spans="5:57" x14ac:dyDescent="0.25">
      <c r="E2888" s="340">
        <v>45106</v>
      </c>
      <c r="F2888" s="269">
        <v>4000</v>
      </c>
      <c r="G2888" s="272"/>
      <c r="H2888" s="269" t="s">
        <v>959</v>
      </c>
      <c r="AY2888" s="147"/>
      <c r="BB2888" s="147"/>
      <c r="BE2888" s="147"/>
    </row>
    <row r="2889" spans="5:57" x14ac:dyDescent="0.25">
      <c r="E2889" s="340">
        <v>45105</v>
      </c>
      <c r="F2889" s="269">
        <v>160000</v>
      </c>
      <c r="G2889" s="272"/>
      <c r="H2889" s="269" t="s">
        <v>2345</v>
      </c>
      <c r="AY2889" s="147"/>
      <c r="BB2889" s="147"/>
      <c r="BE2889" s="147"/>
    </row>
    <row r="2890" spans="5:57" x14ac:dyDescent="0.25">
      <c r="E2890" s="340">
        <v>45105</v>
      </c>
      <c r="F2890" s="269">
        <v>20000</v>
      </c>
      <c r="G2890" s="272"/>
      <c r="H2890" s="269" t="s">
        <v>2346</v>
      </c>
      <c r="AY2890" s="147"/>
      <c r="BB2890" s="147"/>
      <c r="BE2890" s="147"/>
    </row>
    <row r="2891" spans="5:57" x14ac:dyDescent="0.25">
      <c r="E2891" s="340">
        <v>45104</v>
      </c>
      <c r="F2891" s="269">
        <v>12000</v>
      </c>
      <c r="G2891" s="272"/>
      <c r="H2891" s="269" t="s">
        <v>2341</v>
      </c>
      <c r="AY2891" s="147"/>
      <c r="BB2891" s="147"/>
      <c r="BE2891" s="147"/>
    </row>
    <row r="2892" spans="5:57" x14ac:dyDescent="0.25">
      <c r="E2892" s="340">
        <v>45104</v>
      </c>
      <c r="F2892" s="269">
        <v>3000</v>
      </c>
      <c r="G2892" s="272"/>
      <c r="H2892" s="269" t="s">
        <v>636</v>
      </c>
      <c r="AY2892" s="147"/>
      <c r="BB2892" s="147"/>
      <c r="BE2892" s="147"/>
    </row>
    <row r="2893" spans="5:57" x14ac:dyDescent="0.25">
      <c r="E2893" s="340">
        <v>45104</v>
      </c>
      <c r="F2893" s="269">
        <v>4000</v>
      </c>
      <c r="G2893" s="272"/>
      <c r="H2893" s="269" t="s">
        <v>914</v>
      </c>
      <c r="AY2893" s="147"/>
      <c r="BB2893" s="147"/>
      <c r="BE2893" s="147"/>
    </row>
    <row r="2894" spans="5:57" x14ac:dyDescent="0.25">
      <c r="E2894" s="340">
        <v>45100</v>
      </c>
      <c r="F2894" s="269">
        <v>4000</v>
      </c>
      <c r="G2894" s="272"/>
      <c r="H2894" s="269" t="s">
        <v>919</v>
      </c>
      <c r="AY2894" s="147"/>
      <c r="BB2894" s="147"/>
      <c r="BE2894" s="147"/>
    </row>
    <row r="2895" spans="5:57" x14ac:dyDescent="0.25">
      <c r="E2895" s="340">
        <v>45100</v>
      </c>
      <c r="F2895" s="269">
        <v>5000</v>
      </c>
      <c r="G2895" s="272"/>
      <c r="H2895" s="269" t="s">
        <v>1211</v>
      </c>
      <c r="AY2895" s="147"/>
      <c r="BB2895" s="147"/>
      <c r="BE2895" s="147"/>
    </row>
    <row r="2896" spans="5:57" x14ac:dyDescent="0.25">
      <c r="E2896" s="340">
        <v>45100</v>
      </c>
      <c r="F2896" s="269">
        <v>170000</v>
      </c>
      <c r="G2896" s="272"/>
      <c r="H2896" s="269" t="s">
        <v>920</v>
      </c>
      <c r="AY2896" s="147"/>
      <c r="BB2896" s="147"/>
      <c r="BE2896" s="147"/>
    </row>
    <row r="2897" spans="5:57" x14ac:dyDescent="0.25">
      <c r="E2897" s="340">
        <v>45100</v>
      </c>
      <c r="F2897" s="269">
        <v>5000</v>
      </c>
      <c r="G2897" s="272"/>
      <c r="H2897" s="269" t="s">
        <v>2287</v>
      </c>
      <c r="AY2897" s="147"/>
      <c r="BB2897" s="147"/>
      <c r="BE2897" s="147"/>
    </row>
    <row r="2898" spans="5:57" x14ac:dyDescent="0.25">
      <c r="E2898" s="340">
        <v>45100</v>
      </c>
      <c r="F2898" s="269">
        <v>25000</v>
      </c>
      <c r="G2898" s="272"/>
      <c r="H2898" s="269" t="s">
        <v>2292</v>
      </c>
      <c r="AY2898" s="147"/>
      <c r="BB2898" s="147"/>
      <c r="BE2898" s="147"/>
    </row>
    <row r="2899" spans="5:57" x14ac:dyDescent="0.25">
      <c r="E2899" s="340">
        <v>45100</v>
      </c>
      <c r="F2899" s="269">
        <v>5000</v>
      </c>
      <c r="G2899" s="272"/>
      <c r="H2899" s="269" t="s">
        <v>2288</v>
      </c>
      <c r="AY2899" s="147"/>
      <c r="BB2899" s="147"/>
      <c r="BE2899" s="147"/>
    </row>
    <row r="2900" spans="5:57" x14ac:dyDescent="0.25">
      <c r="E2900" s="340">
        <v>45099</v>
      </c>
      <c r="F2900" s="269">
        <v>50000</v>
      </c>
      <c r="G2900" s="272"/>
      <c r="H2900" s="269" t="s">
        <v>2285</v>
      </c>
      <c r="AY2900" s="147"/>
      <c r="BB2900" s="147"/>
      <c r="BE2900" s="147"/>
    </row>
    <row r="2901" spans="5:57" x14ac:dyDescent="0.25">
      <c r="E2901" s="340">
        <v>45099</v>
      </c>
      <c r="F2901" s="269">
        <v>50000</v>
      </c>
      <c r="G2901" s="272"/>
      <c r="H2901" s="269" t="s">
        <v>2286</v>
      </c>
      <c r="AY2901" s="147"/>
      <c r="BB2901" s="147"/>
      <c r="BE2901" s="147"/>
    </row>
    <row r="2902" spans="5:57" x14ac:dyDescent="0.25">
      <c r="E2902" s="340">
        <v>45098</v>
      </c>
      <c r="F2902" s="269">
        <v>80000</v>
      </c>
      <c r="G2902" s="272"/>
      <c r="H2902" s="269" t="s">
        <v>2273</v>
      </c>
      <c r="AY2902" s="147"/>
      <c r="BB2902" s="147"/>
      <c r="BE2902" s="147"/>
    </row>
    <row r="2903" spans="5:57" x14ac:dyDescent="0.25">
      <c r="E2903" s="340">
        <v>45098</v>
      </c>
      <c r="F2903" s="269">
        <v>3000</v>
      </c>
      <c r="G2903" s="272"/>
      <c r="H2903" s="269" t="s">
        <v>1060</v>
      </c>
      <c r="AY2903" s="147"/>
      <c r="BB2903" s="147"/>
      <c r="BE2903" s="147"/>
    </row>
    <row r="2904" spans="5:57" x14ac:dyDescent="0.25">
      <c r="E2904" s="340">
        <v>45098</v>
      </c>
      <c r="F2904" s="269">
        <v>50000</v>
      </c>
      <c r="G2904" s="272" t="s">
        <v>915</v>
      </c>
      <c r="H2904" s="269" t="s">
        <v>2274</v>
      </c>
      <c r="AY2904" s="147"/>
      <c r="BB2904" s="147"/>
      <c r="BE2904" s="147"/>
    </row>
    <row r="2905" spans="5:57" x14ac:dyDescent="0.25">
      <c r="E2905" s="340">
        <v>45098</v>
      </c>
      <c r="F2905" s="269">
        <v>20000</v>
      </c>
      <c r="G2905" s="272" t="s">
        <v>915</v>
      </c>
      <c r="H2905" s="269" t="s">
        <v>916</v>
      </c>
      <c r="AY2905" s="147"/>
      <c r="BB2905" s="147"/>
      <c r="BE2905" s="147"/>
    </row>
    <row r="2906" spans="5:57" x14ac:dyDescent="0.25">
      <c r="E2906" s="340">
        <v>45097</v>
      </c>
      <c r="F2906" s="269">
        <v>4000</v>
      </c>
      <c r="G2906" s="272"/>
      <c r="H2906" s="269" t="s">
        <v>919</v>
      </c>
      <c r="AY2906" s="147"/>
      <c r="BB2906" s="147"/>
      <c r="BE2906" s="147"/>
    </row>
    <row r="2907" spans="5:57" x14ac:dyDescent="0.25">
      <c r="E2907" s="340">
        <v>45097</v>
      </c>
      <c r="F2907" s="269">
        <v>22000</v>
      </c>
      <c r="G2907" s="272"/>
      <c r="H2907" s="269" t="s">
        <v>2271</v>
      </c>
      <c r="AY2907" s="147"/>
      <c r="BB2907" s="147"/>
      <c r="BE2907" s="147"/>
    </row>
    <row r="2908" spans="5:57" x14ac:dyDescent="0.25">
      <c r="E2908" s="340">
        <v>45097</v>
      </c>
      <c r="F2908" s="269">
        <v>18000</v>
      </c>
      <c r="G2908" s="272"/>
      <c r="H2908" s="269" t="s">
        <v>1826</v>
      </c>
      <c r="AY2908" s="147"/>
      <c r="BB2908" s="147"/>
      <c r="BE2908" s="147"/>
    </row>
    <row r="2909" spans="5:57" x14ac:dyDescent="0.25">
      <c r="E2909" s="340">
        <v>45097</v>
      </c>
      <c r="F2909" s="269">
        <v>155000</v>
      </c>
      <c r="G2909" s="272"/>
      <c r="H2909" s="269" t="s">
        <v>2270</v>
      </c>
      <c r="AY2909" s="147"/>
      <c r="BB2909" s="147"/>
      <c r="BE2909" s="147"/>
    </row>
    <row r="2910" spans="5:57" x14ac:dyDescent="0.25">
      <c r="E2910" s="340">
        <v>45097</v>
      </c>
      <c r="F2910" s="269">
        <v>65000</v>
      </c>
      <c r="G2910" s="272"/>
      <c r="H2910" s="269" t="s">
        <v>2272</v>
      </c>
      <c r="AY2910" s="147"/>
      <c r="BB2910" s="147"/>
      <c r="BE2910" s="147"/>
    </row>
    <row r="2911" spans="5:57" x14ac:dyDescent="0.25">
      <c r="E2911" s="340">
        <v>45092</v>
      </c>
      <c r="F2911" s="269">
        <v>3000</v>
      </c>
      <c r="G2911" s="272"/>
      <c r="H2911" s="269" t="s">
        <v>914</v>
      </c>
      <c r="AY2911" s="147"/>
      <c r="BB2911" s="147"/>
      <c r="BE2911" s="147"/>
    </row>
    <row r="2912" spans="5:57" x14ac:dyDescent="0.25">
      <c r="E2912" s="340">
        <v>45092</v>
      </c>
      <c r="F2912" s="269">
        <v>4000</v>
      </c>
      <c r="G2912" s="272"/>
      <c r="H2912" s="269" t="s">
        <v>1114</v>
      </c>
      <c r="AY2912" s="147"/>
      <c r="BB2912" s="147"/>
      <c r="BE2912" s="147"/>
    </row>
    <row r="2913" spans="5:57" x14ac:dyDescent="0.25">
      <c r="E2913" s="340">
        <v>45092</v>
      </c>
      <c r="F2913" s="269">
        <v>2000</v>
      </c>
      <c r="G2913" s="272"/>
      <c r="H2913" s="269" t="s">
        <v>2256</v>
      </c>
      <c r="AY2913" s="147"/>
      <c r="BB2913" s="147"/>
      <c r="BE2913" s="147"/>
    </row>
    <row r="2914" spans="5:57" x14ac:dyDescent="0.25">
      <c r="E2914" s="340">
        <v>45092</v>
      </c>
      <c r="F2914" s="269">
        <v>10000</v>
      </c>
      <c r="G2914" s="272"/>
      <c r="H2914" s="269" t="s">
        <v>2263</v>
      </c>
      <c r="AY2914" s="147"/>
      <c r="BB2914" s="147"/>
      <c r="BE2914" s="147"/>
    </row>
    <row r="2915" spans="5:57" x14ac:dyDescent="0.25">
      <c r="E2915" s="340">
        <v>45092</v>
      </c>
      <c r="F2915" s="269">
        <v>10000</v>
      </c>
      <c r="G2915" s="272"/>
      <c r="H2915" s="269" t="s">
        <v>2255</v>
      </c>
      <c r="AY2915" s="147"/>
      <c r="BB2915" s="147"/>
      <c r="BE2915" s="147"/>
    </row>
    <row r="2916" spans="5:57" x14ac:dyDescent="0.25">
      <c r="E2916" s="340">
        <v>45090</v>
      </c>
      <c r="F2916" s="269">
        <v>50000</v>
      </c>
      <c r="G2916" s="272"/>
      <c r="H2916" s="269" t="s">
        <v>2244</v>
      </c>
      <c r="AY2916" s="147"/>
      <c r="BB2916" s="147"/>
      <c r="BE2916" s="147"/>
    </row>
    <row r="2917" spans="5:57" x14ac:dyDescent="0.25">
      <c r="E2917" s="340">
        <v>45089</v>
      </c>
      <c r="F2917" s="269">
        <v>165000</v>
      </c>
      <c r="G2917" s="272"/>
      <c r="H2917" s="269" t="s">
        <v>2242</v>
      </c>
      <c r="AY2917" s="147"/>
      <c r="BB2917" s="147"/>
      <c r="BE2917" s="147"/>
    </row>
    <row r="2918" spans="5:57" x14ac:dyDescent="0.25">
      <c r="E2918" s="340">
        <v>45089</v>
      </c>
      <c r="F2918" s="269">
        <v>3000</v>
      </c>
      <c r="G2918" s="272"/>
      <c r="H2918" s="269" t="s">
        <v>914</v>
      </c>
      <c r="AY2918" s="147"/>
      <c r="BB2918" s="147"/>
      <c r="BE2918" s="147"/>
    </row>
    <row r="2919" spans="5:57" x14ac:dyDescent="0.25">
      <c r="E2919" s="340">
        <v>45089</v>
      </c>
      <c r="F2919" s="269">
        <v>23000</v>
      </c>
      <c r="G2919" s="272"/>
      <c r="H2919" s="269" t="s">
        <v>2243</v>
      </c>
      <c r="AY2919" s="147"/>
      <c r="BB2919" s="147"/>
      <c r="BE2919" s="147"/>
    </row>
    <row r="2920" spans="5:57" x14ac:dyDescent="0.25">
      <c r="E2920" s="468">
        <v>45088</v>
      </c>
      <c r="F2920" s="469">
        <v>58000</v>
      </c>
      <c r="G2920" s="471"/>
      <c r="H2920" s="469" t="s">
        <v>721</v>
      </c>
      <c r="AY2920" s="147"/>
      <c r="BB2920" s="147"/>
      <c r="BE2920" s="147"/>
    </row>
    <row r="2921" spans="5:57" x14ac:dyDescent="0.25">
      <c r="E2921" s="468">
        <v>45087</v>
      </c>
      <c r="F2921" s="469">
        <v>110000</v>
      </c>
      <c r="G2921" s="471"/>
      <c r="H2921" s="469" t="s">
        <v>2239</v>
      </c>
      <c r="AY2921" s="147"/>
      <c r="BB2921" s="147"/>
      <c r="BE2921" s="147"/>
    </row>
    <row r="2922" spans="5:57" x14ac:dyDescent="0.25">
      <c r="E2922" s="340">
        <v>45087</v>
      </c>
      <c r="F2922" s="269">
        <v>3000</v>
      </c>
      <c r="G2922" s="272"/>
      <c r="H2922" s="269" t="s">
        <v>1060</v>
      </c>
      <c r="AY2922" s="147"/>
      <c r="BB2922" s="147"/>
      <c r="BE2922" s="147"/>
    </row>
    <row r="2923" spans="5:57" x14ac:dyDescent="0.25">
      <c r="E2923" s="340">
        <v>45087</v>
      </c>
      <c r="F2923" s="269">
        <v>31000</v>
      </c>
      <c r="G2923" s="272"/>
      <c r="H2923" s="269" t="s">
        <v>1715</v>
      </c>
      <c r="AY2923" s="147"/>
      <c r="BB2923" s="147"/>
      <c r="BE2923" s="147"/>
    </row>
    <row r="2924" spans="5:57" x14ac:dyDescent="0.25">
      <c r="E2924" s="340">
        <v>45087</v>
      </c>
      <c r="F2924" s="269">
        <v>178000</v>
      </c>
      <c r="G2924" s="272"/>
      <c r="H2924" s="269" t="s">
        <v>2241</v>
      </c>
      <c r="AY2924" s="147"/>
      <c r="BB2924" s="147"/>
      <c r="BE2924" s="147"/>
    </row>
    <row r="2925" spans="5:57" x14ac:dyDescent="0.25">
      <c r="E2925" s="340">
        <v>45087</v>
      </c>
      <c r="F2925" s="269">
        <v>42000</v>
      </c>
      <c r="G2925" s="272"/>
      <c r="H2925" s="269" t="s">
        <v>2240</v>
      </c>
      <c r="AY2925" s="147"/>
      <c r="BB2925" s="147"/>
      <c r="BE2925" s="147"/>
    </row>
    <row r="2926" spans="5:57" x14ac:dyDescent="0.25">
      <c r="E2926" s="340">
        <v>45084</v>
      </c>
      <c r="F2926" s="269">
        <v>4000</v>
      </c>
      <c r="G2926" s="272"/>
      <c r="H2926" s="269" t="s">
        <v>2231</v>
      </c>
      <c r="AY2926" s="147"/>
      <c r="BB2926" s="147"/>
      <c r="BE2926" s="147"/>
    </row>
    <row r="2927" spans="5:57" x14ac:dyDescent="0.25">
      <c r="E2927" s="340">
        <v>45084</v>
      </c>
      <c r="F2927" s="269">
        <v>4000</v>
      </c>
      <c r="G2927" s="272"/>
      <c r="H2927" s="269" t="s">
        <v>2237</v>
      </c>
      <c r="AY2927" s="147"/>
      <c r="BB2927" s="147"/>
      <c r="BE2927" s="147"/>
    </row>
    <row r="2928" spans="5:57" x14ac:dyDescent="0.25">
      <c r="E2928" s="340">
        <v>45084</v>
      </c>
      <c r="F2928" s="269">
        <v>5000</v>
      </c>
      <c r="G2928" s="272"/>
      <c r="H2928" s="269" t="s">
        <v>2236</v>
      </c>
      <c r="AY2928" s="147"/>
      <c r="BB2928" s="147"/>
      <c r="BE2928" s="147"/>
    </row>
    <row r="2929" spans="5:57" x14ac:dyDescent="0.25">
      <c r="E2929" s="340">
        <v>45084</v>
      </c>
      <c r="F2929" s="269">
        <v>4000</v>
      </c>
      <c r="G2929" s="272"/>
      <c r="H2929" s="269" t="s">
        <v>2235</v>
      </c>
      <c r="AY2929" s="147"/>
      <c r="BB2929" s="147"/>
      <c r="BE2929" s="147"/>
    </row>
    <row r="2930" spans="5:57" x14ac:dyDescent="0.25">
      <c r="E2930" s="340">
        <v>45084</v>
      </c>
      <c r="F2930" s="269">
        <v>10000</v>
      </c>
      <c r="G2930" s="272"/>
      <c r="H2930" s="269" t="s">
        <v>2015</v>
      </c>
      <c r="AY2930" s="147"/>
      <c r="BB2930" s="147"/>
      <c r="BE2930" s="147"/>
    </row>
    <row r="2931" spans="5:57" x14ac:dyDescent="0.25">
      <c r="E2931" s="340">
        <v>45084</v>
      </c>
      <c r="F2931" s="269">
        <v>20000</v>
      </c>
      <c r="G2931" s="272" t="s">
        <v>915</v>
      </c>
      <c r="H2931" s="269" t="s">
        <v>916</v>
      </c>
      <c r="AY2931" s="147"/>
      <c r="BB2931" s="147"/>
      <c r="BE2931" s="147"/>
    </row>
    <row r="2932" spans="5:57" x14ac:dyDescent="0.25">
      <c r="E2932" s="340">
        <v>45084</v>
      </c>
      <c r="F2932" s="269">
        <v>25000</v>
      </c>
      <c r="G2932" s="272"/>
      <c r="H2932" s="269" t="s">
        <v>2234</v>
      </c>
      <c r="AY2932" s="147"/>
      <c r="BB2932" s="147"/>
      <c r="BE2932" s="147"/>
    </row>
    <row r="2933" spans="5:57" x14ac:dyDescent="0.25">
      <c r="E2933" s="340">
        <v>45084</v>
      </c>
      <c r="F2933" s="269">
        <v>15000</v>
      </c>
      <c r="G2933" s="272"/>
      <c r="H2933" s="269" t="s">
        <v>2233</v>
      </c>
      <c r="AY2933" s="147"/>
      <c r="BB2933" s="147"/>
      <c r="BE2933" s="147"/>
    </row>
    <row r="2934" spans="5:57" x14ac:dyDescent="0.25">
      <c r="E2934" s="340">
        <v>45084</v>
      </c>
      <c r="F2934" s="269">
        <v>27000</v>
      </c>
      <c r="G2934" s="272"/>
      <c r="H2934" s="269" t="s">
        <v>2232</v>
      </c>
      <c r="AY2934" s="147"/>
      <c r="BB2934" s="147"/>
      <c r="BE2934" s="147"/>
    </row>
    <row r="2935" spans="5:57" x14ac:dyDescent="0.25">
      <c r="E2935" s="340">
        <v>45080</v>
      </c>
      <c r="F2935" s="269">
        <v>150000</v>
      </c>
      <c r="G2935" s="272"/>
      <c r="H2935" s="269" t="s">
        <v>2203</v>
      </c>
      <c r="AY2935" s="147"/>
      <c r="BB2935" s="147"/>
      <c r="BE2935" s="147"/>
    </row>
    <row r="2936" spans="5:57" x14ac:dyDescent="0.25">
      <c r="E2936" s="340">
        <v>45078</v>
      </c>
      <c r="F2936" s="269">
        <v>5000</v>
      </c>
      <c r="G2936" s="272"/>
      <c r="H2936" s="269" t="s">
        <v>2197</v>
      </c>
      <c r="AY2936" s="147"/>
      <c r="BB2936" s="147"/>
      <c r="BE2936" s="147"/>
    </row>
    <row r="2937" spans="5:57" x14ac:dyDescent="0.25">
      <c r="E2937" s="340">
        <v>45078</v>
      </c>
      <c r="F2937" s="269">
        <v>3000</v>
      </c>
      <c r="G2937" s="272"/>
      <c r="H2937" s="269" t="s">
        <v>636</v>
      </c>
      <c r="AY2937" s="147"/>
      <c r="BB2937" s="147"/>
      <c r="BE2937" s="147"/>
    </row>
    <row r="2938" spans="5:57" x14ac:dyDescent="0.25">
      <c r="E2938" s="340">
        <v>45078</v>
      </c>
      <c r="F2938" s="269">
        <v>5000</v>
      </c>
      <c r="G2938" s="272"/>
      <c r="H2938" s="269" t="s">
        <v>1060</v>
      </c>
      <c r="AY2938" s="147"/>
      <c r="BB2938" s="147"/>
      <c r="BE2938" s="147"/>
    </row>
    <row r="2939" spans="5:57" x14ac:dyDescent="0.25">
      <c r="E2939" s="340">
        <v>45078</v>
      </c>
      <c r="F2939" s="269">
        <v>4000</v>
      </c>
      <c r="G2939" s="272"/>
      <c r="H2939" s="269" t="s">
        <v>914</v>
      </c>
      <c r="AY2939" s="147"/>
      <c r="BB2939" s="147"/>
      <c r="BE2939" s="147"/>
    </row>
    <row r="2940" spans="5:57" x14ac:dyDescent="0.25">
      <c r="E2940" s="340">
        <v>45078</v>
      </c>
      <c r="F2940" s="269">
        <v>4000</v>
      </c>
      <c r="G2940" s="272"/>
      <c r="H2940" s="269" t="s">
        <v>1006</v>
      </c>
      <c r="AY2940" s="147"/>
      <c r="BB2940" s="147"/>
      <c r="BE2940" s="147"/>
    </row>
    <row r="2941" spans="5:57" x14ac:dyDescent="0.25">
      <c r="E2941" s="340">
        <v>45078</v>
      </c>
      <c r="F2941" s="269">
        <v>4000</v>
      </c>
      <c r="G2941" s="272"/>
      <c r="H2941" s="269" t="s">
        <v>2194</v>
      </c>
      <c r="AY2941" s="147"/>
      <c r="BB2941" s="147"/>
      <c r="BE2941" s="147"/>
    </row>
    <row r="2942" spans="5:57" x14ac:dyDescent="0.25">
      <c r="E2942" s="340">
        <v>45076</v>
      </c>
      <c r="F2942" s="269">
        <v>6000</v>
      </c>
      <c r="G2942" s="272"/>
      <c r="H2942" s="269" t="s">
        <v>636</v>
      </c>
      <c r="AY2942" s="147"/>
      <c r="BB2942" s="147"/>
      <c r="BE2942" s="147"/>
    </row>
    <row r="2943" spans="5:57" x14ac:dyDescent="0.25">
      <c r="E2943" s="340">
        <v>45076</v>
      </c>
      <c r="F2943" s="269">
        <v>3000</v>
      </c>
      <c r="G2943" s="272"/>
      <c r="H2943" s="269" t="s">
        <v>2184</v>
      </c>
      <c r="AY2943" s="147"/>
      <c r="BB2943" s="147"/>
      <c r="BE2943" s="147"/>
    </row>
    <row r="2944" spans="5:57" x14ac:dyDescent="0.25">
      <c r="E2944" s="340">
        <v>45076</v>
      </c>
      <c r="F2944" s="269">
        <v>20000</v>
      </c>
      <c r="G2944" s="272" t="s">
        <v>915</v>
      </c>
      <c r="H2944" s="269" t="s">
        <v>943</v>
      </c>
      <c r="AY2944" s="147"/>
      <c r="BB2944" s="147"/>
      <c r="BE2944" s="147"/>
    </row>
    <row r="2945" spans="5:57" x14ac:dyDescent="0.25">
      <c r="E2945" s="340">
        <v>45076</v>
      </c>
      <c r="F2945" s="269">
        <v>5000</v>
      </c>
      <c r="G2945" s="272"/>
      <c r="H2945" s="269" t="s">
        <v>1275</v>
      </c>
      <c r="AY2945" s="147"/>
      <c r="BB2945" s="147"/>
      <c r="BE2945" s="147"/>
    </row>
    <row r="2946" spans="5:57" x14ac:dyDescent="0.25">
      <c r="E2946" s="340">
        <v>45076</v>
      </c>
      <c r="F2946" s="269">
        <v>40000</v>
      </c>
      <c r="G2946" s="272"/>
      <c r="H2946" s="269" t="s">
        <v>2182</v>
      </c>
      <c r="AY2946" s="147"/>
      <c r="BB2946" s="147"/>
      <c r="BE2946" s="147"/>
    </row>
    <row r="2947" spans="5:57" x14ac:dyDescent="0.25">
      <c r="E2947" s="340">
        <v>45073</v>
      </c>
      <c r="F2947" s="269">
        <v>168000</v>
      </c>
      <c r="G2947" s="272"/>
      <c r="H2947" s="269" t="s">
        <v>2178</v>
      </c>
      <c r="AY2947" s="147"/>
      <c r="BB2947" s="147"/>
      <c r="BE2947" s="147"/>
    </row>
    <row r="2948" spans="5:57" x14ac:dyDescent="0.25">
      <c r="E2948" s="340">
        <v>45072</v>
      </c>
      <c r="F2948" s="269">
        <v>1000</v>
      </c>
      <c r="G2948" s="272"/>
      <c r="H2948" s="269" t="s">
        <v>2175</v>
      </c>
      <c r="AY2948" s="147"/>
      <c r="BB2948" s="147"/>
      <c r="BE2948" s="147"/>
    </row>
    <row r="2949" spans="5:57" x14ac:dyDescent="0.25">
      <c r="E2949" s="340">
        <v>45072</v>
      </c>
      <c r="F2949" s="269">
        <v>4000</v>
      </c>
      <c r="G2949" s="272"/>
      <c r="H2949" s="269" t="s">
        <v>914</v>
      </c>
      <c r="AY2949" s="147"/>
      <c r="BB2949" s="147"/>
      <c r="BE2949" s="147"/>
    </row>
    <row r="2950" spans="5:57" x14ac:dyDescent="0.25">
      <c r="E2950" s="340">
        <v>45072</v>
      </c>
      <c r="F2950" s="269">
        <v>4000</v>
      </c>
      <c r="G2950" s="272"/>
      <c r="H2950" s="269" t="s">
        <v>941</v>
      </c>
      <c r="AY2950" s="147"/>
      <c r="BB2950" s="147"/>
      <c r="BE2950" s="147"/>
    </row>
    <row r="2951" spans="5:57" x14ac:dyDescent="0.25">
      <c r="E2951" s="340">
        <v>45071</v>
      </c>
      <c r="F2951" s="269">
        <v>3000</v>
      </c>
      <c r="G2951" s="272"/>
      <c r="H2951" s="269" t="s">
        <v>636</v>
      </c>
      <c r="AY2951" s="147"/>
      <c r="BB2951" s="147"/>
      <c r="BE2951" s="147"/>
    </row>
    <row r="2952" spans="5:57" x14ac:dyDescent="0.25">
      <c r="E2952" s="340">
        <v>45069</v>
      </c>
      <c r="F2952" s="269">
        <v>17000</v>
      </c>
      <c r="G2952" s="272"/>
      <c r="H2952" s="269" t="s">
        <v>2166</v>
      </c>
      <c r="AY2952" s="147"/>
      <c r="BB2952" s="147"/>
      <c r="BE2952" s="147"/>
    </row>
    <row r="2953" spans="5:57" x14ac:dyDescent="0.25">
      <c r="E2953" s="340">
        <v>45069</v>
      </c>
      <c r="F2953" s="269">
        <v>3000</v>
      </c>
      <c r="G2953" s="272"/>
      <c r="H2953" s="269" t="s">
        <v>636</v>
      </c>
      <c r="AY2953" s="147"/>
      <c r="BB2953" s="147"/>
      <c r="BE2953" s="147"/>
    </row>
    <row r="2954" spans="5:57" x14ac:dyDescent="0.25">
      <c r="E2954" s="340">
        <v>45069</v>
      </c>
      <c r="F2954" s="269">
        <v>4000</v>
      </c>
      <c r="G2954" s="272"/>
      <c r="H2954" s="269" t="s">
        <v>914</v>
      </c>
      <c r="AY2954" s="147"/>
      <c r="BB2954" s="147"/>
      <c r="BE2954" s="147"/>
    </row>
    <row r="2955" spans="5:57" x14ac:dyDescent="0.25">
      <c r="E2955" s="340">
        <v>45069</v>
      </c>
      <c r="F2955" s="269">
        <v>4000</v>
      </c>
      <c r="G2955" s="272"/>
      <c r="H2955" s="269" t="s">
        <v>2167</v>
      </c>
      <c r="AY2955" s="147"/>
      <c r="BB2955" s="147"/>
      <c r="BE2955" s="147"/>
    </row>
    <row r="2956" spans="5:57" x14ac:dyDescent="0.25">
      <c r="E2956" s="340">
        <v>45069</v>
      </c>
      <c r="F2956" s="269">
        <v>21000</v>
      </c>
      <c r="G2956" s="272"/>
      <c r="H2956" s="269" t="s">
        <v>2165</v>
      </c>
      <c r="AY2956" s="147"/>
      <c r="BB2956" s="147"/>
      <c r="BE2956" s="147"/>
    </row>
    <row r="2957" spans="5:57" x14ac:dyDescent="0.25">
      <c r="E2957" s="340">
        <v>45069</v>
      </c>
      <c r="F2957" s="269">
        <v>50000</v>
      </c>
      <c r="G2957" s="272"/>
      <c r="H2957" s="269" t="s">
        <v>945</v>
      </c>
      <c r="AY2957" s="147"/>
      <c r="BB2957" s="147"/>
      <c r="BE2957" s="147"/>
    </row>
    <row r="2958" spans="5:57" x14ac:dyDescent="0.25">
      <c r="E2958" s="340">
        <v>45069</v>
      </c>
      <c r="F2958" s="269">
        <v>2000</v>
      </c>
      <c r="G2958" s="272"/>
      <c r="H2958" s="269" t="s">
        <v>2168</v>
      </c>
      <c r="AY2958" s="147"/>
      <c r="BB2958" s="147"/>
      <c r="BE2958" s="147"/>
    </row>
    <row r="2959" spans="5:57" x14ac:dyDescent="0.25">
      <c r="E2959" s="340">
        <v>45065</v>
      </c>
      <c r="F2959" s="269">
        <v>224000</v>
      </c>
      <c r="G2959" s="272"/>
      <c r="H2959" s="269" t="s">
        <v>2012</v>
      </c>
      <c r="AY2959" s="147"/>
      <c r="BB2959" s="147"/>
      <c r="BE2959" s="147"/>
    </row>
    <row r="2960" spans="5:57" x14ac:dyDescent="0.25">
      <c r="E2960" s="340">
        <v>45064</v>
      </c>
      <c r="F2960" s="269">
        <v>2000</v>
      </c>
      <c r="G2960" s="272"/>
      <c r="H2960" s="269" t="s">
        <v>636</v>
      </c>
      <c r="AY2960" s="147"/>
      <c r="BB2960" s="147"/>
      <c r="BE2960" s="147"/>
    </row>
    <row r="2961" spans="5:57" x14ac:dyDescent="0.25">
      <c r="E2961" s="340">
        <v>45064</v>
      </c>
      <c r="F2961" s="269">
        <v>20000</v>
      </c>
      <c r="G2961" s="272" t="s">
        <v>915</v>
      </c>
      <c r="H2961" s="269" t="s">
        <v>916</v>
      </c>
      <c r="AY2961" s="147"/>
      <c r="BB2961" s="147"/>
      <c r="BE2961" s="147"/>
    </row>
    <row r="2962" spans="5:57" x14ac:dyDescent="0.25">
      <c r="E2962" s="340">
        <v>45064</v>
      </c>
      <c r="F2962" s="269">
        <v>4000</v>
      </c>
      <c r="G2962" s="272"/>
      <c r="H2962" s="269" t="s">
        <v>2161</v>
      </c>
      <c r="AY2962" s="147"/>
      <c r="BB2962" s="147"/>
      <c r="BE2962" s="147"/>
    </row>
    <row r="2963" spans="5:57" x14ac:dyDescent="0.25">
      <c r="E2963" s="340">
        <v>45062</v>
      </c>
      <c r="F2963" s="269">
        <v>3000</v>
      </c>
      <c r="G2963" s="272"/>
      <c r="H2963" s="269" t="s">
        <v>636</v>
      </c>
      <c r="AY2963" s="147"/>
      <c r="BB2963" s="147"/>
      <c r="BE2963" s="147"/>
    </row>
    <row r="2964" spans="5:57" x14ac:dyDescent="0.25">
      <c r="E2964" s="340">
        <v>45062</v>
      </c>
      <c r="F2964" s="269">
        <v>4000</v>
      </c>
      <c r="G2964" s="272"/>
      <c r="H2964" s="269" t="s">
        <v>914</v>
      </c>
      <c r="AY2964" s="147"/>
      <c r="BB2964" s="147"/>
      <c r="BE2964" s="147"/>
    </row>
    <row r="2965" spans="5:57" x14ac:dyDescent="0.25">
      <c r="E2965" s="340">
        <v>45062</v>
      </c>
      <c r="F2965" s="269">
        <v>2000</v>
      </c>
      <c r="G2965" s="272"/>
      <c r="H2965" s="269" t="s">
        <v>2134</v>
      </c>
      <c r="AY2965" s="147"/>
      <c r="BB2965" s="147"/>
      <c r="BE2965" s="147"/>
    </row>
    <row r="2966" spans="5:57" x14ac:dyDescent="0.25">
      <c r="E2966" s="340">
        <v>45061</v>
      </c>
      <c r="F2966" s="269">
        <v>3000</v>
      </c>
      <c r="G2966" s="272"/>
      <c r="H2966" s="269" t="s">
        <v>2130</v>
      </c>
      <c r="AY2966" s="147"/>
      <c r="BB2966" s="147"/>
      <c r="BE2966" s="147"/>
    </row>
    <row r="2967" spans="5:57" x14ac:dyDescent="0.25">
      <c r="E2967" s="340">
        <v>45061</v>
      </c>
      <c r="F2967" s="269">
        <v>2000</v>
      </c>
      <c r="G2967" s="272"/>
      <c r="H2967" s="269" t="s">
        <v>2131</v>
      </c>
      <c r="AY2967" s="147"/>
      <c r="BB2967" s="147"/>
      <c r="BE2967" s="147"/>
    </row>
    <row r="2968" spans="5:57" x14ac:dyDescent="0.25">
      <c r="E2968" s="340">
        <v>45059</v>
      </c>
      <c r="F2968" s="269">
        <v>42000</v>
      </c>
      <c r="G2968" s="272"/>
      <c r="H2968" s="269" t="s">
        <v>2117</v>
      </c>
      <c r="AY2968" s="147"/>
      <c r="BB2968" s="147"/>
      <c r="BE2968" s="147"/>
    </row>
    <row r="2969" spans="5:57" x14ac:dyDescent="0.25">
      <c r="E2969" s="340">
        <v>45058</v>
      </c>
      <c r="F2969" s="269">
        <v>3000</v>
      </c>
      <c r="G2969" s="272"/>
      <c r="H2969" s="269" t="s">
        <v>636</v>
      </c>
      <c r="AY2969" s="147"/>
      <c r="BB2969" s="147"/>
      <c r="BE2969" s="147"/>
    </row>
    <row r="2970" spans="5:57" x14ac:dyDescent="0.25">
      <c r="E2970" s="340">
        <v>45058</v>
      </c>
      <c r="F2970" s="269">
        <v>182000</v>
      </c>
      <c r="G2970" s="272"/>
      <c r="H2970" s="269" t="s">
        <v>2012</v>
      </c>
      <c r="AY2970" s="147"/>
      <c r="BB2970" s="147"/>
      <c r="BE2970" s="147"/>
    </row>
    <row r="2971" spans="5:57" x14ac:dyDescent="0.25">
      <c r="E2971" s="340">
        <v>45058</v>
      </c>
      <c r="F2971" s="269">
        <v>4000</v>
      </c>
      <c r="G2971" s="272"/>
      <c r="H2971" s="269" t="s">
        <v>1114</v>
      </c>
      <c r="AY2971" s="147"/>
      <c r="BB2971" s="147"/>
      <c r="BE2971" s="147"/>
    </row>
    <row r="2972" spans="5:57" x14ac:dyDescent="0.25">
      <c r="E2972" s="340">
        <v>45057</v>
      </c>
      <c r="F2972" s="269">
        <v>3000</v>
      </c>
      <c r="G2972" s="272"/>
      <c r="H2972" s="269" t="s">
        <v>1060</v>
      </c>
      <c r="AY2972" s="147"/>
      <c r="BB2972" s="147"/>
      <c r="BE2972" s="147"/>
    </row>
    <row r="2973" spans="5:57" x14ac:dyDescent="0.25">
      <c r="E2973" s="340">
        <v>45056</v>
      </c>
      <c r="F2973" s="269">
        <v>4000</v>
      </c>
      <c r="G2973" s="272"/>
      <c r="H2973" s="269" t="s">
        <v>914</v>
      </c>
      <c r="AY2973" s="147"/>
      <c r="BB2973" s="147"/>
      <c r="BE2973" s="147"/>
    </row>
    <row r="2974" spans="5:57" x14ac:dyDescent="0.25">
      <c r="E2974" s="468">
        <v>45055</v>
      </c>
      <c r="F2974" s="469">
        <v>130000</v>
      </c>
      <c r="G2974" s="471"/>
      <c r="H2974" s="469" t="s">
        <v>3885</v>
      </c>
      <c r="AY2974" s="147"/>
      <c r="BB2974" s="147"/>
      <c r="BE2974" s="147"/>
    </row>
    <row r="2975" spans="5:57" x14ac:dyDescent="0.25">
      <c r="E2975" s="340">
        <v>45054</v>
      </c>
      <c r="F2975" s="269">
        <v>6000</v>
      </c>
      <c r="G2975" s="272"/>
      <c r="H2975" s="269" t="s">
        <v>2100</v>
      </c>
      <c r="AY2975" s="147"/>
      <c r="BB2975" s="147"/>
      <c r="BE2975" s="147"/>
    </row>
    <row r="2976" spans="5:57" x14ac:dyDescent="0.25">
      <c r="E2976" s="340">
        <v>45054</v>
      </c>
      <c r="F2976" s="269">
        <v>31000</v>
      </c>
      <c r="G2976" s="272"/>
      <c r="H2976" s="269" t="s">
        <v>934</v>
      </c>
      <c r="AY2976" s="147"/>
      <c r="BB2976" s="147"/>
      <c r="BE2976" s="147"/>
    </row>
    <row r="2977" spans="5:57" x14ac:dyDescent="0.25">
      <c r="E2977" s="340">
        <v>45054</v>
      </c>
      <c r="F2977" s="269">
        <v>20000</v>
      </c>
      <c r="G2977" s="272" t="s">
        <v>915</v>
      </c>
      <c r="H2977" s="269" t="s">
        <v>916</v>
      </c>
      <c r="AY2977" s="147"/>
      <c r="BB2977" s="147"/>
      <c r="BE2977" s="147"/>
    </row>
    <row r="2978" spans="5:57" x14ac:dyDescent="0.25">
      <c r="E2978" s="340">
        <v>45052</v>
      </c>
      <c r="F2978" s="269">
        <v>4000</v>
      </c>
      <c r="G2978" s="272"/>
      <c r="H2978" s="269" t="s">
        <v>914</v>
      </c>
      <c r="AY2978" s="147"/>
      <c r="BB2978" s="147"/>
      <c r="BE2978" s="147"/>
    </row>
    <row r="2979" spans="5:57" x14ac:dyDescent="0.25">
      <c r="E2979" s="340">
        <v>45052</v>
      </c>
      <c r="F2979" s="269">
        <v>25000</v>
      </c>
      <c r="G2979" s="272"/>
      <c r="H2979" s="269" t="s">
        <v>1219</v>
      </c>
      <c r="AY2979" s="147"/>
      <c r="BB2979" s="147"/>
      <c r="BE2979" s="147"/>
    </row>
    <row r="2980" spans="5:57" x14ac:dyDescent="0.25">
      <c r="E2980" s="340">
        <v>45051</v>
      </c>
      <c r="F2980" s="269">
        <v>20000</v>
      </c>
      <c r="G2980" s="272"/>
      <c r="H2980" s="269" t="s">
        <v>2070</v>
      </c>
      <c r="AY2980" s="147"/>
      <c r="BB2980" s="147"/>
      <c r="BE2980" s="147"/>
    </row>
    <row r="2981" spans="5:57" x14ac:dyDescent="0.25">
      <c r="E2981" s="340">
        <v>45051</v>
      </c>
      <c r="F2981" s="269">
        <v>167000</v>
      </c>
      <c r="G2981" s="272"/>
      <c r="H2981" s="269" t="s">
        <v>2064</v>
      </c>
      <c r="AY2981" s="147"/>
      <c r="BB2981" s="147"/>
      <c r="BE2981" s="147"/>
    </row>
    <row r="2982" spans="5:57" x14ac:dyDescent="0.25">
      <c r="E2982" s="340">
        <v>45051</v>
      </c>
      <c r="F2982" s="269">
        <v>20000</v>
      </c>
      <c r="G2982" s="272"/>
      <c r="H2982" s="269" t="s">
        <v>2033</v>
      </c>
      <c r="AY2982" s="147"/>
      <c r="BB2982" s="147"/>
      <c r="BE2982" s="147"/>
    </row>
    <row r="2983" spans="5:57" x14ac:dyDescent="0.25">
      <c r="E2983" s="340">
        <v>45051</v>
      </c>
      <c r="F2983" s="269">
        <v>35000</v>
      </c>
      <c r="G2983" s="272"/>
      <c r="H2983" s="269" t="s">
        <v>2074</v>
      </c>
      <c r="AY2983" s="147"/>
      <c r="BB2983" s="147"/>
      <c r="BE2983" s="147"/>
    </row>
    <row r="2984" spans="5:57" x14ac:dyDescent="0.25">
      <c r="E2984" s="340">
        <v>45050</v>
      </c>
      <c r="F2984" s="269">
        <v>15000</v>
      </c>
      <c r="G2984" s="272"/>
      <c r="H2984" s="269" t="s">
        <v>2075</v>
      </c>
      <c r="AY2984" s="147"/>
      <c r="BB2984" s="147"/>
      <c r="BE2984" s="147"/>
    </row>
    <row r="2985" spans="5:57" x14ac:dyDescent="0.25">
      <c r="E2985" s="340">
        <v>45048</v>
      </c>
      <c r="F2985" s="269">
        <v>2000</v>
      </c>
      <c r="G2985" s="272"/>
      <c r="H2985" s="269" t="s">
        <v>1060</v>
      </c>
      <c r="AY2985" s="147"/>
      <c r="BB2985" s="147"/>
      <c r="BE2985" s="147"/>
    </row>
    <row r="2986" spans="5:57" x14ac:dyDescent="0.25">
      <c r="E2986" s="340">
        <v>45048</v>
      </c>
      <c r="F2986" s="269">
        <v>4000</v>
      </c>
      <c r="G2986" s="272"/>
      <c r="H2986" s="269" t="s">
        <v>2044</v>
      </c>
      <c r="AY2986" s="147"/>
      <c r="BB2986" s="147"/>
      <c r="BE2986" s="147"/>
    </row>
    <row r="2987" spans="5:57" x14ac:dyDescent="0.25">
      <c r="E2987" s="340">
        <v>45045</v>
      </c>
      <c r="F2987" s="269">
        <v>211000</v>
      </c>
      <c r="G2987" s="272"/>
      <c r="H2987" s="269" t="s">
        <v>2037</v>
      </c>
      <c r="AY2987" s="147"/>
      <c r="BB2987" s="147"/>
      <c r="BE2987" s="147"/>
    </row>
    <row r="2988" spans="5:57" x14ac:dyDescent="0.25">
      <c r="E2988" s="340">
        <v>45044</v>
      </c>
      <c r="F2988" s="269">
        <v>40000</v>
      </c>
      <c r="G2988" s="272"/>
      <c r="H2988" s="269" t="s">
        <v>2036</v>
      </c>
      <c r="AY2988" s="147"/>
      <c r="BB2988" s="147"/>
      <c r="BE2988" s="147"/>
    </row>
    <row r="2989" spans="5:57" x14ac:dyDescent="0.25">
      <c r="E2989" s="340">
        <v>45043</v>
      </c>
      <c r="F2989" s="269">
        <v>3000</v>
      </c>
      <c r="G2989" s="272"/>
      <c r="H2989" s="269" t="s">
        <v>1060</v>
      </c>
      <c r="AY2989" s="147"/>
      <c r="BB2989" s="147"/>
      <c r="BE2989" s="147"/>
    </row>
    <row r="2990" spans="5:57" x14ac:dyDescent="0.25">
      <c r="E2990" s="340">
        <v>45043</v>
      </c>
      <c r="F2990" s="269">
        <v>9000</v>
      </c>
      <c r="G2990" s="272"/>
      <c r="H2990" s="269" t="s">
        <v>2035</v>
      </c>
      <c r="AY2990" s="147"/>
      <c r="BB2990" s="147"/>
      <c r="BE2990" s="147"/>
    </row>
    <row r="2991" spans="5:57" x14ac:dyDescent="0.25">
      <c r="E2991" s="340">
        <v>45043</v>
      </c>
      <c r="F2991" s="269">
        <v>10000</v>
      </c>
      <c r="G2991" s="272"/>
      <c r="H2991" s="269" t="s">
        <v>1445</v>
      </c>
      <c r="AY2991" s="147"/>
      <c r="BB2991" s="147"/>
      <c r="BE2991" s="147"/>
    </row>
    <row r="2992" spans="5:57" x14ac:dyDescent="0.25">
      <c r="E2992" s="340">
        <v>45043</v>
      </c>
      <c r="F2992" s="269">
        <v>10000</v>
      </c>
      <c r="G2992" s="272"/>
      <c r="H2992" s="269" t="s">
        <v>2033</v>
      </c>
      <c r="AY2992" s="147"/>
      <c r="BB2992" s="147"/>
      <c r="BE2992" s="147"/>
    </row>
    <row r="2993" spans="5:57" x14ac:dyDescent="0.25">
      <c r="E2993" s="340">
        <v>45042</v>
      </c>
      <c r="F2993" s="269">
        <v>3000</v>
      </c>
      <c r="G2993" s="272"/>
      <c r="H2993" s="269" t="s">
        <v>636</v>
      </c>
      <c r="AY2993" s="147"/>
      <c r="BB2993" s="147"/>
      <c r="BE2993" s="147"/>
    </row>
    <row r="2994" spans="5:57" x14ac:dyDescent="0.25">
      <c r="E2994" s="340">
        <v>45042</v>
      </c>
      <c r="F2994" s="269">
        <v>3000</v>
      </c>
      <c r="G2994" s="272"/>
      <c r="H2994" s="269" t="s">
        <v>636</v>
      </c>
      <c r="AY2994" s="147"/>
      <c r="BB2994" s="147"/>
      <c r="BE2994" s="147"/>
    </row>
    <row r="2995" spans="5:57" x14ac:dyDescent="0.25">
      <c r="E2995" s="340">
        <v>45042</v>
      </c>
      <c r="F2995" s="269">
        <v>10000</v>
      </c>
      <c r="G2995" s="272"/>
      <c r="H2995" s="269" t="s">
        <v>2033</v>
      </c>
      <c r="AY2995" s="147"/>
      <c r="BB2995" s="147"/>
      <c r="BE2995" s="147"/>
    </row>
    <row r="2996" spans="5:57" x14ac:dyDescent="0.25">
      <c r="E2996" s="340">
        <v>45042</v>
      </c>
      <c r="F2996" s="269">
        <v>50000</v>
      </c>
      <c r="G2996" s="272"/>
      <c r="H2996" s="269" t="s">
        <v>1300</v>
      </c>
      <c r="AY2996" s="147"/>
      <c r="BB2996" s="147"/>
      <c r="BE2996" s="147"/>
    </row>
    <row r="2997" spans="5:57" x14ac:dyDescent="0.25">
      <c r="E2997" s="340">
        <v>45042</v>
      </c>
      <c r="F2997" s="269">
        <v>75000</v>
      </c>
      <c r="G2997" s="272"/>
      <c r="H2997" s="269"/>
      <c r="AY2997" s="147"/>
      <c r="BB2997" s="147"/>
      <c r="BE2997" s="147"/>
    </row>
    <row r="2998" spans="5:57" x14ac:dyDescent="0.25">
      <c r="E2998" s="340">
        <v>45041</v>
      </c>
      <c r="F2998" s="269">
        <v>30000</v>
      </c>
      <c r="G2998" s="272"/>
      <c r="H2998" s="269" t="s">
        <v>2019</v>
      </c>
      <c r="AY2998" s="147"/>
      <c r="BB2998" s="147"/>
      <c r="BE2998" s="147"/>
    </row>
    <row r="2999" spans="5:57" x14ac:dyDescent="0.25">
      <c r="E2999" s="340">
        <v>45041</v>
      </c>
      <c r="F2999" s="269">
        <v>20000</v>
      </c>
      <c r="G2999" s="272" t="s">
        <v>915</v>
      </c>
      <c r="H2999" s="269" t="s">
        <v>943</v>
      </c>
      <c r="AY2999" s="147"/>
      <c r="BB2999" s="147"/>
      <c r="BE2999" s="147"/>
    </row>
    <row r="3000" spans="5:57" x14ac:dyDescent="0.25">
      <c r="E3000" s="340">
        <v>45039</v>
      </c>
      <c r="F3000" s="269">
        <v>9000</v>
      </c>
      <c r="G3000" s="272"/>
      <c r="H3000" s="269" t="s">
        <v>2013</v>
      </c>
      <c r="AY3000" s="147"/>
      <c r="BB3000" s="147"/>
      <c r="BE3000" s="147"/>
    </row>
    <row r="3001" spans="5:57" x14ac:dyDescent="0.25">
      <c r="E3001" s="340">
        <v>45039</v>
      </c>
      <c r="F3001" s="269">
        <v>10000</v>
      </c>
      <c r="G3001" s="272"/>
      <c r="H3001" s="269" t="s">
        <v>984</v>
      </c>
      <c r="AY3001" s="147"/>
      <c r="BB3001" s="147"/>
      <c r="BE3001" s="147"/>
    </row>
    <row r="3002" spans="5:57" x14ac:dyDescent="0.25">
      <c r="E3002" s="340">
        <v>45039</v>
      </c>
      <c r="F3002" s="269">
        <v>7000</v>
      </c>
      <c r="G3002" s="272"/>
      <c r="H3002" s="269" t="s">
        <v>2014</v>
      </c>
      <c r="AY3002" s="147"/>
      <c r="BB3002" s="147"/>
      <c r="BE3002" s="147"/>
    </row>
    <row r="3003" spans="5:57" x14ac:dyDescent="0.25">
      <c r="E3003" s="340">
        <v>45039</v>
      </c>
      <c r="F3003" s="269">
        <v>231000</v>
      </c>
      <c r="G3003" s="272"/>
      <c r="H3003" s="269" t="s">
        <v>2012</v>
      </c>
      <c r="AY3003" s="147"/>
      <c r="BB3003" s="147"/>
      <c r="BE3003" s="147"/>
    </row>
    <row r="3004" spans="5:57" x14ac:dyDescent="0.25">
      <c r="E3004" s="340">
        <v>45039</v>
      </c>
      <c r="F3004" s="269">
        <v>5000</v>
      </c>
      <c r="G3004" s="272"/>
      <c r="H3004" s="269" t="s">
        <v>2015</v>
      </c>
      <c r="AY3004" s="147"/>
      <c r="BB3004" s="147"/>
      <c r="BE3004" s="147"/>
    </row>
    <row r="3005" spans="5:57" x14ac:dyDescent="0.25">
      <c r="E3005" s="340">
        <v>45039</v>
      </c>
      <c r="F3005" s="269">
        <v>2000</v>
      </c>
      <c r="G3005" s="272"/>
      <c r="H3005" s="269" t="s">
        <v>2016</v>
      </c>
      <c r="AY3005" s="147"/>
      <c r="BB3005" s="147"/>
      <c r="BE3005" s="147"/>
    </row>
    <row r="3006" spans="5:57" x14ac:dyDescent="0.25">
      <c r="E3006" s="340">
        <v>45039</v>
      </c>
      <c r="F3006" s="269">
        <v>50000</v>
      </c>
      <c r="G3006" s="272"/>
      <c r="H3006" s="269" t="s">
        <v>1396</v>
      </c>
      <c r="AY3006" s="147"/>
      <c r="BB3006" s="147"/>
      <c r="BE3006" s="147"/>
    </row>
    <row r="3007" spans="5:57" x14ac:dyDescent="0.25">
      <c r="E3007" s="340">
        <v>45037</v>
      </c>
      <c r="F3007" s="269">
        <v>3000</v>
      </c>
      <c r="G3007" s="272"/>
      <c r="H3007" s="269" t="s">
        <v>636</v>
      </c>
      <c r="AY3007" s="147"/>
      <c r="BB3007" s="147"/>
      <c r="BE3007" s="147"/>
    </row>
    <row r="3008" spans="5:57" x14ac:dyDescent="0.25">
      <c r="E3008" s="340">
        <v>45037</v>
      </c>
      <c r="F3008" s="269">
        <v>4000</v>
      </c>
      <c r="G3008" s="272"/>
      <c r="H3008" s="269" t="s">
        <v>941</v>
      </c>
      <c r="AY3008" s="147"/>
      <c r="BB3008" s="147"/>
      <c r="BE3008" s="147"/>
    </row>
    <row r="3009" spans="5:57" x14ac:dyDescent="0.25">
      <c r="E3009" s="340">
        <v>45037</v>
      </c>
      <c r="F3009" s="269">
        <v>3000</v>
      </c>
      <c r="G3009" s="272"/>
      <c r="H3009" s="269" t="s">
        <v>2009</v>
      </c>
      <c r="AY3009" s="147"/>
      <c r="BB3009" s="147"/>
      <c r="BE3009" s="147"/>
    </row>
    <row r="3010" spans="5:57" x14ac:dyDescent="0.25">
      <c r="E3010" s="340">
        <v>45035</v>
      </c>
      <c r="F3010" s="269">
        <v>5000</v>
      </c>
      <c r="G3010" s="272"/>
      <c r="H3010" s="269" t="s">
        <v>914</v>
      </c>
      <c r="AY3010" s="147"/>
      <c r="BB3010" s="147"/>
      <c r="BE3010" s="147"/>
    </row>
    <row r="3011" spans="5:57" x14ac:dyDescent="0.25">
      <c r="E3011" s="340">
        <v>45035</v>
      </c>
      <c r="F3011" s="269">
        <v>15000</v>
      </c>
      <c r="G3011" s="272"/>
      <c r="H3011" s="269" t="s">
        <v>1995</v>
      </c>
      <c r="AY3011" s="147"/>
      <c r="BB3011" s="147"/>
      <c r="BE3011" s="147"/>
    </row>
    <row r="3012" spans="5:57" x14ac:dyDescent="0.25">
      <c r="E3012" s="340">
        <v>45034</v>
      </c>
      <c r="F3012" s="269">
        <v>32000</v>
      </c>
      <c r="G3012" s="272"/>
      <c r="H3012" s="269" t="s">
        <v>1992</v>
      </c>
      <c r="AY3012" s="147"/>
      <c r="BB3012" s="147"/>
      <c r="BE3012" s="147"/>
    </row>
    <row r="3013" spans="5:57" x14ac:dyDescent="0.25">
      <c r="E3013" s="340">
        <v>45033</v>
      </c>
      <c r="F3013" s="269">
        <v>4000</v>
      </c>
      <c r="G3013" s="272"/>
      <c r="H3013" s="269" t="s">
        <v>1987</v>
      </c>
      <c r="AY3013" s="147"/>
      <c r="BB3013" s="147"/>
      <c r="BE3013" s="147"/>
    </row>
    <row r="3014" spans="5:57" x14ac:dyDescent="0.25">
      <c r="E3014" s="340">
        <v>45033</v>
      </c>
      <c r="F3014" s="269">
        <v>3000</v>
      </c>
      <c r="G3014" s="272"/>
      <c r="H3014" s="269" t="s">
        <v>914</v>
      </c>
      <c r="AY3014" s="147"/>
      <c r="BB3014" s="147"/>
      <c r="BE3014" s="147"/>
    </row>
    <row r="3015" spans="5:57" x14ac:dyDescent="0.25">
      <c r="E3015" s="340">
        <v>45033</v>
      </c>
      <c r="F3015" s="269">
        <v>20000</v>
      </c>
      <c r="G3015" s="272" t="s">
        <v>915</v>
      </c>
      <c r="H3015" s="269" t="s">
        <v>916</v>
      </c>
      <c r="AY3015" s="147"/>
      <c r="BB3015" s="147"/>
      <c r="BE3015" s="147"/>
    </row>
    <row r="3016" spans="5:57" x14ac:dyDescent="0.25">
      <c r="E3016" s="340">
        <v>45033</v>
      </c>
      <c r="F3016" s="269">
        <v>33000</v>
      </c>
      <c r="G3016" s="272"/>
      <c r="H3016" s="269" t="s">
        <v>1991</v>
      </c>
      <c r="AY3016" s="147"/>
      <c r="BB3016" s="147"/>
      <c r="BE3016" s="147"/>
    </row>
    <row r="3017" spans="5:57" x14ac:dyDescent="0.25">
      <c r="E3017" s="340">
        <v>45032</v>
      </c>
      <c r="F3017" s="269">
        <v>60000</v>
      </c>
      <c r="G3017" s="272"/>
      <c r="H3017" s="269" t="s">
        <v>1985</v>
      </c>
      <c r="AY3017" s="147"/>
      <c r="BB3017" s="147"/>
      <c r="BE3017" s="147"/>
    </row>
    <row r="3018" spans="5:57" x14ac:dyDescent="0.25">
      <c r="E3018" s="340">
        <v>45031</v>
      </c>
      <c r="F3018" s="269">
        <v>170000</v>
      </c>
      <c r="G3018" s="272"/>
      <c r="H3018" s="269" t="s">
        <v>1972</v>
      </c>
      <c r="AY3018" s="147"/>
      <c r="BB3018" s="147"/>
      <c r="BE3018" s="147"/>
    </row>
    <row r="3019" spans="5:57" x14ac:dyDescent="0.25">
      <c r="E3019" s="340">
        <v>45030</v>
      </c>
      <c r="F3019" s="269">
        <v>2000</v>
      </c>
      <c r="G3019" s="272"/>
      <c r="H3019" s="269" t="s">
        <v>1060</v>
      </c>
      <c r="AY3019" s="147"/>
      <c r="BB3019" s="147"/>
      <c r="BE3019" s="147"/>
    </row>
    <row r="3020" spans="5:57" x14ac:dyDescent="0.25">
      <c r="E3020" s="340">
        <v>45030</v>
      </c>
      <c r="F3020" s="269">
        <v>20000</v>
      </c>
      <c r="G3020" s="272"/>
      <c r="H3020" s="269" t="s">
        <v>1959</v>
      </c>
      <c r="AY3020" s="147"/>
      <c r="BB3020" s="147"/>
      <c r="BE3020" s="147"/>
    </row>
    <row r="3021" spans="5:57" x14ac:dyDescent="0.25">
      <c r="E3021" s="340">
        <v>45028</v>
      </c>
      <c r="F3021" s="269">
        <v>2000</v>
      </c>
      <c r="G3021" s="272"/>
      <c r="H3021" s="269" t="s">
        <v>1958</v>
      </c>
      <c r="AY3021" s="147"/>
      <c r="BB3021" s="147"/>
      <c r="BE3021" s="147"/>
    </row>
    <row r="3022" spans="5:57" x14ac:dyDescent="0.25">
      <c r="E3022" s="340">
        <v>45026</v>
      </c>
      <c r="F3022" s="269">
        <v>20000</v>
      </c>
      <c r="G3022" s="272"/>
      <c r="H3022" s="269" t="s">
        <v>1396</v>
      </c>
      <c r="AY3022" s="147"/>
      <c r="BB3022" s="147"/>
      <c r="BE3022" s="147"/>
    </row>
    <row r="3023" spans="5:57" x14ac:dyDescent="0.25">
      <c r="E3023" s="340">
        <v>45024</v>
      </c>
      <c r="F3023" s="269">
        <v>237000</v>
      </c>
      <c r="G3023" s="272"/>
      <c r="H3023" s="269" t="s">
        <v>1947</v>
      </c>
      <c r="AY3023" s="147"/>
      <c r="BB3023" s="147"/>
      <c r="BE3023" s="147"/>
    </row>
    <row r="3024" spans="5:57" x14ac:dyDescent="0.25">
      <c r="E3024" s="340">
        <v>45024</v>
      </c>
      <c r="F3024" s="269">
        <v>50000</v>
      </c>
      <c r="G3024" s="272"/>
      <c r="H3024" s="269" t="s">
        <v>1957</v>
      </c>
      <c r="AY3024" s="147"/>
      <c r="BB3024" s="147"/>
      <c r="BE3024" s="147"/>
    </row>
    <row r="3025" spans="5:57" x14ac:dyDescent="0.25">
      <c r="E3025" s="340">
        <v>45022</v>
      </c>
      <c r="F3025" s="269">
        <v>80000</v>
      </c>
      <c r="G3025" s="272"/>
      <c r="H3025" s="269" t="s">
        <v>1948</v>
      </c>
      <c r="AY3025" s="147"/>
      <c r="BB3025" s="147"/>
      <c r="BE3025" s="147"/>
    </row>
    <row r="3026" spans="5:57" x14ac:dyDescent="0.25">
      <c r="E3026" s="340">
        <v>45021</v>
      </c>
      <c r="F3026" s="269">
        <v>31000</v>
      </c>
      <c r="G3026" s="272"/>
      <c r="H3026" s="269" t="s">
        <v>934</v>
      </c>
      <c r="AY3026" s="147"/>
      <c r="BB3026" s="147"/>
      <c r="BE3026" s="147"/>
    </row>
    <row r="3027" spans="5:57" x14ac:dyDescent="0.25">
      <c r="E3027" s="340">
        <v>45021</v>
      </c>
      <c r="F3027" s="269">
        <v>20000</v>
      </c>
      <c r="G3027" s="272" t="s">
        <v>915</v>
      </c>
      <c r="H3027" s="269" t="s">
        <v>943</v>
      </c>
      <c r="AY3027" s="147"/>
      <c r="BB3027" s="147"/>
      <c r="BE3027" s="147"/>
    </row>
    <row r="3028" spans="5:57" x14ac:dyDescent="0.25">
      <c r="E3028" s="340">
        <v>45021</v>
      </c>
      <c r="F3028" s="269">
        <v>20000</v>
      </c>
      <c r="G3028" s="272"/>
      <c r="H3028" s="269" t="s">
        <v>1396</v>
      </c>
      <c r="AY3028" s="147"/>
      <c r="BB3028" s="147"/>
      <c r="BE3028" s="147"/>
    </row>
    <row r="3029" spans="5:57" x14ac:dyDescent="0.25">
      <c r="E3029" s="340">
        <v>45019</v>
      </c>
      <c r="F3029" s="269">
        <v>50000</v>
      </c>
      <c r="G3029" s="272"/>
      <c r="H3029" s="269" t="s">
        <v>1920</v>
      </c>
      <c r="AY3029" s="147"/>
      <c r="BB3029" s="147"/>
      <c r="BE3029" s="147"/>
    </row>
    <row r="3030" spans="5:57" x14ac:dyDescent="0.25">
      <c r="E3030" s="340">
        <v>45019</v>
      </c>
      <c r="F3030" s="269">
        <v>3000</v>
      </c>
      <c r="G3030" s="272"/>
      <c r="H3030" s="269" t="s">
        <v>914</v>
      </c>
      <c r="AY3030" s="147"/>
      <c r="BB3030" s="147"/>
      <c r="BE3030" s="147"/>
    </row>
    <row r="3031" spans="5:57" x14ac:dyDescent="0.25">
      <c r="E3031" s="340">
        <v>45019</v>
      </c>
      <c r="F3031" s="269">
        <v>10000</v>
      </c>
      <c r="G3031" s="272"/>
      <c r="H3031" s="269" t="s">
        <v>1919</v>
      </c>
      <c r="AY3031" s="147"/>
      <c r="BB3031" s="147"/>
      <c r="BE3031" s="147"/>
    </row>
    <row r="3032" spans="5:57" x14ac:dyDescent="0.25">
      <c r="E3032" s="340">
        <v>45019</v>
      </c>
      <c r="F3032" s="269">
        <v>1000</v>
      </c>
      <c r="G3032" s="272"/>
      <c r="H3032" s="269" t="s">
        <v>1200</v>
      </c>
      <c r="AY3032" s="147"/>
      <c r="BB3032" s="147"/>
      <c r="BE3032" s="147"/>
    </row>
    <row r="3033" spans="5:57" x14ac:dyDescent="0.25">
      <c r="E3033" s="340">
        <v>45017</v>
      </c>
      <c r="F3033" s="269">
        <v>5000</v>
      </c>
      <c r="G3033" s="272"/>
      <c r="H3033" s="269" t="s">
        <v>1904</v>
      </c>
      <c r="AY3033" s="147"/>
      <c r="BB3033" s="147"/>
      <c r="BE3033" s="147"/>
    </row>
    <row r="3034" spans="5:57" x14ac:dyDescent="0.25">
      <c r="E3034" s="340">
        <v>45017</v>
      </c>
      <c r="F3034" s="269">
        <v>2000</v>
      </c>
      <c r="G3034" s="272"/>
      <c r="H3034" s="269" t="s">
        <v>636</v>
      </c>
      <c r="AY3034" s="147"/>
      <c r="BB3034" s="147"/>
      <c r="BE3034" s="147"/>
    </row>
    <row r="3035" spans="5:57" x14ac:dyDescent="0.25">
      <c r="E3035" s="340">
        <v>45017</v>
      </c>
      <c r="F3035" s="269">
        <v>231000</v>
      </c>
      <c r="G3035" s="272"/>
      <c r="H3035" s="269" t="s">
        <v>1905</v>
      </c>
      <c r="AY3035" s="147"/>
      <c r="BB3035" s="147"/>
      <c r="BE3035" s="147"/>
    </row>
    <row r="3036" spans="5:57" x14ac:dyDescent="0.25">
      <c r="E3036" s="340">
        <v>45017</v>
      </c>
      <c r="F3036" s="269">
        <v>5000</v>
      </c>
      <c r="G3036" s="272"/>
      <c r="H3036" s="269" t="s">
        <v>1906</v>
      </c>
      <c r="AY3036" s="147"/>
      <c r="BB3036" s="147"/>
      <c r="BE3036" s="147"/>
    </row>
    <row r="3037" spans="5:57" x14ac:dyDescent="0.25">
      <c r="E3037" s="340">
        <v>45017</v>
      </c>
      <c r="F3037" s="269">
        <v>2000</v>
      </c>
      <c r="G3037" s="272"/>
      <c r="H3037" s="269" t="s">
        <v>1133</v>
      </c>
      <c r="AY3037" s="147"/>
      <c r="BB3037" s="147"/>
      <c r="BE3037" s="147"/>
    </row>
    <row r="3038" spans="5:57" x14ac:dyDescent="0.25">
      <c r="E3038" s="478">
        <v>45017</v>
      </c>
      <c r="F3038" s="278">
        <v>3000</v>
      </c>
      <c r="G3038" s="278"/>
      <c r="H3038" s="278" t="s">
        <v>1907</v>
      </c>
      <c r="AY3038" s="147"/>
      <c r="BB3038" s="147"/>
      <c r="BE3038" s="147"/>
    </row>
    <row r="3039" spans="5:57" x14ac:dyDescent="0.25">
      <c r="E3039" s="340">
        <v>45016</v>
      </c>
      <c r="F3039" s="269">
        <v>20000</v>
      </c>
      <c r="G3039" s="272"/>
      <c r="H3039" s="269" t="s">
        <v>1900</v>
      </c>
      <c r="AY3039" s="147"/>
      <c r="BB3039" s="147"/>
      <c r="BE3039" s="147"/>
    </row>
    <row r="3040" spans="5:57" x14ac:dyDescent="0.25">
      <c r="E3040" s="340">
        <v>45015</v>
      </c>
      <c r="F3040" s="269">
        <v>10000</v>
      </c>
      <c r="G3040" s="272"/>
      <c r="H3040" s="269" t="s">
        <v>1889</v>
      </c>
      <c r="AY3040" s="147"/>
      <c r="BB3040" s="147"/>
      <c r="BE3040" s="147"/>
    </row>
    <row r="3041" spans="5:57" x14ac:dyDescent="0.25">
      <c r="E3041" s="340">
        <v>45014</v>
      </c>
      <c r="F3041" s="269">
        <v>20000</v>
      </c>
      <c r="G3041" s="272" t="s">
        <v>915</v>
      </c>
      <c r="H3041" s="269" t="s">
        <v>916</v>
      </c>
      <c r="AY3041" s="147"/>
      <c r="BB3041" s="147"/>
      <c r="BE3041" s="147"/>
    </row>
    <row r="3042" spans="5:57" x14ac:dyDescent="0.25">
      <c r="E3042" s="340">
        <v>45013</v>
      </c>
      <c r="F3042" s="269">
        <v>15000</v>
      </c>
      <c r="G3042" s="272"/>
      <c r="H3042" s="269" t="s">
        <v>1847</v>
      </c>
      <c r="AY3042" s="147"/>
      <c r="BB3042" s="147"/>
      <c r="BE3042" s="147"/>
    </row>
    <row r="3043" spans="5:57" x14ac:dyDescent="0.25">
      <c r="E3043" s="340">
        <v>45010</v>
      </c>
      <c r="F3043" s="269">
        <v>4000</v>
      </c>
      <c r="G3043" s="272"/>
      <c r="H3043" s="269" t="s">
        <v>919</v>
      </c>
      <c r="AY3043" s="147"/>
      <c r="BB3043" s="147"/>
      <c r="BE3043" s="147"/>
    </row>
    <row r="3044" spans="5:57" x14ac:dyDescent="0.25">
      <c r="E3044" s="340">
        <v>45010</v>
      </c>
      <c r="F3044" s="269">
        <v>3000</v>
      </c>
      <c r="G3044" s="272"/>
      <c r="H3044" s="269" t="s">
        <v>1007</v>
      </c>
      <c r="AY3044" s="147"/>
      <c r="BB3044" s="147"/>
      <c r="BE3044" s="147"/>
    </row>
    <row r="3045" spans="5:57" x14ac:dyDescent="0.25">
      <c r="E3045" s="340">
        <v>45010</v>
      </c>
      <c r="F3045" s="269">
        <v>17000</v>
      </c>
      <c r="G3045" s="272"/>
      <c r="H3045" s="269" t="s">
        <v>1826</v>
      </c>
      <c r="AY3045" s="147"/>
      <c r="BB3045" s="147"/>
      <c r="BE3045" s="147"/>
    </row>
    <row r="3046" spans="5:57" x14ac:dyDescent="0.25">
      <c r="E3046" s="340">
        <v>45010</v>
      </c>
      <c r="F3046" s="269">
        <v>3000</v>
      </c>
      <c r="G3046" s="272"/>
      <c r="H3046" s="269" t="s">
        <v>636</v>
      </c>
      <c r="AY3046" s="147"/>
      <c r="BB3046" s="147"/>
      <c r="BE3046" s="147"/>
    </row>
    <row r="3047" spans="5:57" x14ac:dyDescent="0.25">
      <c r="E3047" s="340">
        <v>45010</v>
      </c>
      <c r="F3047" s="269">
        <v>148000</v>
      </c>
      <c r="G3047" s="272"/>
      <c r="H3047" s="269" t="s">
        <v>940</v>
      </c>
      <c r="AY3047" s="147"/>
      <c r="BB3047" s="147"/>
      <c r="BE3047" s="147"/>
    </row>
    <row r="3048" spans="5:57" x14ac:dyDescent="0.25">
      <c r="E3048" s="340">
        <v>45010</v>
      </c>
      <c r="F3048" s="269">
        <v>15000</v>
      </c>
      <c r="G3048" s="272"/>
      <c r="H3048" s="269" t="s">
        <v>1828</v>
      </c>
      <c r="AY3048" s="147"/>
      <c r="BB3048" s="147"/>
      <c r="BE3048" s="147"/>
    </row>
    <row r="3049" spans="5:57" x14ac:dyDescent="0.25">
      <c r="E3049" s="340">
        <v>45010</v>
      </c>
      <c r="F3049" s="269">
        <v>12000</v>
      </c>
      <c r="G3049" s="272"/>
      <c r="H3049" s="269" t="s">
        <v>1827</v>
      </c>
      <c r="AY3049" s="147"/>
      <c r="BB3049" s="147"/>
      <c r="BE3049" s="147"/>
    </row>
    <row r="3050" spans="5:57" x14ac:dyDescent="0.25">
      <c r="E3050" s="340">
        <v>45007</v>
      </c>
      <c r="F3050" s="269">
        <v>20000</v>
      </c>
      <c r="G3050" s="272"/>
      <c r="H3050" s="269" t="s">
        <v>1807</v>
      </c>
      <c r="AY3050" s="147"/>
      <c r="BB3050" s="147"/>
      <c r="BE3050" s="147"/>
    </row>
    <row r="3051" spans="5:57" x14ac:dyDescent="0.25">
      <c r="E3051" s="340">
        <v>45006</v>
      </c>
      <c r="F3051" s="269">
        <v>10000</v>
      </c>
      <c r="G3051" s="272"/>
      <c r="H3051" s="269" t="s">
        <v>1802</v>
      </c>
      <c r="AY3051" s="147"/>
      <c r="BB3051" s="147"/>
      <c r="BE3051" s="147"/>
    </row>
    <row r="3052" spans="5:57" x14ac:dyDescent="0.25">
      <c r="E3052" s="340">
        <v>45006</v>
      </c>
      <c r="F3052" s="269">
        <v>30000</v>
      </c>
      <c r="G3052" s="272"/>
      <c r="H3052" s="269" t="s">
        <v>1800</v>
      </c>
      <c r="AY3052" s="147"/>
      <c r="BB3052" s="147"/>
      <c r="BE3052" s="147"/>
    </row>
    <row r="3053" spans="5:57" x14ac:dyDescent="0.25">
      <c r="E3053" s="340">
        <v>45006</v>
      </c>
      <c r="F3053" s="269">
        <v>2000</v>
      </c>
      <c r="G3053" s="272"/>
      <c r="H3053" s="269" t="s">
        <v>636</v>
      </c>
      <c r="AY3053" s="147"/>
      <c r="BB3053" s="147"/>
      <c r="BE3053" s="147"/>
    </row>
    <row r="3054" spans="5:57" x14ac:dyDescent="0.25">
      <c r="E3054" s="340">
        <v>45006</v>
      </c>
      <c r="F3054" s="269">
        <v>2000</v>
      </c>
      <c r="G3054" s="272"/>
      <c r="H3054" s="269" t="s">
        <v>914</v>
      </c>
      <c r="AY3054" s="147"/>
      <c r="BB3054" s="147"/>
      <c r="BE3054" s="147"/>
    </row>
    <row r="3055" spans="5:57" x14ac:dyDescent="0.25">
      <c r="E3055" s="340">
        <v>45006</v>
      </c>
      <c r="F3055" s="269">
        <v>10000</v>
      </c>
      <c r="G3055" s="272"/>
      <c r="H3055" s="269" t="s">
        <v>1799</v>
      </c>
      <c r="AY3055" s="147"/>
      <c r="BB3055" s="147"/>
      <c r="BE3055" s="147"/>
    </row>
    <row r="3056" spans="5:57" x14ac:dyDescent="0.25">
      <c r="E3056" s="340">
        <v>45006</v>
      </c>
      <c r="F3056" s="269">
        <v>20000</v>
      </c>
      <c r="G3056" s="272" t="s">
        <v>915</v>
      </c>
      <c r="H3056" s="269" t="s">
        <v>943</v>
      </c>
      <c r="AY3056" s="147"/>
      <c r="BB3056" s="147"/>
      <c r="BE3056" s="147"/>
    </row>
    <row r="3057" spans="5:57" x14ac:dyDescent="0.25">
      <c r="E3057" s="340">
        <v>45006</v>
      </c>
      <c r="F3057" s="269">
        <v>17000</v>
      </c>
      <c r="G3057" s="272"/>
      <c r="H3057" s="269" t="s">
        <v>1801</v>
      </c>
      <c r="AY3057" s="147"/>
      <c r="BB3057" s="147"/>
      <c r="BE3057" s="147"/>
    </row>
    <row r="3058" spans="5:57" x14ac:dyDescent="0.25">
      <c r="E3058" s="340">
        <v>45003</v>
      </c>
      <c r="F3058" s="269">
        <v>3000</v>
      </c>
      <c r="G3058" s="272"/>
      <c r="H3058" s="269" t="s">
        <v>919</v>
      </c>
      <c r="AY3058" s="147"/>
      <c r="BB3058" s="147"/>
      <c r="BE3058" s="147"/>
    </row>
    <row r="3059" spans="5:57" x14ac:dyDescent="0.25">
      <c r="E3059" s="340">
        <v>45003</v>
      </c>
      <c r="F3059" s="269">
        <v>148000</v>
      </c>
      <c r="G3059" s="272"/>
      <c r="H3059" s="269" t="s">
        <v>1030</v>
      </c>
      <c r="AY3059" s="147"/>
      <c r="BB3059" s="147"/>
      <c r="BE3059" s="147"/>
    </row>
    <row r="3060" spans="5:57" x14ac:dyDescent="0.25">
      <c r="E3060" s="340">
        <v>45003</v>
      </c>
      <c r="F3060" s="269">
        <v>200000</v>
      </c>
      <c r="G3060" s="272"/>
      <c r="H3060" s="269" t="s">
        <v>1797</v>
      </c>
      <c r="AY3060" s="147"/>
      <c r="BB3060" s="147"/>
      <c r="BE3060" s="147"/>
    </row>
    <row r="3061" spans="5:57" x14ac:dyDescent="0.25">
      <c r="E3061" s="340">
        <v>45003</v>
      </c>
      <c r="F3061" s="269">
        <v>25000</v>
      </c>
      <c r="G3061" s="272"/>
      <c r="H3061" s="269" t="s">
        <v>1798</v>
      </c>
      <c r="AY3061" s="147"/>
      <c r="BB3061" s="147"/>
      <c r="BE3061" s="147"/>
    </row>
    <row r="3062" spans="5:57" x14ac:dyDescent="0.25">
      <c r="E3062" s="340">
        <v>45001</v>
      </c>
      <c r="F3062" s="269">
        <v>2000</v>
      </c>
      <c r="G3062" s="272"/>
      <c r="H3062" s="269" t="s">
        <v>921</v>
      </c>
      <c r="AY3062" s="147"/>
      <c r="BB3062" s="147"/>
      <c r="BE3062" s="147"/>
    </row>
    <row r="3063" spans="5:57" x14ac:dyDescent="0.25">
      <c r="E3063" s="340">
        <v>45001</v>
      </c>
      <c r="F3063" s="269">
        <v>3000</v>
      </c>
      <c r="G3063" s="272"/>
      <c r="H3063" s="269" t="s">
        <v>1133</v>
      </c>
      <c r="AY3063" s="147"/>
      <c r="BB3063" s="147"/>
      <c r="BE3063" s="147"/>
    </row>
    <row r="3064" spans="5:57" x14ac:dyDescent="0.25">
      <c r="E3064" s="340">
        <v>45000</v>
      </c>
      <c r="F3064" s="269">
        <v>2000</v>
      </c>
      <c r="G3064" s="272"/>
      <c r="H3064" s="269" t="s">
        <v>1790</v>
      </c>
      <c r="AY3064" s="147"/>
      <c r="BB3064" s="147"/>
      <c r="BE3064" s="147"/>
    </row>
    <row r="3065" spans="5:57" x14ac:dyDescent="0.25">
      <c r="E3065" s="340">
        <v>45000</v>
      </c>
      <c r="F3065" s="269">
        <v>2000</v>
      </c>
      <c r="G3065" s="272"/>
      <c r="H3065" s="269" t="s">
        <v>1791</v>
      </c>
      <c r="AY3065" s="147"/>
      <c r="BB3065" s="147"/>
      <c r="BE3065" s="147"/>
    </row>
    <row r="3066" spans="5:57" x14ac:dyDescent="0.25">
      <c r="E3066" s="340">
        <v>44997</v>
      </c>
      <c r="F3066" s="269">
        <v>20000</v>
      </c>
      <c r="G3066" s="272"/>
      <c r="H3066" s="269" t="s">
        <v>1774</v>
      </c>
      <c r="AY3066" s="147"/>
      <c r="BB3066" s="147"/>
      <c r="BE3066" s="147"/>
    </row>
    <row r="3067" spans="5:57" x14ac:dyDescent="0.25">
      <c r="E3067" s="340">
        <v>44997</v>
      </c>
      <c r="F3067" s="269">
        <v>8000</v>
      </c>
      <c r="G3067" s="272"/>
      <c r="H3067" s="269" t="s">
        <v>1775</v>
      </c>
      <c r="AY3067" s="147"/>
      <c r="BB3067" s="147"/>
      <c r="BE3067" s="147"/>
    </row>
    <row r="3068" spans="5:57" x14ac:dyDescent="0.25">
      <c r="E3068" s="340">
        <v>44996</v>
      </c>
      <c r="F3068" s="269">
        <v>4000</v>
      </c>
      <c r="G3068" s="272"/>
      <c r="H3068" s="269" t="s">
        <v>919</v>
      </c>
      <c r="AY3068" s="147"/>
      <c r="BB3068" s="147"/>
      <c r="BE3068" s="147"/>
    </row>
    <row r="3069" spans="5:57" x14ac:dyDescent="0.25">
      <c r="E3069" s="340">
        <v>44996</v>
      </c>
      <c r="F3069" s="269">
        <v>3000</v>
      </c>
      <c r="G3069" s="272"/>
      <c r="H3069" s="269" t="s">
        <v>1007</v>
      </c>
      <c r="AY3069" s="147"/>
      <c r="BB3069" s="147"/>
      <c r="BE3069" s="147"/>
    </row>
    <row r="3070" spans="5:57" x14ac:dyDescent="0.25">
      <c r="E3070" s="340">
        <v>44996</v>
      </c>
      <c r="F3070" s="269">
        <v>9000</v>
      </c>
      <c r="G3070" s="272"/>
      <c r="H3070" s="269" t="s">
        <v>984</v>
      </c>
      <c r="AY3070" s="147"/>
      <c r="BB3070" s="147"/>
      <c r="BE3070" s="147"/>
    </row>
    <row r="3071" spans="5:57" x14ac:dyDescent="0.25">
      <c r="E3071" s="340">
        <v>44996</v>
      </c>
      <c r="F3071" s="269">
        <v>1000</v>
      </c>
      <c r="G3071" s="272"/>
      <c r="H3071" s="269" t="s">
        <v>636</v>
      </c>
      <c r="AY3071" s="147"/>
      <c r="BB3071" s="147"/>
      <c r="BE3071" s="147"/>
    </row>
    <row r="3072" spans="5:57" x14ac:dyDescent="0.25">
      <c r="E3072" s="340">
        <v>44996</v>
      </c>
      <c r="F3072" s="269">
        <v>181000</v>
      </c>
      <c r="G3072" s="272"/>
      <c r="H3072" s="269" t="s">
        <v>920</v>
      </c>
      <c r="AY3072" s="147"/>
      <c r="BB3072" s="147"/>
      <c r="BE3072" s="147"/>
    </row>
    <row r="3073" spans="5:57" x14ac:dyDescent="0.25">
      <c r="E3073" s="340">
        <v>44996</v>
      </c>
      <c r="F3073" s="269">
        <v>20000</v>
      </c>
      <c r="G3073" s="272" t="s">
        <v>915</v>
      </c>
      <c r="H3073" s="269" t="s">
        <v>916</v>
      </c>
      <c r="AY3073" s="147"/>
      <c r="BB3073" s="147"/>
      <c r="BE3073" s="147"/>
    </row>
    <row r="3074" spans="5:57" x14ac:dyDescent="0.25">
      <c r="E3074" s="340">
        <v>44996</v>
      </c>
      <c r="F3074" s="269">
        <v>17000</v>
      </c>
      <c r="G3074" s="272"/>
      <c r="H3074" s="269" t="s">
        <v>1773</v>
      </c>
      <c r="AY3074" s="147"/>
      <c r="BB3074" s="147"/>
      <c r="BE3074" s="147"/>
    </row>
    <row r="3075" spans="5:57" x14ac:dyDescent="0.25">
      <c r="E3075" s="340">
        <v>44996</v>
      </c>
      <c r="F3075" s="269">
        <v>32000</v>
      </c>
      <c r="G3075" s="272" t="s">
        <v>915</v>
      </c>
      <c r="H3075" s="269" t="s">
        <v>1770</v>
      </c>
      <c r="AY3075" s="147"/>
      <c r="BB3075" s="147"/>
      <c r="BE3075" s="147"/>
    </row>
    <row r="3076" spans="5:57" x14ac:dyDescent="0.25">
      <c r="E3076" s="340">
        <v>44996</v>
      </c>
      <c r="F3076" s="269">
        <v>7000</v>
      </c>
      <c r="G3076" s="272"/>
      <c r="H3076" s="269" t="s">
        <v>1771</v>
      </c>
      <c r="AY3076" s="147"/>
      <c r="BB3076" s="147"/>
      <c r="BE3076" s="147"/>
    </row>
    <row r="3077" spans="5:57" x14ac:dyDescent="0.25">
      <c r="E3077" s="340">
        <v>44995</v>
      </c>
      <c r="F3077" s="269">
        <v>2000</v>
      </c>
      <c r="G3077" s="272"/>
      <c r="H3077" s="269" t="s">
        <v>914</v>
      </c>
      <c r="AY3077" s="147"/>
      <c r="BB3077" s="147"/>
      <c r="BE3077" s="147"/>
    </row>
    <row r="3078" spans="5:57" x14ac:dyDescent="0.25">
      <c r="E3078" s="340">
        <v>44994</v>
      </c>
      <c r="F3078" s="269">
        <v>60000</v>
      </c>
      <c r="G3078" s="272"/>
      <c r="H3078" s="269" t="s">
        <v>1730</v>
      </c>
      <c r="AY3078" s="147"/>
      <c r="BB3078" s="147"/>
      <c r="BE3078" s="147"/>
    </row>
    <row r="3079" spans="5:57" x14ac:dyDescent="0.25">
      <c r="E3079" s="340">
        <v>44994</v>
      </c>
      <c r="F3079" s="269">
        <v>8000</v>
      </c>
      <c r="G3079" s="272"/>
      <c r="H3079" s="269" t="s">
        <v>1729</v>
      </c>
      <c r="AY3079" s="147"/>
      <c r="BB3079" s="147"/>
      <c r="BE3079" s="147"/>
    </row>
    <row r="3080" spans="5:57" x14ac:dyDescent="0.25">
      <c r="E3080" s="340">
        <v>44994</v>
      </c>
      <c r="F3080" s="269">
        <v>7000</v>
      </c>
      <c r="G3080" s="272"/>
      <c r="H3080" s="269" t="s">
        <v>1629</v>
      </c>
      <c r="AY3080" s="147"/>
      <c r="BB3080" s="147"/>
      <c r="BE3080" s="147"/>
    </row>
    <row r="3081" spans="5:57" x14ac:dyDescent="0.25">
      <c r="E3081" s="340">
        <v>44992</v>
      </c>
      <c r="F3081" s="269">
        <v>31000</v>
      </c>
      <c r="G3081" s="272"/>
      <c r="H3081" s="269" t="s">
        <v>1715</v>
      </c>
      <c r="AY3081" s="147"/>
      <c r="BB3081" s="147"/>
      <c r="BE3081" s="147"/>
    </row>
    <row r="3082" spans="5:57" x14ac:dyDescent="0.25">
      <c r="E3082" s="340">
        <v>44992</v>
      </c>
      <c r="F3082" s="269">
        <v>9000</v>
      </c>
      <c r="G3082" s="272"/>
      <c r="H3082" s="269" t="s">
        <v>1716</v>
      </c>
      <c r="AY3082" s="147"/>
      <c r="BB3082" s="147"/>
      <c r="BE3082" s="147"/>
    </row>
    <row r="3083" spans="5:57" x14ac:dyDescent="0.25">
      <c r="E3083" s="340">
        <v>44992</v>
      </c>
      <c r="F3083" s="269">
        <v>3000</v>
      </c>
      <c r="G3083" s="272"/>
      <c r="H3083" s="269" t="s">
        <v>914</v>
      </c>
      <c r="AY3083" s="147"/>
      <c r="BB3083" s="147"/>
      <c r="BE3083" s="147"/>
    </row>
    <row r="3084" spans="5:57" x14ac:dyDescent="0.25">
      <c r="E3084" s="340">
        <v>44990</v>
      </c>
      <c r="F3084" s="269">
        <v>10000</v>
      </c>
      <c r="G3084" s="272"/>
      <c r="H3084" s="269" t="s">
        <v>1070</v>
      </c>
      <c r="AY3084" s="147"/>
      <c r="BB3084" s="147"/>
      <c r="BE3084" s="147"/>
    </row>
    <row r="3085" spans="5:57" x14ac:dyDescent="0.25">
      <c r="E3085" s="340">
        <v>44990</v>
      </c>
      <c r="F3085" s="269">
        <v>7000</v>
      </c>
      <c r="G3085" s="272"/>
      <c r="H3085" s="269" t="s">
        <v>1703</v>
      </c>
      <c r="AY3085" s="147"/>
      <c r="BB3085" s="147"/>
      <c r="BE3085" s="147"/>
    </row>
    <row r="3086" spans="5:57" x14ac:dyDescent="0.25">
      <c r="E3086" s="340">
        <v>44990</v>
      </c>
      <c r="F3086" s="269">
        <v>6000</v>
      </c>
      <c r="G3086" s="272"/>
      <c r="H3086" s="269" t="s">
        <v>1702</v>
      </c>
      <c r="AY3086" s="147"/>
      <c r="BB3086" s="147"/>
      <c r="BE3086" s="147"/>
    </row>
    <row r="3087" spans="5:57" x14ac:dyDescent="0.25">
      <c r="E3087" s="340">
        <v>44990</v>
      </c>
      <c r="F3087" s="269">
        <v>12000</v>
      </c>
      <c r="G3087" s="272"/>
      <c r="H3087" s="269" t="s">
        <v>1707</v>
      </c>
      <c r="AY3087" s="147"/>
      <c r="BB3087" s="147"/>
      <c r="BE3087" s="147"/>
    </row>
    <row r="3088" spans="5:57" x14ac:dyDescent="0.25">
      <c r="E3088" s="340">
        <v>44990</v>
      </c>
      <c r="F3088" s="269">
        <v>2000</v>
      </c>
      <c r="G3088" s="272"/>
      <c r="H3088" s="269" t="s">
        <v>1706</v>
      </c>
      <c r="AY3088" s="147"/>
      <c r="BB3088" s="147"/>
      <c r="BE3088" s="147"/>
    </row>
    <row r="3089" spans="5:57" x14ac:dyDescent="0.25">
      <c r="E3089" s="340">
        <v>44990</v>
      </c>
      <c r="F3089" s="269">
        <v>50000</v>
      </c>
      <c r="G3089" s="272"/>
      <c r="H3089" s="269" t="s">
        <v>1704</v>
      </c>
      <c r="AY3089" s="147"/>
      <c r="BB3089" s="147"/>
      <c r="BE3089" s="147"/>
    </row>
    <row r="3090" spans="5:57" x14ac:dyDescent="0.25">
      <c r="E3090" s="340">
        <v>44990</v>
      </c>
      <c r="F3090" s="269">
        <v>23000</v>
      </c>
      <c r="G3090" s="272"/>
      <c r="H3090" s="269" t="s">
        <v>1705</v>
      </c>
      <c r="AY3090" s="147"/>
      <c r="BB3090" s="147"/>
      <c r="BE3090" s="147"/>
    </row>
    <row r="3091" spans="5:57" x14ac:dyDescent="0.25">
      <c r="E3091" s="340">
        <v>44989</v>
      </c>
      <c r="F3091" s="269">
        <v>22000</v>
      </c>
      <c r="G3091" s="272"/>
      <c r="H3091" s="269" t="s">
        <v>1697</v>
      </c>
      <c r="AY3091" s="147"/>
      <c r="BB3091" s="147"/>
      <c r="BE3091" s="147"/>
    </row>
    <row r="3092" spans="5:57" x14ac:dyDescent="0.25">
      <c r="E3092" s="340">
        <v>44989</v>
      </c>
      <c r="F3092" s="269">
        <v>3000</v>
      </c>
      <c r="G3092" s="272"/>
      <c r="H3092" s="269" t="s">
        <v>1698</v>
      </c>
      <c r="AY3092" s="147"/>
      <c r="BB3092" s="147"/>
      <c r="BE3092" s="147"/>
    </row>
    <row r="3093" spans="5:57" x14ac:dyDescent="0.25">
      <c r="E3093" s="340">
        <v>44988</v>
      </c>
      <c r="F3093" s="269">
        <v>4000</v>
      </c>
      <c r="G3093" s="272"/>
      <c r="H3093" s="269" t="s">
        <v>919</v>
      </c>
      <c r="AY3093" s="147"/>
      <c r="BB3093" s="147"/>
      <c r="BE3093" s="147"/>
    </row>
    <row r="3094" spans="5:57" x14ac:dyDescent="0.25">
      <c r="E3094" s="340">
        <v>44988</v>
      </c>
      <c r="F3094" s="269">
        <v>17000</v>
      </c>
      <c r="G3094" s="272"/>
      <c r="H3094" s="269" t="s">
        <v>1691</v>
      </c>
      <c r="AY3094" s="147"/>
      <c r="BB3094" s="147"/>
      <c r="BE3094" s="147"/>
    </row>
    <row r="3095" spans="5:57" x14ac:dyDescent="0.25">
      <c r="E3095" s="340">
        <v>44988</v>
      </c>
      <c r="F3095" s="269">
        <v>148000</v>
      </c>
      <c r="G3095" s="272"/>
      <c r="H3095" s="269" t="s">
        <v>940</v>
      </c>
      <c r="AY3095" s="147"/>
      <c r="BB3095" s="147"/>
      <c r="BE3095" s="147"/>
    </row>
    <row r="3096" spans="5:57" x14ac:dyDescent="0.25">
      <c r="E3096" s="340">
        <v>44988</v>
      </c>
      <c r="F3096" s="269">
        <v>20000</v>
      </c>
      <c r="G3096" s="272" t="s">
        <v>942</v>
      </c>
      <c r="H3096" s="269" t="s">
        <v>943</v>
      </c>
      <c r="AY3096" s="147"/>
      <c r="BB3096" s="147"/>
      <c r="BE3096" s="147"/>
    </row>
    <row r="3097" spans="5:57" x14ac:dyDescent="0.25">
      <c r="E3097" s="340">
        <v>44988</v>
      </c>
      <c r="F3097" s="269">
        <v>4000</v>
      </c>
      <c r="G3097" s="272"/>
      <c r="H3097" s="269" t="s">
        <v>1692</v>
      </c>
      <c r="AY3097" s="147"/>
      <c r="BB3097" s="147"/>
      <c r="BE3097" s="147"/>
    </row>
    <row r="3098" spans="5:57" x14ac:dyDescent="0.25">
      <c r="E3098" s="340">
        <v>44986</v>
      </c>
      <c r="F3098" s="269">
        <v>17000</v>
      </c>
      <c r="G3098" s="272"/>
      <c r="H3098" s="269" t="s">
        <v>1689</v>
      </c>
      <c r="AY3098" s="147"/>
      <c r="BB3098" s="147"/>
      <c r="BE3098" s="147"/>
    </row>
    <row r="3099" spans="5:57" x14ac:dyDescent="0.25">
      <c r="E3099" s="340">
        <v>44986</v>
      </c>
      <c r="F3099" s="269">
        <v>60000</v>
      </c>
      <c r="G3099" s="272"/>
      <c r="H3099" s="269" t="s">
        <v>1688</v>
      </c>
      <c r="AY3099" s="147"/>
      <c r="BB3099" s="147"/>
      <c r="BE3099" s="147"/>
    </row>
    <row r="3100" spans="5:57" x14ac:dyDescent="0.25">
      <c r="E3100" s="340">
        <v>44985</v>
      </c>
      <c r="F3100" s="269">
        <v>3000</v>
      </c>
      <c r="G3100" s="272"/>
      <c r="H3100" s="269" t="s">
        <v>1095</v>
      </c>
      <c r="AY3100" s="147"/>
      <c r="BB3100" s="147"/>
      <c r="BE3100" s="147"/>
    </row>
    <row r="3101" spans="5:57" x14ac:dyDescent="0.25">
      <c r="E3101" s="340">
        <v>44985</v>
      </c>
      <c r="F3101" s="269">
        <v>3000</v>
      </c>
      <c r="G3101" s="272"/>
      <c r="H3101" s="269" t="s">
        <v>914</v>
      </c>
      <c r="AY3101" s="147"/>
      <c r="BB3101" s="147"/>
      <c r="BE3101" s="147"/>
    </row>
    <row r="3102" spans="5:57" x14ac:dyDescent="0.25">
      <c r="E3102" s="340">
        <v>44985</v>
      </c>
      <c r="F3102" s="269">
        <v>5000</v>
      </c>
      <c r="G3102" s="272"/>
      <c r="H3102" s="269" t="s">
        <v>1682</v>
      </c>
      <c r="AY3102" s="147"/>
      <c r="BB3102" s="147"/>
      <c r="BE3102" s="147"/>
    </row>
    <row r="3103" spans="5:57" x14ac:dyDescent="0.25">
      <c r="E3103" s="340">
        <v>44984</v>
      </c>
      <c r="F3103" s="269">
        <v>1000</v>
      </c>
      <c r="G3103" s="272"/>
      <c r="H3103" s="269" t="s">
        <v>636</v>
      </c>
      <c r="AY3103" s="147"/>
      <c r="BB3103" s="147"/>
      <c r="BE3103" s="147"/>
    </row>
    <row r="3104" spans="5:57" x14ac:dyDescent="0.25">
      <c r="E3104" s="340">
        <v>44984</v>
      </c>
      <c r="F3104" s="269">
        <v>10000</v>
      </c>
      <c r="G3104" s="272"/>
      <c r="H3104" s="269" t="s">
        <v>1679</v>
      </c>
      <c r="AY3104" s="147"/>
      <c r="BB3104" s="147"/>
      <c r="BE3104" s="147"/>
    </row>
    <row r="3105" spans="5:57" x14ac:dyDescent="0.25">
      <c r="E3105" s="340">
        <v>44983</v>
      </c>
      <c r="F3105" s="269">
        <v>7000</v>
      </c>
      <c r="G3105" s="272"/>
      <c r="H3105" s="269" t="s">
        <v>1678</v>
      </c>
      <c r="AY3105" s="147"/>
      <c r="BB3105" s="147"/>
      <c r="BE3105" s="147"/>
    </row>
    <row r="3106" spans="5:57" x14ac:dyDescent="0.25">
      <c r="E3106" s="340">
        <v>44983</v>
      </c>
      <c r="F3106" s="269">
        <v>7000</v>
      </c>
      <c r="G3106" s="272"/>
      <c r="H3106" s="269" t="s">
        <v>1683</v>
      </c>
      <c r="AY3106" s="147"/>
      <c r="BB3106" s="147"/>
      <c r="BE3106" s="147"/>
    </row>
    <row r="3107" spans="5:57" x14ac:dyDescent="0.25">
      <c r="E3107" s="340">
        <v>44981</v>
      </c>
      <c r="F3107" s="269">
        <v>4000</v>
      </c>
      <c r="G3107" s="272"/>
      <c r="H3107" s="269" t="s">
        <v>919</v>
      </c>
      <c r="AY3107" s="147"/>
      <c r="BB3107" s="147"/>
      <c r="BE3107" s="147"/>
    </row>
    <row r="3108" spans="5:57" x14ac:dyDescent="0.25">
      <c r="E3108" s="340">
        <v>44981</v>
      </c>
      <c r="F3108" s="269">
        <v>6000</v>
      </c>
      <c r="G3108" s="272"/>
      <c r="H3108" s="269" t="s">
        <v>1641</v>
      </c>
      <c r="AY3108" s="147"/>
      <c r="BB3108" s="147"/>
      <c r="BE3108" s="147"/>
    </row>
    <row r="3109" spans="5:57" x14ac:dyDescent="0.25">
      <c r="E3109" s="340">
        <v>44981</v>
      </c>
      <c r="F3109" s="269">
        <v>163000</v>
      </c>
      <c r="G3109" s="272"/>
      <c r="H3109" s="269" t="s">
        <v>920</v>
      </c>
      <c r="AY3109" s="147"/>
      <c r="BB3109" s="147"/>
      <c r="BE3109" s="147"/>
    </row>
    <row r="3110" spans="5:57" x14ac:dyDescent="0.25">
      <c r="E3110" s="340">
        <v>44981</v>
      </c>
      <c r="F3110" s="269">
        <v>2000</v>
      </c>
      <c r="G3110" s="272"/>
      <c r="H3110" s="269" t="s">
        <v>914</v>
      </c>
      <c r="AY3110" s="147"/>
      <c r="BB3110" s="147"/>
      <c r="BE3110" s="147"/>
    </row>
    <row r="3111" spans="5:57" x14ac:dyDescent="0.25">
      <c r="E3111" s="340">
        <v>44981</v>
      </c>
      <c r="F3111" s="269">
        <v>3000</v>
      </c>
      <c r="G3111" s="272"/>
      <c r="H3111" s="269" t="s">
        <v>1640</v>
      </c>
      <c r="AY3111" s="147"/>
      <c r="BB3111" s="147"/>
      <c r="BE3111" s="147"/>
    </row>
    <row r="3112" spans="5:57" x14ac:dyDescent="0.25">
      <c r="E3112" s="340">
        <v>44981</v>
      </c>
      <c r="F3112" s="269">
        <v>4000</v>
      </c>
      <c r="G3112" s="272"/>
      <c r="H3112" s="269" t="s">
        <v>1639</v>
      </c>
      <c r="AY3112" s="147"/>
      <c r="BB3112" s="147"/>
      <c r="BE3112" s="147"/>
    </row>
    <row r="3113" spans="5:57" x14ac:dyDescent="0.25">
      <c r="E3113" s="340">
        <v>44980</v>
      </c>
      <c r="F3113" s="269">
        <v>8000</v>
      </c>
      <c r="G3113" s="272"/>
      <c r="H3113" s="269" t="s">
        <v>1629</v>
      </c>
      <c r="AY3113" s="147"/>
      <c r="BB3113" s="147"/>
      <c r="BE3113" s="147"/>
    </row>
    <row r="3114" spans="5:57" x14ac:dyDescent="0.25">
      <c r="E3114" s="340">
        <v>44979</v>
      </c>
      <c r="F3114" s="269">
        <v>2000</v>
      </c>
      <c r="G3114" s="272"/>
      <c r="H3114" s="269" t="s">
        <v>1622</v>
      </c>
      <c r="AY3114" s="147"/>
      <c r="BB3114" s="147"/>
      <c r="BE3114" s="147"/>
    </row>
    <row r="3115" spans="5:57" x14ac:dyDescent="0.25">
      <c r="E3115" s="340">
        <v>44978</v>
      </c>
      <c r="F3115" s="269">
        <v>3000</v>
      </c>
      <c r="G3115" s="272"/>
      <c r="H3115" s="269" t="s">
        <v>1028</v>
      </c>
      <c r="AY3115" s="147"/>
      <c r="BB3115" s="147"/>
      <c r="BE3115" s="147"/>
    </row>
    <row r="3116" spans="5:57" x14ac:dyDescent="0.25">
      <c r="E3116" s="340">
        <v>44978</v>
      </c>
      <c r="F3116" s="269">
        <v>20000</v>
      </c>
      <c r="G3116" s="272" t="s">
        <v>942</v>
      </c>
      <c r="H3116" s="269" t="s">
        <v>943</v>
      </c>
      <c r="AY3116" s="147"/>
      <c r="BB3116" s="147"/>
      <c r="BE3116" s="147"/>
    </row>
    <row r="3117" spans="5:57" x14ac:dyDescent="0.25">
      <c r="E3117" s="340">
        <v>44977</v>
      </c>
      <c r="F3117" s="269">
        <v>2000</v>
      </c>
      <c r="G3117" s="272"/>
      <c r="H3117" s="269" t="s">
        <v>636</v>
      </c>
      <c r="AY3117" s="147"/>
      <c r="BB3117" s="147"/>
      <c r="BE3117" s="147"/>
    </row>
    <row r="3118" spans="5:57" x14ac:dyDescent="0.25">
      <c r="E3118" s="340">
        <v>44977</v>
      </c>
      <c r="F3118" s="269">
        <v>4000</v>
      </c>
      <c r="G3118" s="272"/>
      <c r="H3118" s="269" t="s">
        <v>914</v>
      </c>
      <c r="AY3118" s="147"/>
      <c r="BB3118" s="147"/>
      <c r="BE3118" s="147"/>
    </row>
    <row r="3119" spans="5:57" x14ac:dyDescent="0.25">
      <c r="E3119" s="340">
        <v>44975</v>
      </c>
      <c r="F3119" s="269">
        <v>3000</v>
      </c>
      <c r="G3119" s="272"/>
      <c r="H3119" s="269" t="s">
        <v>919</v>
      </c>
      <c r="AY3119" s="147"/>
      <c r="BB3119" s="147"/>
      <c r="BE3119" s="147"/>
    </row>
    <row r="3120" spans="5:57" x14ac:dyDescent="0.25">
      <c r="E3120" s="340">
        <v>44975</v>
      </c>
      <c r="F3120" s="269">
        <v>195000</v>
      </c>
      <c r="G3120" s="272"/>
      <c r="H3120" s="269" t="s">
        <v>920</v>
      </c>
      <c r="AY3120" s="147"/>
      <c r="BB3120" s="147"/>
      <c r="BE3120" s="147"/>
    </row>
    <row r="3121" spans="5:57" x14ac:dyDescent="0.25">
      <c r="E3121" s="340">
        <v>44975</v>
      </c>
      <c r="F3121" s="269">
        <v>17000</v>
      </c>
      <c r="G3121" s="272"/>
      <c r="H3121" s="269" t="s">
        <v>1581</v>
      </c>
      <c r="AY3121" s="147"/>
      <c r="BB3121" s="147"/>
      <c r="BE3121" s="147"/>
    </row>
    <row r="3122" spans="5:57" x14ac:dyDescent="0.25">
      <c r="E3122" s="340">
        <v>44974</v>
      </c>
      <c r="F3122" s="269">
        <v>1000</v>
      </c>
      <c r="G3122" s="272"/>
      <c r="H3122" s="269" t="s">
        <v>1577</v>
      </c>
      <c r="AY3122" s="147"/>
      <c r="BB3122" s="147"/>
      <c r="BE3122" s="147"/>
    </row>
    <row r="3123" spans="5:57" x14ac:dyDescent="0.25">
      <c r="E3123" s="340">
        <v>44972</v>
      </c>
      <c r="F3123" s="269">
        <v>560000</v>
      </c>
      <c r="G3123" s="272"/>
      <c r="H3123" s="269" t="s">
        <v>1564</v>
      </c>
      <c r="AY3123" s="147"/>
      <c r="BB3123" s="147"/>
      <c r="BE3123" s="147"/>
    </row>
    <row r="3124" spans="5:57" x14ac:dyDescent="0.25">
      <c r="E3124" s="340">
        <v>44971</v>
      </c>
      <c r="F3124" s="269">
        <v>2000</v>
      </c>
      <c r="G3124" s="272"/>
      <c r="H3124" s="269" t="s">
        <v>914</v>
      </c>
      <c r="AY3124" s="147"/>
      <c r="BB3124" s="147"/>
      <c r="BE3124" s="147"/>
    </row>
    <row r="3125" spans="5:57" x14ac:dyDescent="0.25">
      <c r="E3125" s="340">
        <v>44968</v>
      </c>
      <c r="F3125" s="269">
        <v>3000</v>
      </c>
      <c r="G3125" s="272"/>
      <c r="H3125" s="269" t="s">
        <v>919</v>
      </c>
      <c r="AY3125" s="147"/>
      <c r="BB3125" s="147"/>
      <c r="BE3125" s="147"/>
    </row>
    <row r="3126" spans="5:57" x14ac:dyDescent="0.25">
      <c r="E3126" s="340">
        <v>44968</v>
      </c>
      <c r="F3126" s="269">
        <v>6000</v>
      </c>
      <c r="G3126" s="272"/>
      <c r="H3126" s="269" t="s">
        <v>917</v>
      </c>
      <c r="AY3126" s="147"/>
      <c r="BB3126" s="147"/>
      <c r="BE3126" s="147"/>
    </row>
    <row r="3127" spans="5:57" x14ac:dyDescent="0.25">
      <c r="E3127" s="340">
        <v>44968</v>
      </c>
      <c r="F3127" s="269">
        <v>1000</v>
      </c>
      <c r="G3127" s="272"/>
      <c r="H3127" s="269" t="s">
        <v>636</v>
      </c>
      <c r="AY3127" s="147"/>
      <c r="BB3127" s="147"/>
      <c r="BE3127" s="147"/>
    </row>
    <row r="3128" spans="5:57" x14ac:dyDescent="0.25">
      <c r="E3128" s="340">
        <v>44968</v>
      </c>
      <c r="F3128" s="269">
        <v>206000</v>
      </c>
      <c r="G3128" s="272"/>
      <c r="H3128" s="269" t="s">
        <v>920</v>
      </c>
      <c r="AY3128" s="147"/>
      <c r="BB3128" s="147"/>
      <c r="BE3128" s="147"/>
    </row>
    <row r="3129" spans="5:57" x14ac:dyDescent="0.25">
      <c r="E3129" s="340">
        <v>44968</v>
      </c>
      <c r="F3129" s="269">
        <v>20000</v>
      </c>
      <c r="G3129" s="272" t="s">
        <v>915</v>
      </c>
      <c r="H3129" s="269" t="s">
        <v>916</v>
      </c>
      <c r="AY3129" s="147"/>
      <c r="BB3129" s="147"/>
      <c r="BE3129" s="147"/>
    </row>
    <row r="3130" spans="5:57" x14ac:dyDescent="0.25">
      <c r="E3130" s="340">
        <v>44968</v>
      </c>
      <c r="F3130" s="269">
        <v>2000</v>
      </c>
      <c r="G3130" s="272"/>
      <c r="H3130" s="269" t="s">
        <v>918</v>
      </c>
      <c r="AY3130" s="147"/>
      <c r="BB3130" s="147"/>
      <c r="BE3130" s="147"/>
    </row>
    <row r="3131" spans="5:57" x14ac:dyDescent="0.25">
      <c r="E3131" s="340">
        <v>44967</v>
      </c>
      <c r="F3131" s="269">
        <v>1000</v>
      </c>
      <c r="G3131" s="272"/>
      <c r="H3131" s="269" t="s">
        <v>636</v>
      </c>
      <c r="AY3131" s="147"/>
      <c r="BB3131" s="147"/>
      <c r="BE3131" s="147"/>
    </row>
    <row r="3132" spans="5:57" x14ac:dyDescent="0.25">
      <c r="E3132" s="340">
        <v>44967</v>
      </c>
      <c r="F3132" s="269">
        <v>3000</v>
      </c>
      <c r="G3132" s="272"/>
      <c r="H3132" s="269" t="s">
        <v>921</v>
      </c>
      <c r="AY3132" s="147"/>
      <c r="BB3132" s="147"/>
      <c r="BE3132" s="147"/>
    </row>
    <row r="3133" spans="5:57" x14ac:dyDescent="0.25">
      <c r="E3133" s="340">
        <v>44967</v>
      </c>
      <c r="F3133" s="269">
        <v>3000</v>
      </c>
      <c r="G3133" s="272"/>
      <c r="H3133" s="269" t="s">
        <v>922</v>
      </c>
      <c r="AY3133" s="147"/>
      <c r="BB3133" s="147"/>
      <c r="BE3133" s="147"/>
    </row>
    <row r="3134" spans="5:57" x14ac:dyDescent="0.25">
      <c r="E3134" s="340">
        <v>44966</v>
      </c>
      <c r="F3134" s="269">
        <v>1300000</v>
      </c>
      <c r="G3134" s="272"/>
      <c r="H3134" s="269"/>
      <c r="AY3134" s="147"/>
      <c r="BB3134" s="147"/>
      <c r="BE3134" s="147"/>
    </row>
    <row r="3135" spans="5:57" x14ac:dyDescent="0.25">
      <c r="E3135" s="340">
        <v>44964</v>
      </c>
      <c r="F3135" s="269">
        <v>2000</v>
      </c>
      <c r="G3135" s="272"/>
      <c r="H3135" s="269" t="s">
        <v>636</v>
      </c>
      <c r="AY3135" s="147"/>
      <c r="BB3135" s="147"/>
      <c r="BE3135" s="147"/>
    </row>
    <row r="3136" spans="5:57" x14ac:dyDescent="0.25">
      <c r="E3136" s="340">
        <v>44964</v>
      </c>
      <c r="F3136" s="269">
        <v>8000</v>
      </c>
      <c r="G3136" s="272"/>
      <c r="H3136" s="269" t="s">
        <v>923</v>
      </c>
      <c r="AY3136" s="147"/>
      <c r="BB3136" s="147"/>
      <c r="BE3136" s="147"/>
    </row>
    <row r="3137" spans="5:57" x14ac:dyDescent="0.25">
      <c r="E3137" s="481">
        <v>44964</v>
      </c>
      <c r="F3137" s="277">
        <v>20000</v>
      </c>
      <c r="G3137" s="277"/>
      <c r="H3137" s="277"/>
      <c r="AY3137" s="147"/>
      <c r="BB3137" s="147"/>
      <c r="BE3137" s="147"/>
    </row>
    <row r="3138" spans="5:57" x14ac:dyDescent="0.25">
      <c r="E3138" s="340">
        <v>44963</v>
      </c>
      <c r="F3138" s="269">
        <v>1000</v>
      </c>
      <c r="G3138" s="272"/>
      <c r="H3138" s="269" t="s">
        <v>925</v>
      </c>
      <c r="AY3138" s="147"/>
      <c r="BB3138" s="147"/>
      <c r="BE3138" s="147"/>
    </row>
    <row r="3139" spans="5:57" x14ac:dyDescent="0.25">
      <c r="E3139" s="340">
        <v>44963</v>
      </c>
      <c r="F3139" s="269">
        <v>2000</v>
      </c>
      <c r="G3139" s="272"/>
      <c r="H3139" s="269" t="s">
        <v>636</v>
      </c>
      <c r="AY3139" s="147"/>
      <c r="BB3139" s="147"/>
      <c r="BE3139" s="147"/>
    </row>
    <row r="3140" spans="5:57" x14ac:dyDescent="0.25">
      <c r="E3140" s="340">
        <v>44963</v>
      </c>
      <c r="F3140" s="269">
        <v>9000</v>
      </c>
      <c r="G3140" s="272"/>
      <c r="H3140" s="269" t="s">
        <v>924</v>
      </c>
      <c r="AY3140" s="147"/>
      <c r="BB3140" s="147"/>
      <c r="BE3140" s="147"/>
    </row>
    <row r="3141" spans="5:57" x14ac:dyDescent="0.25">
      <c r="E3141" s="340">
        <v>44963</v>
      </c>
      <c r="F3141" s="269">
        <v>3000</v>
      </c>
      <c r="G3141" s="272"/>
      <c r="H3141" s="269" t="s">
        <v>914</v>
      </c>
      <c r="AY3141" s="147"/>
      <c r="BB3141" s="147"/>
      <c r="BE3141" s="147"/>
    </row>
    <row r="3142" spans="5:57" x14ac:dyDescent="0.25">
      <c r="E3142" s="340">
        <v>44963</v>
      </c>
      <c r="F3142" s="269">
        <v>20000</v>
      </c>
      <c r="G3142" s="272"/>
      <c r="H3142" s="269" t="s">
        <v>926</v>
      </c>
      <c r="AY3142" s="147"/>
      <c r="BB3142" s="147"/>
      <c r="BE3142" s="147"/>
    </row>
    <row r="3143" spans="5:57" x14ac:dyDescent="0.25">
      <c r="E3143" s="340">
        <v>44961</v>
      </c>
      <c r="F3143" s="269">
        <v>3000</v>
      </c>
      <c r="G3143" s="272"/>
      <c r="H3143" s="269" t="s">
        <v>929</v>
      </c>
      <c r="AY3143" s="147"/>
      <c r="BB3143" s="147"/>
      <c r="BE3143" s="147"/>
    </row>
    <row r="3144" spans="5:57" x14ac:dyDescent="0.25">
      <c r="E3144" s="340">
        <v>44961</v>
      </c>
      <c r="F3144" s="269">
        <v>29000</v>
      </c>
      <c r="G3144" s="272"/>
      <c r="H3144" s="269" t="s">
        <v>927</v>
      </c>
      <c r="AY3144" s="147"/>
      <c r="BB3144" s="147"/>
      <c r="BE3144" s="147"/>
    </row>
    <row r="3145" spans="5:57" x14ac:dyDescent="0.25">
      <c r="E3145" s="340">
        <v>44961</v>
      </c>
      <c r="F3145" s="269">
        <v>17000</v>
      </c>
      <c r="G3145" s="272"/>
      <c r="H3145" s="269" t="s">
        <v>928</v>
      </c>
      <c r="AY3145" s="147"/>
      <c r="BB3145" s="147"/>
      <c r="BE3145" s="147"/>
    </row>
    <row r="3146" spans="5:57" x14ac:dyDescent="0.25">
      <c r="E3146" s="340">
        <v>44961</v>
      </c>
      <c r="F3146" s="269">
        <v>208000</v>
      </c>
      <c r="G3146" s="272"/>
      <c r="H3146" s="269" t="s">
        <v>920</v>
      </c>
      <c r="AY3146" s="147"/>
      <c r="BB3146" s="147"/>
      <c r="BE3146" s="147"/>
    </row>
    <row r="3147" spans="5:57" x14ac:dyDescent="0.25">
      <c r="E3147" s="340">
        <v>44961</v>
      </c>
      <c r="F3147" s="269">
        <v>2000</v>
      </c>
      <c r="G3147" s="272"/>
      <c r="H3147" s="269" t="s">
        <v>921</v>
      </c>
      <c r="AY3147" s="147"/>
      <c r="BB3147" s="147"/>
      <c r="BE3147" s="147"/>
    </row>
    <row r="3148" spans="5:57" x14ac:dyDescent="0.25">
      <c r="E3148" s="340">
        <v>44960</v>
      </c>
      <c r="F3148" s="269">
        <v>34000</v>
      </c>
      <c r="G3148" s="272"/>
      <c r="H3148" s="269" t="s">
        <v>933</v>
      </c>
      <c r="AY3148" s="147"/>
      <c r="BB3148" s="147"/>
      <c r="BE3148" s="147"/>
    </row>
    <row r="3149" spans="5:57" x14ac:dyDescent="0.25">
      <c r="E3149" s="340">
        <v>44960</v>
      </c>
      <c r="F3149" s="269">
        <v>7000</v>
      </c>
      <c r="G3149" s="272"/>
      <c r="H3149" s="269" t="s">
        <v>932</v>
      </c>
      <c r="AY3149" s="147"/>
      <c r="BB3149" s="147"/>
      <c r="BE3149" s="147"/>
    </row>
    <row r="3150" spans="5:57" x14ac:dyDescent="0.25">
      <c r="E3150" s="340">
        <v>44960</v>
      </c>
      <c r="F3150" s="269">
        <v>2000</v>
      </c>
      <c r="G3150" s="272"/>
      <c r="H3150" s="269" t="s">
        <v>931</v>
      </c>
      <c r="AY3150" s="147"/>
      <c r="BB3150" s="147"/>
      <c r="BE3150" s="147"/>
    </row>
    <row r="3151" spans="5:57" x14ac:dyDescent="0.25">
      <c r="E3151" s="340">
        <v>44960</v>
      </c>
      <c r="F3151" s="269">
        <v>6000</v>
      </c>
      <c r="G3151" s="272"/>
      <c r="H3151" s="269" t="s">
        <v>930</v>
      </c>
      <c r="AY3151" s="147"/>
      <c r="BB3151" s="147"/>
      <c r="BE3151" s="147"/>
    </row>
    <row r="3152" spans="5:57" x14ac:dyDescent="0.25">
      <c r="E3152" s="340">
        <v>44958</v>
      </c>
      <c r="F3152" s="269">
        <v>20000</v>
      </c>
      <c r="G3152" s="272" t="s">
        <v>915</v>
      </c>
      <c r="H3152" s="269" t="s">
        <v>916</v>
      </c>
      <c r="AY3152" s="147"/>
      <c r="BB3152" s="147"/>
      <c r="BE3152" s="147"/>
    </row>
    <row r="3153" spans="5:57" x14ac:dyDescent="0.25">
      <c r="E3153" s="340">
        <v>44957</v>
      </c>
      <c r="F3153" s="269">
        <v>3000</v>
      </c>
      <c r="G3153" s="272"/>
      <c r="H3153" s="269" t="s">
        <v>935</v>
      </c>
      <c r="AY3153" s="147"/>
      <c r="BB3153" s="147"/>
      <c r="BE3153" s="147"/>
    </row>
    <row r="3154" spans="5:57" x14ac:dyDescent="0.25">
      <c r="E3154" s="340">
        <v>44957</v>
      </c>
      <c r="F3154" s="269">
        <v>31000</v>
      </c>
      <c r="G3154" s="272"/>
      <c r="H3154" s="269" t="s">
        <v>934</v>
      </c>
      <c r="AY3154" s="147"/>
      <c r="BB3154" s="147"/>
      <c r="BE3154" s="147"/>
    </row>
    <row r="3155" spans="5:57" x14ac:dyDescent="0.25">
      <c r="E3155" s="481">
        <v>44957</v>
      </c>
      <c r="F3155" s="277">
        <v>10000</v>
      </c>
      <c r="G3155" s="277"/>
      <c r="H3155" s="277"/>
      <c r="AY3155" s="147"/>
      <c r="BB3155" s="147"/>
      <c r="BE3155" s="147"/>
    </row>
    <row r="3156" spans="5:57" x14ac:dyDescent="0.25">
      <c r="E3156" s="340">
        <v>44956</v>
      </c>
      <c r="F3156" s="269">
        <v>10000</v>
      </c>
      <c r="G3156" s="272"/>
      <c r="H3156" s="269" t="s">
        <v>937</v>
      </c>
      <c r="AY3156" s="147"/>
      <c r="BB3156" s="147"/>
      <c r="BE3156" s="147"/>
    </row>
    <row r="3157" spans="5:57" x14ac:dyDescent="0.25">
      <c r="E3157" s="340">
        <v>44956</v>
      </c>
      <c r="F3157" s="269">
        <v>6000</v>
      </c>
      <c r="G3157" s="272"/>
      <c r="H3157" s="269" t="s">
        <v>936</v>
      </c>
      <c r="AY3157" s="147"/>
      <c r="BB3157" s="147"/>
      <c r="BE3157" s="147"/>
    </row>
    <row r="3158" spans="5:57" x14ac:dyDescent="0.25">
      <c r="E3158" s="340">
        <v>44956</v>
      </c>
      <c r="F3158" s="269">
        <v>20000</v>
      </c>
      <c r="G3158" s="272"/>
      <c r="H3158" s="269" t="s">
        <v>938</v>
      </c>
      <c r="AY3158" s="147"/>
      <c r="BB3158" s="147"/>
      <c r="BE3158" s="147"/>
    </row>
    <row r="3159" spans="5:57" x14ac:dyDescent="0.25">
      <c r="E3159" s="340">
        <v>44954</v>
      </c>
      <c r="F3159" s="269">
        <v>3000</v>
      </c>
      <c r="G3159" s="272"/>
      <c r="H3159" s="269" t="s">
        <v>939</v>
      </c>
      <c r="AY3159" s="147"/>
      <c r="BB3159" s="147"/>
      <c r="BE3159" s="147"/>
    </row>
    <row r="3160" spans="5:57" x14ac:dyDescent="0.25">
      <c r="E3160" s="340">
        <v>44954</v>
      </c>
      <c r="F3160" s="269">
        <v>3000</v>
      </c>
      <c r="G3160" s="272"/>
      <c r="H3160" s="269" t="s">
        <v>919</v>
      </c>
      <c r="AY3160" s="147"/>
      <c r="BB3160" s="147"/>
      <c r="BE3160" s="147"/>
    </row>
    <row r="3161" spans="5:57" x14ac:dyDescent="0.25">
      <c r="E3161" s="340">
        <v>44954</v>
      </c>
      <c r="F3161" s="269">
        <v>101000</v>
      </c>
      <c r="G3161" s="272"/>
      <c r="H3161" s="269" t="s">
        <v>940</v>
      </c>
      <c r="AY3161" s="147"/>
      <c r="BB3161" s="147"/>
      <c r="BE3161" s="147"/>
    </row>
    <row r="3162" spans="5:57" x14ac:dyDescent="0.25">
      <c r="E3162" s="340">
        <v>44951</v>
      </c>
      <c r="F3162" s="269">
        <v>20000</v>
      </c>
      <c r="G3162" s="272" t="s">
        <v>942</v>
      </c>
      <c r="H3162" s="269" t="s">
        <v>943</v>
      </c>
      <c r="AY3162" s="147"/>
      <c r="BB3162" s="147"/>
      <c r="BE3162" s="147"/>
    </row>
    <row r="3163" spans="5:57" x14ac:dyDescent="0.25">
      <c r="E3163" s="340">
        <v>44951</v>
      </c>
      <c r="F3163" s="269">
        <v>4000</v>
      </c>
      <c r="G3163" s="272"/>
      <c r="H3163" s="269" t="s">
        <v>941</v>
      </c>
      <c r="AY3163" s="147"/>
      <c r="BB3163" s="147"/>
      <c r="BE3163" s="147"/>
    </row>
    <row r="3164" spans="5:57" x14ac:dyDescent="0.25">
      <c r="E3164" s="480">
        <v>44951</v>
      </c>
      <c r="F3164" s="280">
        <v>500000</v>
      </c>
      <c r="G3164" s="280"/>
      <c r="H3164" s="280"/>
      <c r="AY3164" s="147"/>
      <c r="BB3164" s="147"/>
      <c r="BE3164" s="147"/>
    </row>
    <row r="3165" spans="5:57" x14ac:dyDescent="0.25">
      <c r="E3165" s="340">
        <v>44947</v>
      </c>
      <c r="F3165" s="269">
        <v>215000</v>
      </c>
      <c r="G3165" s="272"/>
      <c r="H3165" s="269" t="s">
        <v>920</v>
      </c>
      <c r="AY3165" s="147"/>
      <c r="BB3165" s="147"/>
      <c r="BE3165" s="147"/>
    </row>
    <row r="3166" spans="5:57" x14ac:dyDescent="0.25">
      <c r="E3166" s="340">
        <v>44947</v>
      </c>
      <c r="F3166" s="269">
        <v>20000</v>
      </c>
      <c r="G3166" s="272"/>
      <c r="H3166" s="269" t="s">
        <v>944</v>
      </c>
      <c r="AY3166" s="147"/>
      <c r="BB3166" s="147"/>
      <c r="BE3166" s="147"/>
    </row>
    <row r="3167" spans="5:57" x14ac:dyDescent="0.25">
      <c r="E3167" s="340">
        <v>44947</v>
      </c>
      <c r="F3167" s="269">
        <v>65000</v>
      </c>
      <c r="G3167" s="272"/>
      <c r="H3167" s="269" t="s">
        <v>945</v>
      </c>
      <c r="AY3167" s="147"/>
      <c r="BB3167" s="147"/>
      <c r="BE3167" s="147"/>
    </row>
    <row r="3168" spans="5:57" x14ac:dyDescent="0.25">
      <c r="E3168" s="340">
        <v>44946</v>
      </c>
      <c r="F3168" s="269">
        <v>3000</v>
      </c>
      <c r="G3168" s="272"/>
      <c r="H3168" s="269" t="s">
        <v>636</v>
      </c>
      <c r="AY3168" s="147"/>
      <c r="BB3168" s="147"/>
      <c r="BE3168" s="147"/>
    </row>
    <row r="3169" spans="5:57" x14ac:dyDescent="0.25">
      <c r="E3169" s="340">
        <v>44946</v>
      </c>
      <c r="F3169" s="269">
        <v>8000</v>
      </c>
      <c r="G3169" s="272"/>
      <c r="H3169" s="269" t="s">
        <v>946</v>
      </c>
      <c r="AY3169" s="147"/>
      <c r="BB3169" s="147"/>
      <c r="BE3169" s="147"/>
    </row>
    <row r="3170" spans="5:57" x14ac:dyDescent="0.25">
      <c r="E3170" s="340">
        <v>44945</v>
      </c>
      <c r="F3170" s="269">
        <v>18000</v>
      </c>
      <c r="G3170" s="272"/>
      <c r="H3170" s="269" t="s">
        <v>947</v>
      </c>
      <c r="AY3170" s="147"/>
      <c r="BB3170" s="147"/>
      <c r="BE3170" s="147"/>
    </row>
    <row r="3171" spans="5:57" x14ac:dyDescent="0.25">
      <c r="E3171" s="340">
        <v>44944</v>
      </c>
      <c r="F3171" s="269">
        <v>84000</v>
      </c>
      <c r="G3171" s="272"/>
      <c r="H3171" s="269" t="s">
        <v>948</v>
      </c>
      <c r="AY3171" s="147"/>
      <c r="BB3171" s="147"/>
      <c r="BE3171" s="147"/>
    </row>
    <row r="3172" spans="5:57" x14ac:dyDescent="0.25">
      <c r="E3172" s="340">
        <v>44943</v>
      </c>
      <c r="F3172" s="269">
        <v>38000</v>
      </c>
      <c r="G3172" s="272"/>
      <c r="H3172" s="269" t="s">
        <v>949</v>
      </c>
      <c r="AY3172" s="147"/>
      <c r="BB3172" s="147"/>
      <c r="BE3172" s="147"/>
    </row>
    <row r="3173" spans="5:57" x14ac:dyDescent="0.25">
      <c r="E3173" s="340">
        <v>44942</v>
      </c>
      <c r="F3173" s="269">
        <v>4000</v>
      </c>
      <c r="G3173" s="272"/>
      <c r="H3173" s="269" t="s">
        <v>951</v>
      </c>
      <c r="AY3173" s="147"/>
      <c r="BB3173" s="147"/>
      <c r="BE3173" s="147"/>
    </row>
    <row r="3174" spans="5:57" x14ac:dyDescent="0.25">
      <c r="E3174" s="340">
        <v>44942</v>
      </c>
      <c r="F3174" s="269">
        <v>38000</v>
      </c>
      <c r="G3174" s="272"/>
      <c r="H3174" s="269" t="s">
        <v>950</v>
      </c>
      <c r="AY3174" s="147"/>
      <c r="BB3174" s="147"/>
      <c r="BE3174" s="147"/>
    </row>
    <row r="3175" spans="5:57" x14ac:dyDescent="0.25">
      <c r="E3175" s="340">
        <v>44942</v>
      </c>
      <c r="F3175" s="269">
        <v>6000</v>
      </c>
      <c r="G3175" s="272"/>
      <c r="H3175" s="269" t="s">
        <v>952</v>
      </c>
      <c r="AY3175" s="147"/>
      <c r="BB3175" s="147"/>
      <c r="BE3175" s="147"/>
    </row>
    <row r="3176" spans="5:57" x14ac:dyDescent="0.25">
      <c r="E3176" s="340">
        <v>44941</v>
      </c>
      <c r="F3176" s="269">
        <v>8000</v>
      </c>
      <c r="G3176" s="272"/>
      <c r="H3176" s="269" t="s">
        <v>956</v>
      </c>
      <c r="AY3176" s="147"/>
      <c r="BB3176" s="147"/>
      <c r="BE3176" s="147"/>
    </row>
    <row r="3177" spans="5:57" x14ac:dyDescent="0.25">
      <c r="E3177" s="340">
        <v>44940</v>
      </c>
      <c r="F3177" s="269">
        <v>3000</v>
      </c>
      <c r="G3177" s="272"/>
      <c r="H3177" s="269" t="s">
        <v>919</v>
      </c>
      <c r="AY3177" s="147"/>
      <c r="BB3177" s="147"/>
      <c r="BE3177" s="147"/>
    </row>
    <row r="3178" spans="5:57" x14ac:dyDescent="0.25">
      <c r="E3178" s="340">
        <v>44940</v>
      </c>
      <c r="F3178" s="269">
        <v>10000</v>
      </c>
      <c r="G3178" s="272"/>
      <c r="H3178" s="269" t="s">
        <v>953</v>
      </c>
      <c r="AY3178" s="147"/>
      <c r="BB3178" s="147"/>
      <c r="BE3178" s="147"/>
    </row>
    <row r="3179" spans="5:57" x14ac:dyDescent="0.25">
      <c r="E3179" s="340">
        <v>44940</v>
      </c>
      <c r="F3179" s="269">
        <v>38000</v>
      </c>
      <c r="G3179" s="272"/>
      <c r="H3179" s="269" t="s">
        <v>955</v>
      </c>
      <c r="AY3179" s="147"/>
      <c r="BB3179" s="147"/>
      <c r="BE3179" s="147"/>
    </row>
    <row r="3180" spans="5:57" x14ac:dyDescent="0.25">
      <c r="E3180" s="340">
        <v>44940</v>
      </c>
      <c r="F3180" s="269">
        <v>141000</v>
      </c>
      <c r="G3180" s="272"/>
      <c r="H3180" s="269" t="s">
        <v>920</v>
      </c>
      <c r="AY3180" s="147"/>
      <c r="BB3180" s="147"/>
      <c r="BE3180" s="147"/>
    </row>
    <row r="3181" spans="5:57" x14ac:dyDescent="0.25">
      <c r="E3181" s="340">
        <v>44940</v>
      </c>
      <c r="F3181" s="269">
        <v>28000</v>
      </c>
      <c r="G3181" s="272"/>
      <c r="H3181" s="269" t="s">
        <v>954</v>
      </c>
      <c r="AY3181" s="147"/>
      <c r="BB3181" s="147"/>
      <c r="BE3181" s="147"/>
    </row>
    <row r="3182" spans="5:57" x14ac:dyDescent="0.25">
      <c r="E3182" s="340">
        <v>44939</v>
      </c>
      <c r="F3182" s="269">
        <v>30000</v>
      </c>
      <c r="G3182" s="272"/>
      <c r="H3182" s="269" t="s">
        <v>958</v>
      </c>
      <c r="AY3182" s="147"/>
      <c r="BB3182" s="147"/>
      <c r="BE3182" s="147"/>
    </row>
    <row r="3183" spans="5:57" x14ac:dyDescent="0.25">
      <c r="E3183" s="340">
        <v>44939</v>
      </c>
      <c r="F3183" s="269">
        <v>27000</v>
      </c>
      <c r="G3183" s="272" t="s">
        <v>915</v>
      </c>
      <c r="H3183" s="269" t="s">
        <v>957</v>
      </c>
      <c r="AY3183" s="147"/>
      <c r="BB3183" s="147"/>
      <c r="BE3183" s="147"/>
    </row>
    <row r="3184" spans="5:57" x14ac:dyDescent="0.25">
      <c r="E3184" s="340">
        <v>44938</v>
      </c>
      <c r="F3184" s="269">
        <v>2000</v>
      </c>
      <c r="G3184" s="272"/>
      <c r="H3184" s="269" t="s">
        <v>959</v>
      </c>
      <c r="AY3184" s="147"/>
      <c r="BB3184" s="147"/>
      <c r="BE3184" s="147"/>
    </row>
    <row r="3185" spans="5:57" x14ac:dyDescent="0.25">
      <c r="E3185" s="340">
        <v>44937</v>
      </c>
      <c r="F3185" s="269">
        <v>7000</v>
      </c>
      <c r="G3185" s="272"/>
      <c r="H3185" s="269" t="s">
        <v>961</v>
      </c>
      <c r="AY3185" s="147"/>
      <c r="BB3185" s="147"/>
      <c r="BE3185" s="147"/>
    </row>
    <row r="3186" spans="5:57" x14ac:dyDescent="0.25">
      <c r="E3186" s="340">
        <v>44937</v>
      </c>
      <c r="F3186" s="269">
        <v>60000</v>
      </c>
      <c r="G3186" s="272"/>
      <c r="H3186" s="269" t="s">
        <v>960</v>
      </c>
      <c r="AY3186" s="147"/>
      <c r="BB3186" s="147"/>
      <c r="BE3186" s="147"/>
    </row>
    <row r="3187" spans="5:57" x14ac:dyDescent="0.25">
      <c r="E3187" s="468">
        <v>44937</v>
      </c>
      <c r="F3187" s="471">
        <v>500000</v>
      </c>
      <c r="G3187" s="471"/>
      <c r="H3187" s="470"/>
      <c r="AY3187" s="147"/>
      <c r="BB3187" s="147"/>
      <c r="BE3187" s="147"/>
    </row>
    <row r="3188" spans="5:57" x14ac:dyDescent="0.25">
      <c r="E3188" s="340">
        <v>44936</v>
      </c>
      <c r="F3188" s="269">
        <v>1000</v>
      </c>
      <c r="G3188" s="272"/>
      <c r="H3188" s="269" t="s">
        <v>636</v>
      </c>
      <c r="AY3188" s="147"/>
      <c r="BB3188" s="147"/>
      <c r="BE3188" s="147"/>
    </row>
    <row r="3189" spans="5:57" x14ac:dyDescent="0.25">
      <c r="E3189" s="340">
        <v>44936</v>
      </c>
      <c r="F3189" s="269">
        <v>20000</v>
      </c>
      <c r="G3189" s="272" t="s">
        <v>942</v>
      </c>
      <c r="H3189" s="269" t="s">
        <v>916</v>
      </c>
      <c r="AY3189" s="147"/>
      <c r="BB3189" s="147"/>
      <c r="BE3189" s="147"/>
    </row>
    <row r="3190" spans="5:57" x14ac:dyDescent="0.25">
      <c r="E3190" s="340">
        <v>44935</v>
      </c>
      <c r="F3190" s="269">
        <v>3000</v>
      </c>
      <c r="G3190" s="272"/>
      <c r="H3190" s="269" t="s">
        <v>919</v>
      </c>
      <c r="AY3190" s="147"/>
      <c r="BB3190" s="147"/>
      <c r="BE3190" s="147"/>
    </row>
    <row r="3191" spans="5:57" x14ac:dyDescent="0.25">
      <c r="E3191" s="340">
        <v>44935</v>
      </c>
      <c r="F3191" s="269">
        <v>20000</v>
      </c>
      <c r="G3191" s="272"/>
      <c r="H3191" s="269" t="s">
        <v>968</v>
      </c>
      <c r="AY3191" s="147"/>
      <c r="BB3191" s="147"/>
      <c r="BE3191" s="147"/>
    </row>
    <row r="3192" spans="5:57" x14ac:dyDescent="0.25">
      <c r="E3192" s="340">
        <v>44935</v>
      </c>
      <c r="F3192" s="269">
        <v>4000</v>
      </c>
      <c r="G3192" s="272"/>
      <c r="H3192" s="269" t="s">
        <v>965</v>
      </c>
      <c r="AY3192" s="147"/>
      <c r="BB3192" s="147"/>
      <c r="BE3192" s="147"/>
    </row>
    <row r="3193" spans="5:57" x14ac:dyDescent="0.25">
      <c r="E3193" s="340">
        <v>44935</v>
      </c>
      <c r="F3193" s="269">
        <v>37000</v>
      </c>
      <c r="G3193" s="272"/>
      <c r="H3193" s="269" t="s">
        <v>967</v>
      </c>
      <c r="AY3193" s="147"/>
      <c r="BB3193" s="147"/>
      <c r="BE3193" s="147"/>
    </row>
    <row r="3194" spans="5:57" x14ac:dyDescent="0.25">
      <c r="E3194" s="340">
        <v>44935</v>
      </c>
      <c r="F3194" s="269">
        <v>171000</v>
      </c>
      <c r="G3194" s="272"/>
      <c r="H3194" s="269" t="s">
        <v>920</v>
      </c>
      <c r="AY3194" s="147"/>
      <c r="BB3194" s="147"/>
      <c r="BE3194" s="147"/>
    </row>
    <row r="3195" spans="5:57" x14ac:dyDescent="0.25">
      <c r="E3195" s="340">
        <v>44935</v>
      </c>
      <c r="F3195" s="269">
        <v>3000</v>
      </c>
      <c r="G3195" s="272"/>
      <c r="H3195" s="269" t="s">
        <v>914</v>
      </c>
      <c r="AY3195" s="147"/>
      <c r="BB3195" s="147"/>
      <c r="BE3195" s="147"/>
    </row>
    <row r="3196" spans="5:57" x14ac:dyDescent="0.25">
      <c r="E3196" s="340">
        <v>44935</v>
      </c>
      <c r="F3196" s="269">
        <v>14000</v>
      </c>
      <c r="G3196" s="272"/>
      <c r="H3196" s="269" t="s">
        <v>962</v>
      </c>
      <c r="AY3196" s="147"/>
      <c r="BB3196" s="147"/>
      <c r="BE3196" s="147"/>
    </row>
    <row r="3197" spans="5:57" x14ac:dyDescent="0.25">
      <c r="E3197" s="340">
        <v>44935</v>
      </c>
      <c r="F3197" s="269">
        <v>4000</v>
      </c>
      <c r="G3197" s="272"/>
      <c r="H3197" s="269" t="s">
        <v>964</v>
      </c>
      <c r="AY3197" s="147"/>
      <c r="BB3197" s="147"/>
      <c r="BE3197" s="147"/>
    </row>
    <row r="3198" spans="5:57" x14ac:dyDescent="0.25">
      <c r="E3198" s="340">
        <v>44935</v>
      </c>
      <c r="F3198" s="269">
        <v>8000</v>
      </c>
      <c r="G3198" s="272"/>
      <c r="H3198" s="269" t="s">
        <v>966</v>
      </c>
      <c r="AY3198" s="147"/>
      <c r="BB3198" s="147"/>
      <c r="BE3198" s="147"/>
    </row>
    <row r="3199" spans="5:57" x14ac:dyDescent="0.25">
      <c r="E3199" s="340">
        <v>44931</v>
      </c>
      <c r="F3199" s="269">
        <v>20000</v>
      </c>
      <c r="G3199" s="272"/>
      <c r="H3199" s="269" t="s">
        <v>963</v>
      </c>
      <c r="AY3199" s="147"/>
      <c r="BB3199" s="147"/>
      <c r="BE3199" s="147"/>
    </row>
    <row r="3200" spans="5:57" x14ac:dyDescent="0.25">
      <c r="E3200" s="340">
        <v>44931</v>
      </c>
      <c r="F3200" s="269">
        <v>8000</v>
      </c>
      <c r="G3200" s="272"/>
      <c r="H3200" s="269" t="s">
        <v>934</v>
      </c>
      <c r="AY3200" s="147"/>
      <c r="BB3200" s="147"/>
      <c r="BE3200" s="147"/>
    </row>
    <row r="3201" spans="5:57" x14ac:dyDescent="0.25">
      <c r="E3201" s="340">
        <v>44929</v>
      </c>
      <c r="F3201" s="269">
        <v>24000</v>
      </c>
      <c r="G3201" s="272"/>
      <c r="H3201" s="269" t="s">
        <v>969</v>
      </c>
      <c r="AY3201" s="147"/>
      <c r="BB3201" s="147"/>
      <c r="BE3201" s="147"/>
    </row>
    <row r="3202" spans="5:57" x14ac:dyDescent="0.25">
      <c r="E3202" s="340">
        <v>44927</v>
      </c>
      <c r="F3202" s="269">
        <v>4000</v>
      </c>
      <c r="G3202" s="272"/>
      <c r="H3202" s="269" t="s">
        <v>970</v>
      </c>
      <c r="AY3202" s="147"/>
      <c r="BB3202" s="147"/>
      <c r="BE3202" s="147"/>
    </row>
    <row r="3203" spans="5:57" x14ac:dyDescent="0.25">
      <c r="E3203" s="340">
        <v>44926</v>
      </c>
      <c r="F3203" s="269">
        <v>20000</v>
      </c>
      <c r="G3203" s="272" t="s">
        <v>972</v>
      </c>
      <c r="H3203" s="269" t="s">
        <v>973</v>
      </c>
      <c r="AY3203" s="147"/>
      <c r="BB3203" s="147"/>
      <c r="BE3203" s="147"/>
    </row>
    <row r="3204" spans="5:57" x14ac:dyDescent="0.25">
      <c r="E3204" s="340">
        <v>44926</v>
      </c>
      <c r="F3204" s="269">
        <v>14000</v>
      </c>
      <c r="G3204" s="272"/>
      <c r="H3204" s="272" t="s">
        <v>977</v>
      </c>
      <c r="AY3204" s="147"/>
      <c r="BB3204" s="147"/>
      <c r="BE3204" s="147"/>
    </row>
    <row r="3205" spans="5:57" x14ac:dyDescent="0.25">
      <c r="E3205" s="340">
        <v>44926</v>
      </c>
      <c r="F3205" s="269">
        <v>50000</v>
      </c>
      <c r="G3205" s="272"/>
      <c r="H3205" s="269" t="s">
        <v>974</v>
      </c>
      <c r="AY3205" s="147"/>
      <c r="BB3205" s="147"/>
      <c r="BE3205" s="147"/>
    </row>
    <row r="3206" spans="5:57" x14ac:dyDescent="0.25">
      <c r="E3206" s="340">
        <v>44926</v>
      </c>
      <c r="F3206" s="269">
        <v>600000</v>
      </c>
      <c r="G3206" s="272" t="s">
        <v>915</v>
      </c>
      <c r="H3206" s="269" t="s">
        <v>975</v>
      </c>
      <c r="AY3206" s="147"/>
      <c r="BB3206" s="147"/>
      <c r="BE3206" s="147"/>
    </row>
    <row r="3207" spans="5:57" x14ac:dyDescent="0.25">
      <c r="E3207" s="340">
        <v>44926</v>
      </c>
      <c r="F3207" s="269">
        <v>2000</v>
      </c>
      <c r="G3207" s="272"/>
      <c r="H3207" s="269" t="s">
        <v>971</v>
      </c>
      <c r="AY3207" s="147"/>
      <c r="BB3207" s="147"/>
      <c r="BE3207" s="147"/>
    </row>
    <row r="3208" spans="5:57" x14ac:dyDescent="0.25">
      <c r="E3208" s="340">
        <v>44926</v>
      </c>
      <c r="F3208" s="269">
        <v>145000</v>
      </c>
      <c r="G3208" s="272"/>
      <c r="H3208" s="269" t="s">
        <v>976</v>
      </c>
      <c r="AY3208" s="147"/>
      <c r="BB3208" s="147"/>
      <c r="BE3208" s="147"/>
    </row>
    <row r="3209" spans="5:57" x14ac:dyDescent="0.25">
      <c r="E3209" s="340">
        <v>44925</v>
      </c>
      <c r="F3209" s="269">
        <v>2000</v>
      </c>
      <c r="G3209" s="272"/>
      <c r="H3209" s="272" t="s">
        <v>919</v>
      </c>
      <c r="AY3209" s="147"/>
      <c r="BB3209" s="147"/>
      <c r="BE3209" s="147"/>
    </row>
    <row r="3210" spans="5:57" x14ac:dyDescent="0.25">
      <c r="E3210" s="340">
        <v>44925</v>
      </c>
      <c r="F3210" s="269">
        <v>10000</v>
      </c>
      <c r="G3210" s="272"/>
      <c r="H3210" s="272" t="s">
        <v>984</v>
      </c>
      <c r="AY3210" s="147"/>
      <c r="BB3210" s="147"/>
      <c r="BE3210" s="147"/>
    </row>
    <row r="3211" spans="5:57" x14ac:dyDescent="0.25">
      <c r="E3211" s="340">
        <v>44925</v>
      </c>
      <c r="F3211" s="269">
        <v>6000</v>
      </c>
      <c r="G3211" s="272"/>
      <c r="H3211" s="272" t="s">
        <v>982</v>
      </c>
      <c r="AY3211" s="147"/>
      <c r="BB3211" s="147"/>
      <c r="BE3211" s="147"/>
    </row>
    <row r="3212" spans="5:57" x14ac:dyDescent="0.25">
      <c r="E3212" s="340">
        <v>44925</v>
      </c>
      <c r="F3212" s="269">
        <v>171000</v>
      </c>
      <c r="G3212" s="272"/>
      <c r="H3212" s="272" t="s">
        <v>920</v>
      </c>
      <c r="AY3212" s="147"/>
      <c r="BB3212" s="147"/>
      <c r="BE3212" s="147"/>
    </row>
    <row r="3213" spans="5:57" x14ac:dyDescent="0.25">
      <c r="E3213" s="340">
        <v>44925</v>
      </c>
      <c r="F3213" s="269">
        <v>8000</v>
      </c>
      <c r="G3213" s="272"/>
      <c r="H3213" s="272" t="s">
        <v>979</v>
      </c>
      <c r="AY3213" s="147"/>
      <c r="BB3213" s="147"/>
      <c r="BE3213" s="147"/>
    </row>
    <row r="3214" spans="5:57" x14ac:dyDescent="0.25">
      <c r="E3214" s="340">
        <v>44925</v>
      </c>
      <c r="F3214" s="269">
        <v>20000</v>
      </c>
      <c r="G3214" s="272" t="s">
        <v>915</v>
      </c>
      <c r="H3214" s="272" t="s">
        <v>978</v>
      </c>
      <c r="AY3214" s="147"/>
      <c r="BB3214" s="147"/>
      <c r="BE3214" s="147"/>
    </row>
    <row r="3215" spans="5:57" x14ac:dyDescent="0.25">
      <c r="E3215" s="340">
        <v>44925</v>
      </c>
      <c r="F3215" s="269">
        <v>1000</v>
      </c>
      <c r="G3215" s="272"/>
      <c r="H3215" s="272" t="s">
        <v>981</v>
      </c>
      <c r="AY3215" s="147"/>
      <c r="BB3215" s="147"/>
      <c r="BE3215" s="147"/>
    </row>
    <row r="3216" spans="5:57" x14ac:dyDescent="0.25">
      <c r="E3216" s="340">
        <v>44925</v>
      </c>
      <c r="F3216" s="269">
        <v>6000</v>
      </c>
      <c r="G3216" s="272"/>
      <c r="H3216" s="272" t="s">
        <v>983</v>
      </c>
      <c r="AY3216" s="147"/>
      <c r="BB3216" s="147"/>
      <c r="BE3216" s="147"/>
    </row>
    <row r="3217" spans="5:57" x14ac:dyDescent="0.25">
      <c r="E3217" s="340">
        <v>44925</v>
      </c>
      <c r="F3217" s="269">
        <v>20000</v>
      </c>
      <c r="G3217" s="272"/>
      <c r="H3217" s="272" t="s">
        <v>980</v>
      </c>
      <c r="AY3217" s="147"/>
      <c r="BB3217" s="147"/>
      <c r="BE3217" s="147"/>
    </row>
    <row r="3218" spans="5:57" x14ac:dyDescent="0.25">
      <c r="E3218" s="340">
        <v>44924</v>
      </c>
      <c r="F3218" s="269">
        <v>12000</v>
      </c>
      <c r="G3218" s="272"/>
      <c r="H3218" s="272" t="s">
        <v>988</v>
      </c>
      <c r="AY3218" s="147"/>
      <c r="BB3218" s="147"/>
      <c r="BE3218" s="147"/>
    </row>
    <row r="3219" spans="5:57" x14ac:dyDescent="0.25">
      <c r="E3219" s="340">
        <v>44924</v>
      </c>
      <c r="F3219" s="269">
        <v>1000</v>
      </c>
      <c r="G3219" s="272"/>
      <c r="H3219" s="272" t="s">
        <v>989</v>
      </c>
      <c r="AY3219" s="147"/>
      <c r="BB3219" s="147"/>
      <c r="BE3219" s="147"/>
    </row>
    <row r="3220" spans="5:57" x14ac:dyDescent="0.25">
      <c r="E3220" s="340">
        <v>44924</v>
      </c>
      <c r="F3220" s="269">
        <v>4000</v>
      </c>
      <c r="G3220" s="272"/>
      <c r="H3220" s="272" t="s">
        <v>934</v>
      </c>
      <c r="AY3220" s="147"/>
      <c r="BB3220" s="147"/>
      <c r="BE3220" s="147"/>
    </row>
    <row r="3221" spans="5:57" x14ac:dyDescent="0.25">
      <c r="E3221" s="340">
        <v>44924</v>
      </c>
      <c r="F3221" s="269">
        <v>4000</v>
      </c>
      <c r="G3221" s="272"/>
      <c r="H3221" s="272" t="s">
        <v>986</v>
      </c>
      <c r="AY3221" s="147"/>
      <c r="BB3221" s="147"/>
      <c r="BE3221" s="147"/>
    </row>
    <row r="3222" spans="5:57" x14ac:dyDescent="0.25">
      <c r="E3222" s="340">
        <v>44924</v>
      </c>
      <c r="F3222" s="269">
        <v>20000</v>
      </c>
      <c r="G3222" s="272" t="s">
        <v>915</v>
      </c>
      <c r="H3222" s="272" t="s">
        <v>916</v>
      </c>
      <c r="AY3222" s="147"/>
      <c r="BB3222" s="147"/>
      <c r="BE3222" s="147"/>
    </row>
    <row r="3223" spans="5:57" x14ac:dyDescent="0.25">
      <c r="E3223" s="340">
        <v>44924</v>
      </c>
      <c r="F3223" s="269">
        <v>3000</v>
      </c>
      <c r="G3223" s="272"/>
      <c r="H3223" s="272" t="s">
        <v>987</v>
      </c>
      <c r="AY3223" s="147"/>
      <c r="BB3223" s="147"/>
      <c r="BE3223" s="147"/>
    </row>
    <row r="3224" spans="5:57" x14ac:dyDescent="0.25">
      <c r="E3224" s="340">
        <v>44924</v>
      </c>
      <c r="F3224" s="269">
        <v>5000</v>
      </c>
      <c r="G3224" s="272"/>
      <c r="H3224" s="272" t="s">
        <v>985</v>
      </c>
      <c r="AY3224" s="147"/>
      <c r="BB3224" s="147"/>
      <c r="BE3224" s="147"/>
    </row>
    <row r="3225" spans="5:57" x14ac:dyDescent="0.25">
      <c r="E3225" s="340">
        <v>44923</v>
      </c>
      <c r="F3225" s="269">
        <v>2000</v>
      </c>
      <c r="G3225" s="272"/>
      <c r="H3225" s="272" t="s">
        <v>914</v>
      </c>
      <c r="AY3225" s="147"/>
      <c r="BB3225" s="147"/>
      <c r="BE3225" s="147"/>
    </row>
    <row r="3226" spans="5:57" x14ac:dyDescent="0.25">
      <c r="E3226" s="340">
        <v>44922</v>
      </c>
      <c r="F3226" s="269">
        <v>101000</v>
      </c>
      <c r="G3226" s="272" t="s">
        <v>915</v>
      </c>
      <c r="H3226" s="272" t="s">
        <v>990</v>
      </c>
      <c r="AY3226" s="147"/>
      <c r="BB3226" s="147"/>
      <c r="BE3226" s="147"/>
    </row>
    <row r="3227" spans="5:57" x14ac:dyDescent="0.25">
      <c r="E3227" s="340">
        <v>44922</v>
      </c>
      <c r="F3227" s="269">
        <v>5000</v>
      </c>
      <c r="G3227" s="272"/>
      <c r="H3227" s="272" t="s">
        <v>992</v>
      </c>
      <c r="AY3227" s="147"/>
      <c r="BB3227" s="147"/>
      <c r="BE3227" s="147"/>
    </row>
    <row r="3228" spans="5:57" x14ac:dyDescent="0.25">
      <c r="E3228" s="340">
        <v>44922</v>
      </c>
      <c r="F3228" s="269">
        <v>2000</v>
      </c>
      <c r="G3228" s="272" t="s">
        <v>915</v>
      </c>
      <c r="H3228" s="272" t="s">
        <v>994</v>
      </c>
      <c r="AY3228" s="147"/>
      <c r="BB3228" s="147"/>
      <c r="BE3228" s="147"/>
    </row>
    <row r="3229" spans="5:57" x14ac:dyDescent="0.25">
      <c r="E3229" s="340">
        <v>44922</v>
      </c>
      <c r="F3229" s="269">
        <v>12000</v>
      </c>
      <c r="G3229" s="272"/>
      <c r="H3229" s="272" t="s">
        <v>995</v>
      </c>
      <c r="AY3229" s="147"/>
      <c r="BB3229" s="147"/>
      <c r="BE3229" s="147"/>
    </row>
    <row r="3230" spans="5:57" x14ac:dyDescent="0.25">
      <c r="E3230" s="340">
        <v>44922</v>
      </c>
      <c r="F3230" s="269">
        <v>1000</v>
      </c>
      <c r="G3230" s="272"/>
      <c r="H3230" s="272" t="s">
        <v>993</v>
      </c>
      <c r="AY3230" s="147"/>
      <c r="BB3230" s="147"/>
      <c r="BE3230" s="147"/>
    </row>
    <row r="3231" spans="5:57" x14ac:dyDescent="0.25">
      <c r="E3231" s="340">
        <v>44922</v>
      </c>
      <c r="F3231" s="269">
        <v>7000</v>
      </c>
      <c r="G3231" s="272"/>
      <c r="H3231" s="272" t="s">
        <v>991</v>
      </c>
      <c r="AY3231" s="147"/>
      <c r="BB3231" s="147"/>
      <c r="BE3231" s="147"/>
    </row>
    <row r="3232" spans="5:57" x14ac:dyDescent="0.25">
      <c r="E3232" s="340">
        <v>44921</v>
      </c>
      <c r="F3232" s="269">
        <v>12000</v>
      </c>
      <c r="G3232" s="272"/>
      <c r="H3232" s="272" t="s">
        <v>997</v>
      </c>
      <c r="AY3232" s="147"/>
      <c r="BB3232" s="147"/>
      <c r="BE3232" s="147"/>
    </row>
    <row r="3233" spans="5:57" x14ac:dyDescent="0.25">
      <c r="E3233" s="340">
        <v>44921</v>
      </c>
      <c r="F3233" s="269">
        <v>113000</v>
      </c>
      <c r="G3233" s="272"/>
      <c r="H3233" s="272" t="s">
        <v>999</v>
      </c>
      <c r="AY3233" s="147"/>
      <c r="BB3233" s="147"/>
      <c r="BE3233" s="147"/>
    </row>
    <row r="3234" spans="5:57" x14ac:dyDescent="0.25">
      <c r="E3234" s="340">
        <v>44921</v>
      </c>
      <c r="F3234" s="269">
        <v>29000</v>
      </c>
      <c r="G3234" s="272"/>
      <c r="H3234" s="272" t="s">
        <v>998</v>
      </c>
      <c r="AY3234" s="147"/>
      <c r="BB3234" s="147"/>
      <c r="BE3234" s="147"/>
    </row>
    <row r="3235" spans="5:57" x14ac:dyDescent="0.25">
      <c r="E3235" s="478">
        <v>44921</v>
      </c>
      <c r="F3235" s="278">
        <v>6000</v>
      </c>
      <c r="G3235" s="278"/>
      <c r="H3235" s="278" t="s">
        <v>996</v>
      </c>
      <c r="AY3235" s="147"/>
      <c r="BB3235" s="147"/>
      <c r="BE3235" s="147"/>
    </row>
    <row r="3236" spans="5:57" x14ac:dyDescent="0.25">
      <c r="E3236" s="340">
        <v>44917</v>
      </c>
      <c r="F3236" s="269">
        <v>15000</v>
      </c>
      <c r="G3236" s="272"/>
      <c r="H3236" s="272" t="s">
        <v>1002</v>
      </c>
      <c r="AY3236" s="147"/>
      <c r="BB3236" s="147"/>
      <c r="BE3236" s="147"/>
    </row>
    <row r="3237" spans="5:57" x14ac:dyDescent="0.25">
      <c r="E3237" s="340">
        <v>44917</v>
      </c>
      <c r="F3237" s="269">
        <v>6000</v>
      </c>
      <c r="G3237" s="272"/>
      <c r="H3237" s="272" t="s">
        <v>1003</v>
      </c>
      <c r="AY3237" s="147"/>
      <c r="BB3237" s="147"/>
      <c r="BE3237" s="147"/>
    </row>
    <row r="3238" spans="5:57" x14ac:dyDescent="0.25">
      <c r="E3238" s="340">
        <v>44917</v>
      </c>
      <c r="F3238" s="269">
        <v>8000</v>
      </c>
      <c r="G3238" s="272"/>
      <c r="H3238" s="272" t="s">
        <v>1004</v>
      </c>
      <c r="AY3238" s="147"/>
      <c r="BB3238" s="147"/>
      <c r="BE3238" s="147"/>
    </row>
    <row r="3239" spans="5:57" x14ac:dyDescent="0.25">
      <c r="E3239" s="340">
        <v>44917</v>
      </c>
      <c r="F3239" s="269">
        <v>1000</v>
      </c>
      <c r="G3239" s="272"/>
      <c r="H3239" s="272" t="s">
        <v>1005</v>
      </c>
      <c r="AY3239" s="147"/>
      <c r="BB3239" s="147"/>
      <c r="BE3239" s="147"/>
    </row>
    <row r="3240" spans="5:57" x14ac:dyDescent="0.25">
      <c r="E3240" s="340">
        <v>44917</v>
      </c>
      <c r="F3240" s="269">
        <v>8000</v>
      </c>
      <c r="G3240" s="272"/>
      <c r="H3240" s="272" t="s">
        <v>1000</v>
      </c>
      <c r="AY3240" s="147"/>
      <c r="BB3240" s="147"/>
      <c r="BE3240" s="147"/>
    </row>
    <row r="3241" spans="5:57" x14ac:dyDescent="0.25">
      <c r="E3241" s="340">
        <v>44917</v>
      </c>
      <c r="F3241" s="269">
        <v>15000</v>
      </c>
      <c r="G3241" s="272"/>
      <c r="H3241" s="272" t="s">
        <v>1001</v>
      </c>
      <c r="AY3241" s="147"/>
      <c r="BB3241" s="147"/>
      <c r="BE3241" s="147"/>
    </row>
    <row r="3242" spans="5:57" x14ac:dyDescent="0.25">
      <c r="E3242" s="340">
        <v>44917</v>
      </c>
      <c r="F3242" s="269">
        <v>5000</v>
      </c>
      <c r="G3242" s="272"/>
      <c r="H3242" s="272" t="s">
        <v>1006</v>
      </c>
      <c r="AY3242" s="147"/>
      <c r="BB3242" s="147"/>
      <c r="BE3242" s="147"/>
    </row>
    <row r="3243" spans="5:57" x14ac:dyDescent="0.25">
      <c r="E3243" s="340">
        <v>44914</v>
      </c>
      <c r="F3243" s="269">
        <v>8000</v>
      </c>
      <c r="G3243" s="272"/>
      <c r="H3243" s="272" t="s">
        <v>934</v>
      </c>
      <c r="AY3243" s="147"/>
      <c r="BB3243" s="147"/>
      <c r="BE3243" s="147"/>
    </row>
    <row r="3244" spans="5:57" x14ac:dyDescent="0.25">
      <c r="E3244" s="340">
        <v>44914</v>
      </c>
      <c r="F3244" s="269">
        <v>20000</v>
      </c>
      <c r="G3244" s="272" t="s">
        <v>915</v>
      </c>
      <c r="H3244" s="272" t="s">
        <v>916</v>
      </c>
      <c r="AY3244" s="147"/>
      <c r="BB3244" s="147"/>
      <c r="BE3244" s="147"/>
    </row>
    <row r="3245" spans="5:57" x14ac:dyDescent="0.25">
      <c r="E3245" s="340">
        <v>44913</v>
      </c>
      <c r="F3245" s="269">
        <v>3000</v>
      </c>
      <c r="G3245" s="272"/>
      <c r="H3245" s="272" t="s">
        <v>919</v>
      </c>
      <c r="AY3245" s="147"/>
      <c r="BB3245" s="147"/>
      <c r="BE3245" s="147"/>
    </row>
    <row r="3246" spans="5:57" x14ac:dyDescent="0.25">
      <c r="E3246" s="340">
        <v>44913</v>
      </c>
      <c r="F3246" s="269">
        <v>2000</v>
      </c>
      <c r="G3246" s="272"/>
      <c r="H3246" s="272" t="s">
        <v>1007</v>
      </c>
      <c r="AY3246" s="147"/>
      <c r="BB3246" s="147"/>
      <c r="BE3246" s="147"/>
    </row>
    <row r="3247" spans="5:57" x14ac:dyDescent="0.25">
      <c r="E3247" s="340">
        <v>44913</v>
      </c>
      <c r="F3247" s="269">
        <v>27000</v>
      </c>
      <c r="G3247" s="272"/>
      <c r="H3247" s="272" t="s">
        <v>1008</v>
      </c>
      <c r="AY3247" s="147"/>
      <c r="BB3247" s="147"/>
      <c r="BE3247" s="147"/>
    </row>
    <row r="3248" spans="5:57" x14ac:dyDescent="0.25">
      <c r="E3248" s="340">
        <v>44913</v>
      </c>
      <c r="F3248" s="269">
        <v>218000</v>
      </c>
      <c r="G3248" s="272"/>
      <c r="H3248" s="272" t="s">
        <v>920</v>
      </c>
      <c r="AY3248" s="147"/>
      <c r="BB3248" s="147"/>
      <c r="BE3248" s="147"/>
    </row>
    <row r="3249" spans="5:57" x14ac:dyDescent="0.25">
      <c r="E3249" s="340">
        <v>44910</v>
      </c>
      <c r="F3249" s="269">
        <v>20000</v>
      </c>
      <c r="G3249" s="272"/>
      <c r="H3249" s="272" t="s">
        <v>1009</v>
      </c>
      <c r="AY3249" s="147"/>
      <c r="BB3249" s="147"/>
      <c r="BE3249" s="147"/>
    </row>
    <row r="3250" spans="5:57" x14ac:dyDescent="0.25">
      <c r="E3250" s="340">
        <v>44910</v>
      </c>
      <c r="F3250" s="269">
        <v>5000</v>
      </c>
      <c r="G3250" s="272"/>
      <c r="H3250" s="272" t="s">
        <v>1010</v>
      </c>
      <c r="AY3250" s="147"/>
      <c r="BB3250" s="147"/>
      <c r="BE3250" s="147"/>
    </row>
    <row r="3251" spans="5:57" x14ac:dyDescent="0.25">
      <c r="E3251" s="340">
        <v>44909</v>
      </c>
      <c r="F3251" s="269">
        <v>5000</v>
      </c>
      <c r="G3251" s="272"/>
      <c r="H3251" s="272" t="s">
        <v>968</v>
      </c>
      <c r="AY3251" s="147"/>
      <c r="BB3251" s="147"/>
      <c r="BE3251" s="147"/>
    </row>
    <row r="3252" spans="5:57" x14ac:dyDescent="0.25">
      <c r="E3252" s="340">
        <v>44909</v>
      </c>
      <c r="F3252" s="269">
        <v>6000</v>
      </c>
      <c r="G3252" s="272"/>
      <c r="H3252" s="272" t="s">
        <v>934</v>
      </c>
      <c r="AY3252" s="147"/>
      <c r="BB3252" s="147"/>
      <c r="BE3252" s="147"/>
    </row>
    <row r="3253" spans="5:57" x14ac:dyDescent="0.25">
      <c r="E3253" s="340">
        <v>44908</v>
      </c>
      <c r="F3253" s="269">
        <v>8000</v>
      </c>
      <c r="G3253" s="272"/>
      <c r="H3253" s="272" t="s">
        <v>968</v>
      </c>
      <c r="AY3253" s="147"/>
      <c r="BB3253" s="147"/>
      <c r="BE3253" s="147"/>
    </row>
    <row r="3254" spans="5:57" x14ac:dyDescent="0.25">
      <c r="E3254" s="340">
        <v>44908</v>
      </c>
      <c r="F3254" s="269">
        <v>2000</v>
      </c>
      <c r="G3254" s="272"/>
      <c r="H3254" s="272" t="s">
        <v>636</v>
      </c>
      <c r="AY3254" s="147"/>
      <c r="BB3254" s="147"/>
      <c r="BE3254" s="147"/>
    </row>
    <row r="3255" spans="5:57" x14ac:dyDescent="0.25">
      <c r="E3255" s="340">
        <v>44908</v>
      </c>
      <c r="F3255" s="269">
        <v>10000</v>
      </c>
      <c r="G3255" s="272"/>
      <c r="H3255" s="272" t="s">
        <v>1011</v>
      </c>
      <c r="AY3255" s="147"/>
      <c r="BB3255" s="147"/>
      <c r="BE3255" s="147"/>
    </row>
    <row r="3256" spans="5:57" x14ac:dyDescent="0.25">
      <c r="E3256" s="340">
        <v>44907</v>
      </c>
      <c r="F3256" s="269">
        <v>19000</v>
      </c>
      <c r="G3256" s="272"/>
      <c r="H3256" s="272" t="s">
        <v>1014</v>
      </c>
      <c r="AY3256" s="147"/>
      <c r="BB3256" s="147"/>
      <c r="BE3256" s="147"/>
    </row>
    <row r="3257" spans="5:57" x14ac:dyDescent="0.25">
      <c r="E3257" s="340">
        <v>44907</v>
      </c>
      <c r="F3257" s="269">
        <v>8000</v>
      </c>
      <c r="G3257" s="272" t="s">
        <v>915</v>
      </c>
      <c r="H3257" s="272" t="s">
        <v>1013</v>
      </c>
      <c r="AY3257" s="147"/>
      <c r="BB3257" s="147"/>
      <c r="BE3257" s="147"/>
    </row>
    <row r="3258" spans="5:57" x14ac:dyDescent="0.25">
      <c r="E3258" s="340">
        <v>44907</v>
      </c>
      <c r="F3258" s="269">
        <v>7000</v>
      </c>
      <c r="G3258" s="272"/>
      <c r="H3258" s="272" t="s">
        <v>1012</v>
      </c>
      <c r="AY3258" s="147"/>
      <c r="BB3258" s="147"/>
      <c r="BE3258" s="147"/>
    </row>
    <row r="3259" spans="5:57" x14ac:dyDescent="0.25">
      <c r="E3259" s="340">
        <v>44906</v>
      </c>
      <c r="F3259" s="269">
        <v>3000</v>
      </c>
      <c r="G3259" s="272"/>
      <c r="H3259" s="272" t="s">
        <v>1015</v>
      </c>
      <c r="AY3259" s="147"/>
      <c r="BB3259" s="147"/>
      <c r="BE3259" s="147"/>
    </row>
    <row r="3260" spans="5:57" x14ac:dyDescent="0.25">
      <c r="E3260" s="340">
        <v>44906</v>
      </c>
      <c r="F3260" s="269">
        <v>2000</v>
      </c>
      <c r="G3260" s="272"/>
      <c r="H3260" s="272" t="s">
        <v>1007</v>
      </c>
      <c r="AY3260" s="147"/>
      <c r="BB3260" s="147"/>
      <c r="BE3260" s="147"/>
    </row>
    <row r="3261" spans="5:57" x14ac:dyDescent="0.25">
      <c r="E3261" s="340">
        <v>44906</v>
      </c>
      <c r="F3261" s="269">
        <v>46000</v>
      </c>
      <c r="G3261" s="272"/>
      <c r="H3261" s="272" t="s">
        <v>1016</v>
      </c>
      <c r="AY3261" s="147"/>
      <c r="BB3261" s="147"/>
      <c r="BE3261" s="147"/>
    </row>
    <row r="3262" spans="5:57" x14ac:dyDescent="0.25">
      <c r="E3262" s="340">
        <v>44906</v>
      </c>
      <c r="F3262" s="269">
        <v>10000</v>
      </c>
      <c r="G3262" s="272"/>
      <c r="H3262" s="272" t="s">
        <v>984</v>
      </c>
      <c r="AY3262" s="147"/>
      <c r="BB3262" s="147"/>
      <c r="BE3262" s="147"/>
    </row>
    <row r="3263" spans="5:57" x14ac:dyDescent="0.25">
      <c r="E3263" s="340">
        <v>44906</v>
      </c>
      <c r="F3263" s="269">
        <v>192000</v>
      </c>
      <c r="G3263" s="272"/>
      <c r="H3263" s="272" t="s">
        <v>920</v>
      </c>
      <c r="AY3263" s="147"/>
      <c r="BB3263" s="147"/>
      <c r="BE3263" s="147"/>
    </row>
    <row r="3264" spans="5:57" x14ac:dyDescent="0.25">
      <c r="E3264" s="340">
        <v>44904</v>
      </c>
      <c r="F3264" s="269">
        <v>27000</v>
      </c>
      <c r="G3264" s="272"/>
      <c r="H3264" s="272" t="s">
        <v>1017</v>
      </c>
      <c r="AY3264" s="147"/>
      <c r="BB3264" s="147"/>
      <c r="BE3264" s="147"/>
    </row>
    <row r="3265" spans="5:57" x14ac:dyDescent="0.25">
      <c r="E3265" s="340">
        <v>44902</v>
      </c>
      <c r="F3265" s="269">
        <v>4000</v>
      </c>
      <c r="G3265" s="272"/>
      <c r="H3265" s="272" t="s">
        <v>1018</v>
      </c>
      <c r="AY3265" s="147"/>
      <c r="BB3265" s="147"/>
      <c r="BE3265" s="147"/>
    </row>
    <row r="3266" spans="5:57" x14ac:dyDescent="0.25">
      <c r="E3266" s="340">
        <v>44902</v>
      </c>
      <c r="F3266" s="269">
        <v>11000</v>
      </c>
      <c r="G3266" s="272"/>
      <c r="H3266" s="272" t="s">
        <v>1020</v>
      </c>
      <c r="AY3266" s="147"/>
      <c r="BB3266" s="147"/>
      <c r="BE3266" s="147"/>
    </row>
    <row r="3267" spans="5:57" x14ac:dyDescent="0.25">
      <c r="E3267" s="340">
        <v>44902</v>
      </c>
      <c r="F3267" s="269">
        <v>3000</v>
      </c>
      <c r="G3267" s="272"/>
      <c r="H3267" s="272" t="s">
        <v>914</v>
      </c>
      <c r="AY3267" s="147"/>
      <c r="BB3267" s="147"/>
      <c r="BE3267" s="147"/>
    </row>
    <row r="3268" spans="5:57" x14ac:dyDescent="0.25">
      <c r="E3268" s="340">
        <v>44902</v>
      </c>
      <c r="F3268" s="269">
        <v>4000</v>
      </c>
      <c r="G3268" s="272"/>
      <c r="H3268" s="272" t="s">
        <v>1019</v>
      </c>
      <c r="AY3268" s="147"/>
      <c r="BB3268" s="147"/>
      <c r="BE3268" s="147"/>
    </row>
    <row r="3269" spans="5:57" x14ac:dyDescent="0.25">
      <c r="E3269" s="340">
        <v>44902</v>
      </c>
      <c r="F3269" s="269">
        <v>39000</v>
      </c>
      <c r="G3269" s="272"/>
      <c r="H3269" s="272" t="s">
        <v>1021</v>
      </c>
      <c r="AY3269" s="147"/>
      <c r="BB3269" s="147"/>
      <c r="BE3269" s="147"/>
    </row>
    <row r="3270" spans="5:57" x14ac:dyDescent="0.25">
      <c r="E3270" s="340">
        <v>44901</v>
      </c>
      <c r="F3270" s="269">
        <v>50000</v>
      </c>
      <c r="G3270" s="272"/>
      <c r="H3270" s="272" t="s">
        <v>1025</v>
      </c>
      <c r="AY3270" s="147"/>
      <c r="BB3270" s="147"/>
      <c r="BE3270" s="147"/>
    </row>
    <row r="3271" spans="5:57" x14ac:dyDescent="0.25">
      <c r="E3271" s="340">
        <v>44901</v>
      </c>
      <c r="F3271" s="269">
        <v>2000</v>
      </c>
      <c r="G3271" s="272"/>
      <c r="H3271" s="272" t="s">
        <v>636</v>
      </c>
      <c r="AY3271" s="147"/>
      <c r="BB3271" s="147"/>
      <c r="BE3271" s="147"/>
    </row>
    <row r="3272" spans="5:57" x14ac:dyDescent="0.25">
      <c r="E3272" s="340">
        <v>44901</v>
      </c>
      <c r="F3272" s="269">
        <v>2000</v>
      </c>
      <c r="G3272" s="272"/>
      <c r="H3272" s="272" t="s">
        <v>1022</v>
      </c>
      <c r="AY3272" s="147"/>
      <c r="BB3272" s="147"/>
      <c r="BE3272" s="147"/>
    </row>
    <row r="3273" spans="5:57" x14ac:dyDescent="0.25">
      <c r="E3273" s="340">
        <v>44901</v>
      </c>
      <c r="F3273" s="269">
        <v>9000</v>
      </c>
      <c r="G3273" s="272"/>
      <c r="H3273" s="272" t="s">
        <v>1026</v>
      </c>
      <c r="AY3273" s="147"/>
      <c r="BB3273" s="147"/>
      <c r="BE3273" s="147"/>
    </row>
    <row r="3274" spans="5:57" x14ac:dyDescent="0.25">
      <c r="E3274" s="340">
        <v>44901</v>
      </c>
      <c r="F3274" s="269">
        <v>20000</v>
      </c>
      <c r="G3274" s="272" t="s">
        <v>915</v>
      </c>
      <c r="H3274" s="272" t="s">
        <v>916</v>
      </c>
      <c r="AY3274" s="147"/>
      <c r="BB3274" s="147"/>
      <c r="BE3274" s="147"/>
    </row>
    <row r="3275" spans="5:57" x14ac:dyDescent="0.25">
      <c r="E3275" s="340">
        <v>44901</v>
      </c>
      <c r="F3275" s="269">
        <v>4000</v>
      </c>
      <c r="G3275" s="272"/>
      <c r="H3275" s="272" t="s">
        <v>921</v>
      </c>
      <c r="AY3275" s="147"/>
      <c r="BB3275" s="147"/>
      <c r="BE3275" s="147"/>
    </row>
    <row r="3276" spans="5:57" x14ac:dyDescent="0.25">
      <c r="E3276" s="340">
        <v>44901</v>
      </c>
      <c r="F3276" s="269">
        <v>114000</v>
      </c>
      <c r="G3276" s="272" t="s">
        <v>915</v>
      </c>
      <c r="H3276" s="272" t="s">
        <v>1024</v>
      </c>
      <c r="AY3276" s="147"/>
      <c r="BB3276" s="147"/>
      <c r="BE3276" s="147"/>
    </row>
    <row r="3277" spans="5:57" x14ac:dyDescent="0.25">
      <c r="E3277" s="340">
        <v>44901</v>
      </c>
      <c r="F3277" s="269">
        <v>15000</v>
      </c>
      <c r="G3277" s="272"/>
      <c r="H3277" s="272" t="s">
        <v>1023</v>
      </c>
      <c r="AY3277" s="147"/>
      <c r="BB3277" s="147"/>
      <c r="BE3277" s="147"/>
    </row>
    <row r="3278" spans="5:57" x14ac:dyDescent="0.25">
      <c r="E3278" s="340">
        <v>44900</v>
      </c>
      <c r="F3278" s="269">
        <v>3000</v>
      </c>
      <c r="G3278" s="272"/>
      <c r="H3278" s="272" t="s">
        <v>1029</v>
      </c>
      <c r="AY3278" s="147"/>
      <c r="BB3278" s="147"/>
      <c r="BE3278" s="147"/>
    </row>
    <row r="3279" spans="5:57" x14ac:dyDescent="0.25">
      <c r="E3279" s="340">
        <v>44900</v>
      </c>
      <c r="F3279" s="269">
        <v>2000</v>
      </c>
      <c r="G3279" s="272"/>
      <c r="H3279" s="272" t="s">
        <v>1028</v>
      </c>
      <c r="AY3279" s="147"/>
      <c r="BB3279" s="147"/>
      <c r="BE3279" s="147"/>
    </row>
    <row r="3280" spans="5:57" x14ac:dyDescent="0.25">
      <c r="E3280" s="340">
        <v>44900</v>
      </c>
      <c r="F3280" s="269">
        <v>20000</v>
      </c>
      <c r="G3280" s="272"/>
      <c r="H3280" s="272" t="s">
        <v>1027</v>
      </c>
      <c r="AY3280" s="147"/>
      <c r="BB3280" s="147"/>
      <c r="BE3280" s="147"/>
    </row>
    <row r="3281" spans="5:57" x14ac:dyDescent="0.25">
      <c r="E3281" s="340">
        <v>44898</v>
      </c>
      <c r="F3281" s="269">
        <v>3000</v>
      </c>
      <c r="G3281" s="272"/>
      <c r="H3281" s="272" t="s">
        <v>919</v>
      </c>
      <c r="AY3281" s="147"/>
      <c r="BB3281" s="147"/>
      <c r="BE3281" s="147"/>
    </row>
    <row r="3282" spans="5:57" x14ac:dyDescent="0.25">
      <c r="E3282" s="340">
        <v>44898</v>
      </c>
      <c r="F3282" s="269">
        <v>4000</v>
      </c>
      <c r="G3282" s="272"/>
      <c r="H3282" s="272" t="s">
        <v>1007</v>
      </c>
      <c r="AY3282" s="147"/>
      <c r="BB3282" s="147"/>
      <c r="BE3282" s="147"/>
    </row>
    <row r="3283" spans="5:57" x14ac:dyDescent="0.25">
      <c r="E3283" s="340">
        <v>44898</v>
      </c>
      <c r="F3283" s="269">
        <v>143000</v>
      </c>
      <c r="G3283" s="272"/>
      <c r="H3283" s="272" t="s">
        <v>1030</v>
      </c>
      <c r="AY3283" s="147"/>
      <c r="BB3283" s="147"/>
      <c r="BE3283" s="147"/>
    </row>
    <row r="3284" spans="5:57" x14ac:dyDescent="0.25">
      <c r="E3284" s="340">
        <v>44897</v>
      </c>
      <c r="F3284" s="269">
        <v>8000</v>
      </c>
      <c r="G3284" s="272"/>
      <c r="H3284" s="272" t="s">
        <v>934</v>
      </c>
      <c r="AY3284" s="147"/>
      <c r="BB3284" s="147"/>
      <c r="BE3284" s="147"/>
    </row>
    <row r="3285" spans="5:57" x14ac:dyDescent="0.25">
      <c r="E3285" s="340">
        <v>44895</v>
      </c>
      <c r="F3285" s="269">
        <v>1000</v>
      </c>
      <c r="G3285" s="272"/>
      <c r="H3285" s="272" t="s">
        <v>636</v>
      </c>
      <c r="AY3285" s="147"/>
      <c r="BB3285" s="147"/>
      <c r="BE3285" s="147"/>
    </row>
    <row r="3286" spans="5:57" x14ac:dyDescent="0.25">
      <c r="E3286" s="340">
        <v>44893</v>
      </c>
      <c r="F3286" s="269">
        <v>220000</v>
      </c>
      <c r="G3286" s="272"/>
      <c r="H3286" s="272" t="s">
        <v>1031</v>
      </c>
      <c r="AY3286" s="147"/>
      <c r="BB3286" s="147"/>
      <c r="BE3286" s="147"/>
    </row>
    <row r="3287" spans="5:57" x14ac:dyDescent="0.25">
      <c r="E3287" s="340">
        <v>44891</v>
      </c>
      <c r="F3287" s="269">
        <v>20000</v>
      </c>
      <c r="G3287" s="272" t="s">
        <v>915</v>
      </c>
      <c r="H3287" s="272" t="s">
        <v>1034</v>
      </c>
      <c r="AY3287" s="147"/>
      <c r="BB3287" s="147"/>
      <c r="BE3287" s="147"/>
    </row>
    <row r="3288" spans="5:57" x14ac:dyDescent="0.25">
      <c r="E3288" s="340">
        <v>44891</v>
      </c>
      <c r="F3288" s="269">
        <v>120000</v>
      </c>
      <c r="G3288" s="272"/>
      <c r="H3288" s="272" t="s">
        <v>1032</v>
      </c>
      <c r="AY3288" s="147"/>
      <c r="BB3288" s="147"/>
      <c r="BE3288" s="147"/>
    </row>
    <row r="3289" spans="5:57" x14ac:dyDescent="0.25">
      <c r="E3289" s="340">
        <v>44891</v>
      </c>
      <c r="F3289" s="269">
        <v>32000</v>
      </c>
      <c r="G3289" s="272"/>
      <c r="H3289" s="272" t="s">
        <v>1033</v>
      </c>
      <c r="AY3289" s="147"/>
      <c r="BB3289" s="147"/>
      <c r="BE3289" s="147"/>
    </row>
    <row r="3290" spans="5:57" x14ac:dyDescent="0.25">
      <c r="E3290" s="340">
        <v>44890</v>
      </c>
      <c r="F3290" s="269">
        <v>8000</v>
      </c>
      <c r="G3290" s="272"/>
      <c r="H3290" s="272" t="s">
        <v>1035</v>
      </c>
      <c r="AY3290" s="147"/>
      <c r="BB3290" s="147"/>
      <c r="BE3290" s="147"/>
    </row>
    <row r="3291" spans="5:57" x14ac:dyDescent="0.25">
      <c r="E3291" s="340">
        <v>44889</v>
      </c>
      <c r="F3291" s="269">
        <v>2500</v>
      </c>
      <c r="G3291" s="272"/>
      <c r="H3291" s="272" t="s">
        <v>1036</v>
      </c>
      <c r="AY3291" s="147"/>
      <c r="BB3291" s="147"/>
      <c r="BE3291" s="147"/>
    </row>
    <row r="3292" spans="5:57" x14ac:dyDescent="0.25">
      <c r="E3292" s="340">
        <v>44889</v>
      </c>
      <c r="F3292" s="269">
        <v>2500</v>
      </c>
      <c r="G3292" s="272"/>
      <c r="H3292" s="272" t="s">
        <v>1037</v>
      </c>
      <c r="AY3292" s="147"/>
      <c r="BB3292" s="147"/>
      <c r="BE3292" s="147"/>
    </row>
    <row r="3293" spans="5:57" x14ac:dyDescent="0.25">
      <c r="E3293" s="340">
        <v>44887</v>
      </c>
      <c r="F3293" s="269">
        <v>5000</v>
      </c>
      <c r="G3293" s="272"/>
      <c r="H3293" s="272" t="s">
        <v>1038</v>
      </c>
      <c r="AY3293" s="147"/>
      <c r="BB3293" s="147"/>
      <c r="BE3293" s="147"/>
    </row>
    <row r="3294" spans="5:57" x14ac:dyDescent="0.25">
      <c r="E3294" s="340">
        <v>44887</v>
      </c>
      <c r="F3294" s="269">
        <v>4000</v>
      </c>
      <c r="G3294" s="272"/>
      <c r="H3294" s="272" t="s">
        <v>934</v>
      </c>
      <c r="AY3294" s="147"/>
      <c r="BB3294" s="147"/>
      <c r="BE3294" s="147"/>
    </row>
    <row r="3295" spans="5:57" x14ac:dyDescent="0.25">
      <c r="E3295" s="340">
        <v>44887</v>
      </c>
      <c r="F3295" s="269">
        <v>2000</v>
      </c>
      <c r="G3295" s="272"/>
      <c r="H3295" s="272" t="s">
        <v>1039</v>
      </c>
      <c r="AY3295" s="147"/>
      <c r="BB3295" s="147"/>
      <c r="BE3295" s="147"/>
    </row>
    <row r="3296" spans="5:57" x14ac:dyDescent="0.25">
      <c r="E3296" s="340">
        <v>44887</v>
      </c>
      <c r="F3296" s="269">
        <v>142000</v>
      </c>
      <c r="G3296" s="272"/>
      <c r="H3296" s="272" t="s">
        <v>920</v>
      </c>
      <c r="AY3296" s="147"/>
      <c r="BB3296" s="147"/>
      <c r="BE3296" s="147"/>
    </row>
    <row r="3297" spans="5:57" x14ac:dyDescent="0.25">
      <c r="E3297" s="340">
        <v>44882</v>
      </c>
      <c r="F3297" s="269">
        <v>30000</v>
      </c>
      <c r="G3297" s="272"/>
      <c r="H3297" s="272" t="s">
        <v>1040</v>
      </c>
      <c r="AY3297" s="147"/>
      <c r="BB3297" s="147"/>
      <c r="BE3297" s="147"/>
    </row>
    <row r="3298" spans="5:57" x14ac:dyDescent="0.25">
      <c r="E3298" s="340">
        <v>44882</v>
      </c>
      <c r="F3298" s="269">
        <v>10000</v>
      </c>
      <c r="G3298" s="272"/>
      <c r="H3298" s="272" t="s">
        <v>984</v>
      </c>
      <c r="AY3298" s="147"/>
      <c r="BB3298" s="147"/>
      <c r="BE3298" s="147"/>
    </row>
    <row r="3299" spans="5:57" x14ac:dyDescent="0.25">
      <c r="E3299" s="340">
        <v>44882</v>
      </c>
      <c r="F3299" s="269">
        <v>20000</v>
      </c>
      <c r="G3299" s="272"/>
      <c r="H3299" s="272" t="s">
        <v>1041</v>
      </c>
      <c r="AY3299" s="147"/>
      <c r="BB3299" s="147"/>
      <c r="BE3299" s="147"/>
    </row>
    <row r="3300" spans="5:57" x14ac:dyDescent="0.25">
      <c r="E3300" s="340">
        <v>44880</v>
      </c>
      <c r="F3300" s="269">
        <v>4000</v>
      </c>
      <c r="G3300" s="272"/>
      <c r="H3300" s="272" t="s">
        <v>1029</v>
      </c>
      <c r="AY3300" s="147"/>
      <c r="BB3300" s="147"/>
      <c r="BE3300" s="147"/>
    </row>
    <row r="3301" spans="5:57" x14ac:dyDescent="0.25">
      <c r="E3301" s="340">
        <v>44876</v>
      </c>
      <c r="F3301" s="269">
        <v>2000</v>
      </c>
      <c r="G3301" s="272"/>
      <c r="H3301" s="272" t="s">
        <v>919</v>
      </c>
      <c r="AY3301" s="147"/>
      <c r="BB3301" s="147"/>
      <c r="BE3301" s="147"/>
    </row>
    <row r="3302" spans="5:57" x14ac:dyDescent="0.25">
      <c r="E3302" s="340">
        <v>44876</v>
      </c>
      <c r="F3302" s="269">
        <v>216000</v>
      </c>
      <c r="G3302" s="272"/>
      <c r="H3302" s="272" t="s">
        <v>920</v>
      </c>
      <c r="AY3302" s="147"/>
      <c r="BB3302" s="147"/>
      <c r="BE3302" s="147"/>
    </row>
    <row r="3303" spans="5:57" x14ac:dyDescent="0.25">
      <c r="E3303" s="340">
        <v>44876</v>
      </c>
      <c r="F3303" s="269">
        <v>3000</v>
      </c>
      <c r="G3303" s="272"/>
      <c r="H3303" s="272" t="s">
        <v>914</v>
      </c>
      <c r="AY3303" s="147"/>
      <c r="BB3303" s="147"/>
      <c r="BE3303" s="147"/>
    </row>
    <row r="3304" spans="5:57" x14ac:dyDescent="0.25">
      <c r="E3304" s="340">
        <v>44876</v>
      </c>
      <c r="F3304" s="269">
        <v>10000</v>
      </c>
      <c r="G3304" s="272" t="s">
        <v>915</v>
      </c>
      <c r="H3304" s="272" t="s">
        <v>1043</v>
      </c>
      <c r="AY3304" s="147"/>
      <c r="BB3304" s="147"/>
      <c r="BE3304" s="147"/>
    </row>
    <row r="3305" spans="5:57" x14ac:dyDescent="0.25">
      <c r="E3305" s="340">
        <v>44876</v>
      </c>
      <c r="F3305" s="269">
        <v>20000</v>
      </c>
      <c r="G3305" s="272"/>
      <c r="H3305" s="272" t="s">
        <v>1042</v>
      </c>
      <c r="AY3305" s="147"/>
      <c r="BB3305" s="147"/>
      <c r="BE3305" s="147"/>
    </row>
    <row r="3306" spans="5:57" x14ac:dyDescent="0.25">
      <c r="E3306" s="340">
        <v>44876</v>
      </c>
      <c r="F3306" s="269">
        <v>25000</v>
      </c>
      <c r="G3306" s="272" t="s">
        <v>915</v>
      </c>
      <c r="H3306" s="272" t="s">
        <v>1044</v>
      </c>
      <c r="AY3306" s="147"/>
      <c r="BB3306" s="147"/>
      <c r="BE3306" s="147"/>
    </row>
    <row r="3307" spans="5:57" x14ac:dyDescent="0.25">
      <c r="E3307" s="340">
        <v>44875</v>
      </c>
      <c r="F3307" s="269">
        <v>3000</v>
      </c>
      <c r="G3307" s="272"/>
      <c r="H3307" s="272" t="s">
        <v>1045</v>
      </c>
      <c r="AY3307" s="147"/>
      <c r="BB3307" s="147"/>
      <c r="BE3307" s="147"/>
    </row>
    <row r="3308" spans="5:57" x14ac:dyDescent="0.25">
      <c r="E3308" s="340">
        <v>44874</v>
      </c>
      <c r="F3308" s="269">
        <v>5000</v>
      </c>
      <c r="G3308" s="272"/>
      <c r="H3308" s="272" t="s">
        <v>1047</v>
      </c>
      <c r="AY3308" s="147"/>
      <c r="BB3308" s="147"/>
      <c r="BE3308" s="147"/>
    </row>
    <row r="3309" spans="5:57" x14ac:dyDescent="0.25">
      <c r="E3309" s="340">
        <v>44874</v>
      </c>
      <c r="F3309" s="269">
        <v>10000</v>
      </c>
      <c r="G3309" s="272"/>
      <c r="H3309" s="272" t="s">
        <v>1046</v>
      </c>
      <c r="AY3309" s="147"/>
      <c r="BB3309" s="147"/>
      <c r="BE3309" s="147"/>
    </row>
    <row r="3310" spans="5:57" x14ac:dyDescent="0.25">
      <c r="E3310" s="340">
        <v>44874</v>
      </c>
      <c r="F3310" s="269">
        <v>20000</v>
      </c>
      <c r="G3310" s="272" t="s">
        <v>915</v>
      </c>
      <c r="H3310" s="272" t="s">
        <v>916</v>
      </c>
      <c r="AY3310" s="147"/>
      <c r="BB3310" s="147"/>
      <c r="BE3310" s="147"/>
    </row>
    <row r="3311" spans="5:57" x14ac:dyDescent="0.25">
      <c r="E3311" s="340">
        <v>44873</v>
      </c>
      <c r="F3311" s="269">
        <v>2000</v>
      </c>
      <c r="G3311" s="272"/>
      <c r="H3311" s="272" t="s">
        <v>636</v>
      </c>
      <c r="AY3311" s="147"/>
      <c r="BB3311" s="147"/>
      <c r="BE3311" s="147"/>
    </row>
    <row r="3312" spans="5:57" x14ac:dyDescent="0.25">
      <c r="E3312" s="340">
        <v>44873</v>
      </c>
      <c r="F3312" s="269">
        <v>1000</v>
      </c>
      <c r="G3312" s="272"/>
      <c r="H3312" s="272" t="s">
        <v>1048</v>
      </c>
      <c r="AY3312" s="147"/>
      <c r="BB3312" s="147"/>
      <c r="BE3312" s="147"/>
    </row>
    <row r="3313" spans="5:57" x14ac:dyDescent="0.25">
      <c r="E3313" s="340">
        <v>44871</v>
      </c>
      <c r="F3313" s="269">
        <v>33000</v>
      </c>
      <c r="G3313" s="272"/>
      <c r="H3313" s="272" t="s">
        <v>1049</v>
      </c>
      <c r="AY3313" s="147"/>
      <c r="BB3313" s="147"/>
      <c r="BE3313" s="147"/>
    </row>
    <row r="3314" spans="5:57" x14ac:dyDescent="0.25">
      <c r="E3314" s="340">
        <v>44870</v>
      </c>
      <c r="F3314" s="269">
        <v>2000</v>
      </c>
      <c r="G3314" s="272"/>
      <c r="H3314" s="272" t="s">
        <v>1015</v>
      </c>
      <c r="AY3314" s="147"/>
      <c r="BB3314" s="147"/>
      <c r="BE3314" s="147"/>
    </row>
    <row r="3315" spans="5:57" x14ac:dyDescent="0.25">
      <c r="E3315" s="340">
        <v>44870</v>
      </c>
      <c r="F3315" s="269">
        <v>2000</v>
      </c>
      <c r="G3315" s="272"/>
      <c r="H3315" s="272" t="s">
        <v>1007</v>
      </c>
      <c r="AY3315" s="147"/>
      <c r="BB3315" s="147"/>
      <c r="BE3315" s="147"/>
    </row>
    <row r="3316" spans="5:57" x14ac:dyDescent="0.25">
      <c r="E3316" s="340">
        <v>44870</v>
      </c>
      <c r="F3316" s="269">
        <v>10000</v>
      </c>
      <c r="G3316" s="272"/>
      <c r="H3316" s="272" t="s">
        <v>984</v>
      </c>
      <c r="AY3316" s="147"/>
      <c r="BB3316" s="147"/>
      <c r="BE3316" s="147"/>
    </row>
    <row r="3317" spans="5:57" x14ac:dyDescent="0.25">
      <c r="E3317" s="340">
        <v>44870</v>
      </c>
      <c r="F3317" s="269">
        <v>172000</v>
      </c>
      <c r="G3317" s="272"/>
      <c r="H3317" s="272" t="s">
        <v>920</v>
      </c>
      <c r="AY3317" s="147"/>
      <c r="BB3317" s="147"/>
      <c r="BE3317" s="147"/>
    </row>
    <row r="3318" spans="5:57" x14ac:dyDescent="0.25">
      <c r="E3318" s="340">
        <v>44870</v>
      </c>
      <c r="F3318" s="269">
        <v>3000</v>
      </c>
      <c r="G3318" s="272"/>
      <c r="H3318" s="272" t="s">
        <v>914</v>
      </c>
      <c r="AY3318" s="147"/>
      <c r="BB3318" s="147"/>
      <c r="BE3318" s="147"/>
    </row>
    <row r="3319" spans="5:57" x14ac:dyDescent="0.25">
      <c r="E3319" s="340">
        <v>44870</v>
      </c>
      <c r="F3319" s="269">
        <v>12000</v>
      </c>
      <c r="G3319" s="272"/>
      <c r="H3319" s="272" t="s">
        <v>1050</v>
      </c>
      <c r="AY3319" s="147"/>
      <c r="BB3319" s="147"/>
      <c r="BE3319" s="147"/>
    </row>
    <row r="3320" spans="5:57" x14ac:dyDescent="0.25">
      <c r="E3320" s="340">
        <v>44869</v>
      </c>
      <c r="F3320" s="269">
        <v>1000</v>
      </c>
      <c r="G3320" s="272"/>
      <c r="H3320" s="272" t="s">
        <v>921</v>
      </c>
      <c r="AY3320" s="147"/>
      <c r="BB3320" s="147"/>
      <c r="BE3320" s="147"/>
    </row>
    <row r="3321" spans="5:57" x14ac:dyDescent="0.25">
      <c r="E3321" s="340">
        <v>44868</v>
      </c>
      <c r="F3321" s="269">
        <v>2000</v>
      </c>
      <c r="G3321" s="272"/>
      <c r="H3321" s="272" t="s">
        <v>636</v>
      </c>
      <c r="AY3321" s="147"/>
      <c r="BB3321" s="147"/>
      <c r="BE3321" s="147"/>
    </row>
    <row r="3322" spans="5:57" x14ac:dyDescent="0.25">
      <c r="E3322" s="340">
        <v>44868</v>
      </c>
      <c r="F3322" s="269">
        <v>2000</v>
      </c>
      <c r="G3322" s="272"/>
      <c r="H3322" s="272" t="s">
        <v>1029</v>
      </c>
      <c r="AY3322" s="147"/>
      <c r="BB3322" s="147"/>
      <c r="BE3322" s="147"/>
    </row>
    <row r="3323" spans="5:57" x14ac:dyDescent="0.25">
      <c r="E3323" s="340">
        <v>44867</v>
      </c>
      <c r="F3323" s="269">
        <v>19000</v>
      </c>
      <c r="G3323" s="272"/>
      <c r="H3323" s="272" t="s">
        <v>947</v>
      </c>
      <c r="AY3323" s="147"/>
      <c r="BB3323" s="147"/>
      <c r="BE3323" s="147"/>
    </row>
    <row r="3324" spans="5:57" x14ac:dyDescent="0.25">
      <c r="E3324" s="340">
        <v>44867</v>
      </c>
      <c r="F3324" s="269">
        <v>8000</v>
      </c>
      <c r="G3324" s="272"/>
      <c r="H3324" s="272" t="s">
        <v>934</v>
      </c>
      <c r="AY3324" s="147"/>
      <c r="BB3324" s="147"/>
      <c r="BE3324" s="147"/>
    </row>
    <row r="3325" spans="5:57" x14ac:dyDescent="0.25">
      <c r="E3325" s="340">
        <v>44867</v>
      </c>
      <c r="F3325" s="269">
        <v>7000</v>
      </c>
      <c r="G3325" s="272"/>
      <c r="H3325" s="272" t="s">
        <v>1053</v>
      </c>
      <c r="AY3325" s="147"/>
      <c r="BB3325" s="147"/>
      <c r="BE3325" s="147"/>
    </row>
    <row r="3326" spans="5:57" x14ac:dyDescent="0.25">
      <c r="E3326" s="340">
        <v>44867</v>
      </c>
      <c r="F3326" s="269">
        <v>23000</v>
      </c>
      <c r="G3326" s="272"/>
      <c r="H3326" s="272" t="s">
        <v>1055</v>
      </c>
      <c r="AY3326" s="147"/>
      <c r="BB3326" s="147"/>
      <c r="BE3326" s="147"/>
    </row>
    <row r="3327" spans="5:57" x14ac:dyDescent="0.25">
      <c r="E3327" s="340">
        <v>44867</v>
      </c>
      <c r="F3327" s="269">
        <v>28000</v>
      </c>
      <c r="G3327" s="272"/>
      <c r="H3327" s="272" t="s">
        <v>1052</v>
      </c>
      <c r="AY3327" s="147"/>
      <c r="BB3327" s="147"/>
      <c r="BE3327" s="147"/>
    </row>
    <row r="3328" spans="5:57" x14ac:dyDescent="0.25">
      <c r="E3328" s="340">
        <v>44867</v>
      </c>
      <c r="F3328" s="269">
        <v>5000</v>
      </c>
      <c r="G3328" s="272"/>
      <c r="H3328" s="272" t="s">
        <v>1006</v>
      </c>
      <c r="AY3328" s="147"/>
      <c r="BB3328" s="147"/>
      <c r="BE3328" s="147"/>
    </row>
    <row r="3329" spans="5:57" x14ac:dyDescent="0.25">
      <c r="E3329" s="340">
        <v>44867</v>
      </c>
      <c r="F3329" s="269">
        <v>4000</v>
      </c>
      <c r="G3329" s="272"/>
      <c r="H3329" s="272" t="s">
        <v>1051</v>
      </c>
      <c r="AY3329" s="147"/>
      <c r="BB3329" s="147"/>
      <c r="BE3329" s="147"/>
    </row>
    <row r="3330" spans="5:57" x14ac:dyDescent="0.25">
      <c r="E3330" s="340">
        <v>44867</v>
      </c>
      <c r="F3330" s="269">
        <v>3000</v>
      </c>
      <c r="G3330" s="272"/>
      <c r="H3330" s="272" t="s">
        <v>1054</v>
      </c>
      <c r="AY3330" s="147"/>
      <c r="BB3330" s="147"/>
      <c r="BE3330" s="147"/>
    </row>
    <row r="3331" spans="5:57" x14ac:dyDescent="0.25">
      <c r="E3331" s="340">
        <v>44867</v>
      </c>
      <c r="F3331" s="269">
        <v>20000</v>
      </c>
      <c r="G3331" s="272"/>
      <c r="H3331" s="272" t="s">
        <v>1056</v>
      </c>
      <c r="AY3331" s="147"/>
      <c r="BB3331" s="147"/>
      <c r="BE3331" s="147"/>
    </row>
    <row r="3332" spans="5:57" x14ac:dyDescent="0.25">
      <c r="E3332" s="340">
        <v>44865</v>
      </c>
      <c r="F3332" s="269">
        <v>3000</v>
      </c>
      <c r="G3332" s="272"/>
      <c r="H3332" s="272" t="s">
        <v>1057</v>
      </c>
      <c r="AY3332" s="147"/>
      <c r="BB3332" s="147"/>
      <c r="BE3332" s="147"/>
    </row>
    <row r="3333" spans="5:57" x14ac:dyDescent="0.25">
      <c r="E3333" s="340">
        <v>44863</v>
      </c>
      <c r="F3333" s="269">
        <v>4000</v>
      </c>
      <c r="G3333" s="272"/>
      <c r="H3333" s="272" t="s">
        <v>1007</v>
      </c>
      <c r="AY3333" s="147"/>
      <c r="BB3333" s="147"/>
      <c r="BE3333" s="147"/>
    </row>
    <row r="3334" spans="5:57" x14ac:dyDescent="0.25">
      <c r="E3334" s="340">
        <v>44863</v>
      </c>
      <c r="F3334" s="269">
        <v>9000</v>
      </c>
      <c r="G3334" s="272"/>
      <c r="H3334" s="272" t="s">
        <v>984</v>
      </c>
      <c r="AY3334" s="147"/>
      <c r="BB3334" s="147"/>
      <c r="BE3334" s="147"/>
    </row>
    <row r="3335" spans="5:57" x14ac:dyDescent="0.25">
      <c r="E3335" s="340">
        <v>44863</v>
      </c>
      <c r="F3335" s="269">
        <v>185000</v>
      </c>
      <c r="G3335" s="272"/>
      <c r="H3335" s="272" t="s">
        <v>920</v>
      </c>
      <c r="AY3335" s="147"/>
      <c r="BB3335" s="147"/>
      <c r="BE3335" s="147"/>
    </row>
    <row r="3336" spans="5:57" x14ac:dyDescent="0.25">
      <c r="E3336" s="340">
        <v>44863</v>
      </c>
      <c r="F3336" s="269">
        <v>3000</v>
      </c>
      <c r="G3336" s="272"/>
      <c r="H3336" s="272" t="s">
        <v>914</v>
      </c>
      <c r="AY3336" s="147"/>
      <c r="BB3336" s="147"/>
      <c r="BE3336" s="147"/>
    </row>
    <row r="3337" spans="5:57" x14ac:dyDescent="0.25">
      <c r="E3337" s="340">
        <v>44862</v>
      </c>
      <c r="F3337" s="269">
        <v>20000</v>
      </c>
      <c r="G3337" s="272" t="s">
        <v>915</v>
      </c>
      <c r="H3337" s="272" t="s">
        <v>916</v>
      </c>
      <c r="AY3337" s="147"/>
      <c r="BB3337" s="147"/>
      <c r="BE3337" s="147"/>
    </row>
    <row r="3338" spans="5:57" x14ac:dyDescent="0.25">
      <c r="E3338" s="340">
        <v>44861</v>
      </c>
      <c r="F3338" s="269">
        <v>236000</v>
      </c>
      <c r="G3338" s="272"/>
      <c r="H3338" s="272" t="s">
        <v>1058</v>
      </c>
      <c r="AY3338" s="147"/>
      <c r="BB3338" s="147"/>
      <c r="BE3338" s="147"/>
    </row>
    <row r="3339" spans="5:57" x14ac:dyDescent="0.25">
      <c r="E3339" s="340">
        <v>44860</v>
      </c>
      <c r="F3339" s="269">
        <v>5000</v>
      </c>
      <c r="G3339" s="272"/>
      <c r="H3339" s="272" t="s">
        <v>1059</v>
      </c>
      <c r="AY3339" s="147"/>
      <c r="BB3339" s="147"/>
      <c r="BE3339" s="147"/>
    </row>
    <row r="3340" spans="5:57" x14ac:dyDescent="0.25">
      <c r="E3340" s="340">
        <v>44859</v>
      </c>
      <c r="F3340" s="269">
        <v>10000</v>
      </c>
      <c r="G3340" s="272"/>
      <c r="H3340" s="272" t="s">
        <v>1061</v>
      </c>
      <c r="AY3340" s="147"/>
      <c r="BB3340" s="147"/>
      <c r="BE3340" s="147"/>
    </row>
    <row r="3341" spans="5:57" x14ac:dyDescent="0.25">
      <c r="E3341" s="340">
        <v>44859</v>
      </c>
      <c r="F3341" s="269">
        <v>2000</v>
      </c>
      <c r="G3341" s="272"/>
      <c r="H3341" s="272" t="s">
        <v>1060</v>
      </c>
      <c r="AY3341" s="147"/>
      <c r="BB3341" s="147"/>
      <c r="BE3341" s="147"/>
    </row>
    <row r="3342" spans="5:57" x14ac:dyDescent="0.25">
      <c r="E3342" s="340">
        <v>44859</v>
      </c>
      <c r="F3342" s="269">
        <v>25000</v>
      </c>
      <c r="G3342" s="272" t="s">
        <v>915</v>
      </c>
      <c r="H3342" s="272" t="s">
        <v>1062</v>
      </c>
      <c r="AY3342" s="147"/>
      <c r="BB3342" s="147"/>
      <c r="BE3342" s="147"/>
    </row>
    <row r="3343" spans="5:57" x14ac:dyDescent="0.25">
      <c r="E3343" s="340">
        <v>44858</v>
      </c>
      <c r="F3343" s="269">
        <v>40000</v>
      </c>
      <c r="G3343" s="272" t="s">
        <v>915</v>
      </c>
      <c r="H3343" s="272" t="s">
        <v>1068</v>
      </c>
      <c r="AY3343" s="147"/>
      <c r="BB3343" s="147"/>
      <c r="BE3343" s="147"/>
    </row>
    <row r="3344" spans="5:57" x14ac:dyDescent="0.25">
      <c r="E3344" s="340">
        <v>44858</v>
      </c>
      <c r="F3344" s="269">
        <v>12000</v>
      </c>
      <c r="G3344" s="272" t="s">
        <v>915</v>
      </c>
      <c r="H3344" s="272" t="s">
        <v>1067</v>
      </c>
      <c r="AY3344" s="147"/>
      <c r="BB3344" s="147"/>
      <c r="BE3344" s="147"/>
    </row>
    <row r="3345" spans="5:57" x14ac:dyDescent="0.25">
      <c r="E3345" s="340">
        <v>44858</v>
      </c>
      <c r="F3345" s="269">
        <v>5000</v>
      </c>
      <c r="G3345" s="272"/>
      <c r="H3345" s="272" t="s">
        <v>1063</v>
      </c>
      <c r="AY3345" s="147"/>
      <c r="BB3345" s="147"/>
      <c r="BE3345" s="147"/>
    </row>
    <row r="3346" spans="5:57" x14ac:dyDescent="0.25">
      <c r="E3346" s="340">
        <v>44858</v>
      </c>
      <c r="F3346" s="269">
        <v>23000</v>
      </c>
      <c r="G3346" s="272" t="s">
        <v>915</v>
      </c>
      <c r="H3346" s="272" t="s">
        <v>1060</v>
      </c>
      <c r="AY3346" s="147"/>
      <c r="BB3346" s="147"/>
      <c r="BE3346" s="147"/>
    </row>
    <row r="3347" spans="5:57" x14ac:dyDescent="0.25">
      <c r="E3347" s="340">
        <v>44858</v>
      </c>
      <c r="F3347" s="269">
        <v>25000</v>
      </c>
      <c r="G3347" s="272" t="s">
        <v>915</v>
      </c>
      <c r="H3347" s="272" t="s">
        <v>1065</v>
      </c>
      <c r="AY3347" s="147"/>
      <c r="BB3347" s="147"/>
      <c r="BE3347" s="147"/>
    </row>
    <row r="3348" spans="5:57" x14ac:dyDescent="0.25">
      <c r="E3348" s="340">
        <v>44858</v>
      </c>
      <c r="F3348" s="269">
        <v>5000</v>
      </c>
      <c r="G3348" s="272" t="s">
        <v>915</v>
      </c>
      <c r="H3348" s="272" t="s">
        <v>1064</v>
      </c>
      <c r="AY3348" s="147"/>
      <c r="BB3348" s="147"/>
      <c r="BE3348" s="147"/>
    </row>
    <row r="3349" spans="5:57" x14ac:dyDescent="0.25">
      <c r="E3349" s="340">
        <v>44858</v>
      </c>
      <c r="F3349" s="269">
        <v>9000</v>
      </c>
      <c r="G3349" s="272"/>
      <c r="H3349" s="272" t="s">
        <v>1069</v>
      </c>
      <c r="AY3349" s="147"/>
      <c r="BB3349" s="147"/>
      <c r="BE3349" s="147"/>
    </row>
    <row r="3350" spans="5:57" x14ac:dyDescent="0.25">
      <c r="E3350" s="340">
        <v>44858</v>
      </c>
      <c r="F3350" s="269">
        <v>10000</v>
      </c>
      <c r="G3350" s="272" t="s">
        <v>915</v>
      </c>
      <c r="H3350" s="272" t="s">
        <v>1066</v>
      </c>
      <c r="AY3350" s="147"/>
      <c r="BB3350" s="147"/>
      <c r="BE3350" s="147"/>
    </row>
    <row r="3351" spans="5:57" x14ac:dyDescent="0.25">
      <c r="E3351" s="340">
        <v>44857</v>
      </c>
      <c r="F3351" s="269">
        <v>20000</v>
      </c>
      <c r="G3351" s="272"/>
      <c r="H3351" s="272" t="s">
        <v>1070</v>
      </c>
      <c r="AY3351" s="147"/>
      <c r="BB3351" s="147"/>
      <c r="BE3351" s="147"/>
    </row>
    <row r="3352" spans="5:57" x14ac:dyDescent="0.25">
      <c r="E3352" s="340">
        <v>44856</v>
      </c>
      <c r="F3352" s="269">
        <v>2000</v>
      </c>
      <c r="G3352" s="272"/>
      <c r="H3352" s="272" t="s">
        <v>1073</v>
      </c>
      <c r="AY3352" s="147"/>
      <c r="BB3352" s="147"/>
      <c r="BE3352" s="147"/>
    </row>
    <row r="3353" spans="5:57" x14ac:dyDescent="0.25">
      <c r="E3353" s="340">
        <v>44856</v>
      </c>
      <c r="F3353" s="269">
        <v>6000</v>
      </c>
      <c r="G3353" s="272"/>
      <c r="H3353" s="272" t="s">
        <v>1074</v>
      </c>
      <c r="AY3353" s="147"/>
      <c r="BB3353" s="147"/>
      <c r="BE3353" s="147"/>
    </row>
    <row r="3354" spans="5:57" x14ac:dyDescent="0.25">
      <c r="E3354" s="340">
        <v>44856</v>
      </c>
      <c r="F3354" s="269">
        <v>15000</v>
      </c>
      <c r="G3354" s="272" t="s">
        <v>915</v>
      </c>
      <c r="H3354" s="272" t="s">
        <v>1071</v>
      </c>
      <c r="AY3354" s="147"/>
      <c r="BB3354" s="147"/>
      <c r="BE3354" s="147"/>
    </row>
    <row r="3355" spans="5:57" x14ac:dyDescent="0.25">
      <c r="E3355" s="340">
        <v>44856</v>
      </c>
      <c r="F3355" s="269">
        <v>160000</v>
      </c>
      <c r="G3355" s="272"/>
      <c r="H3355" s="272" t="s">
        <v>920</v>
      </c>
      <c r="AY3355" s="147"/>
      <c r="BB3355" s="147"/>
      <c r="BE3355" s="147"/>
    </row>
    <row r="3356" spans="5:57" x14ac:dyDescent="0.25">
      <c r="E3356" s="340">
        <v>44856</v>
      </c>
      <c r="F3356" s="269">
        <v>3000</v>
      </c>
      <c r="G3356" s="272"/>
      <c r="H3356" s="272" t="s">
        <v>914</v>
      </c>
      <c r="AY3356" s="147"/>
      <c r="BB3356" s="147"/>
      <c r="BE3356" s="147"/>
    </row>
    <row r="3357" spans="5:57" x14ac:dyDescent="0.25">
      <c r="E3357" s="340">
        <v>44856</v>
      </c>
      <c r="F3357" s="269">
        <v>59000</v>
      </c>
      <c r="G3357" s="272" t="s">
        <v>915</v>
      </c>
      <c r="H3357" s="272" t="s">
        <v>1072</v>
      </c>
      <c r="AY3357" s="147"/>
      <c r="BB3357" s="147"/>
      <c r="BE3357" s="147"/>
    </row>
    <row r="3358" spans="5:57" x14ac:dyDescent="0.25">
      <c r="E3358" s="340">
        <v>44855</v>
      </c>
      <c r="F3358" s="269">
        <v>2000</v>
      </c>
      <c r="G3358" s="272"/>
      <c r="H3358" s="272" t="s">
        <v>1075</v>
      </c>
      <c r="AY3358" s="147"/>
      <c r="BB3358" s="147"/>
      <c r="BE3358" s="147"/>
    </row>
    <row r="3359" spans="5:57" x14ac:dyDescent="0.25">
      <c r="E3359" s="340">
        <v>44855</v>
      </c>
      <c r="F3359" s="269">
        <v>3000</v>
      </c>
      <c r="G3359" s="272"/>
      <c r="H3359" s="272" t="s">
        <v>1076</v>
      </c>
      <c r="AY3359" s="147"/>
      <c r="BB3359" s="147"/>
      <c r="BE3359" s="147"/>
    </row>
    <row r="3360" spans="5:57" x14ac:dyDescent="0.25">
      <c r="E3360" s="340">
        <v>44854</v>
      </c>
      <c r="F3360" s="269">
        <v>140000</v>
      </c>
      <c r="G3360" s="272" t="s">
        <v>915</v>
      </c>
      <c r="H3360" s="272" t="s">
        <v>1077</v>
      </c>
      <c r="AY3360" s="147"/>
      <c r="BB3360" s="147"/>
      <c r="BE3360" s="147"/>
    </row>
    <row r="3361" spans="5:57" x14ac:dyDescent="0.25">
      <c r="E3361" s="340">
        <v>44853</v>
      </c>
      <c r="F3361" s="269">
        <v>9000</v>
      </c>
      <c r="G3361" s="272"/>
      <c r="H3361" s="272" t="s">
        <v>984</v>
      </c>
      <c r="AY3361" s="147"/>
      <c r="BB3361" s="147"/>
      <c r="BE3361" s="147"/>
    </row>
    <row r="3362" spans="5:57" x14ac:dyDescent="0.25">
      <c r="E3362" s="340">
        <v>44853</v>
      </c>
      <c r="F3362" s="269">
        <v>18000</v>
      </c>
      <c r="G3362" s="272"/>
      <c r="H3362" s="272" t="s">
        <v>947</v>
      </c>
      <c r="AY3362" s="147"/>
      <c r="BB3362" s="147"/>
      <c r="BE3362" s="147"/>
    </row>
    <row r="3363" spans="5:57" x14ac:dyDescent="0.25">
      <c r="E3363" s="340">
        <v>44853</v>
      </c>
      <c r="F3363" s="269">
        <v>8000</v>
      </c>
      <c r="G3363" s="272"/>
      <c r="H3363" s="272" t="s">
        <v>934</v>
      </c>
      <c r="AY3363" s="147"/>
      <c r="BB3363" s="147"/>
      <c r="BE3363" s="147"/>
    </row>
    <row r="3364" spans="5:57" x14ac:dyDescent="0.25">
      <c r="E3364" s="340">
        <v>44853</v>
      </c>
      <c r="F3364" s="269">
        <v>15000</v>
      </c>
      <c r="G3364" s="272"/>
      <c r="H3364" s="272" t="s">
        <v>1078</v>
      </c>
      <c r="AY3364" s="147"/>
      <c r="BB3364" s="147"/>
      <c r="BE3364" s="147"/>
    </row>
    <row r="3365" spans="5:57" x14ac:dyDescent="0.25">
      <c r="E3365" s="340">
        <v>44852</v>
      </c>
      <c r="F3365" s="269">
        <v>30000</v>
      </c>
      <c r="G3365" s="272"/>
      <c r="H3365" s="272" t="s">
        <v>1079</v>
      </c>
      <c r="AY3365" s="147"/>
      <c r="BB3365" s="147"/>
      <c r="BE3365" s="147"/>
    </row>
    <row r="3366" spans="5:57" x14ac:dyDescent="0.25">
      <c r="E3366" s="340">
        <v>44852</v>
      </c>
      <c r="F3366" s="269">
        <v>20000</v>
      </c>
      <c r="G3366" s="272" t="s">
        <v>915</v>
      </c>
      <c r="H3366" s="272" t="s">
        <v>1034</v>
      </c>
      <c r="AY3366" s="147"/>
      <c r="BB3366" s="147"/>
      <c r="BE3366" s="147"/>
    </row>
    <row r="3367" spans="5:57" x14ac:dyDescent="0.25">
      <c r="E3367" s="340">
        <v>44851</v>
      </c>
      <c r="F3367" s="269">
        <v>50000</v>
      </c>
      <c r="G3367" s="272"/>
      <c r="H3367" s="272" t="s">
        <v>1081</v>
      </c>
      <c r="AY3367" s="147"/>
      <c r="BB3367" s="147"/>
      <c r="BE3367" s="147"/>
    </row>
    <row r="3368" spans="5:57" x14ac:dyDescent="0.25">
      <c r="E3368" s="340">
        <v>44851</v>
      </c>
      <c r="F3368" s="269">
        <v>6000</v>
      </c>
      <c r="G3368" s="272"/>
      <c r="H3368" s="272" t="s">
        <v>1080</v>
      </c>
      <c r="AY3368" s="147"/>
      <c r="BB3368" s="147"/>
      <c r="BE3368" s="147"/>
    </row>
    <row r="3369" spans="5:57" x14ac:dyDescent="0.25">
      <c r="E3369" s="340">
        <v>44849</v>
      </c>
      <c r="F3369" s="269">
        <v>136000</v>
      </c>
      <c r="G3369" s="272"/>
      <c r="H3369" s="272" t="s">
        <v>920</v>
      </c>
      <c r="AY3369" s="147"/>
      <c r="BB3369" s="147"/>
      <c r="BE3369" s="147"/>
    </row>
    <row r="3370" spans="5:57" x14ac:dyDescent="0.25">
      <c r="E3370" s="481">
        <v>44849</v>
      </c>
      <c r="F3370" s="277">
        <v>31000</v>
      </c>
      <c r="G3370" s="277"/>
      <c r="H3370" s="277" t="s">
        <v>1082</v>
      </c>
      <c r="AY3370" s="147"/>
      <c r="BB3370" s="147"/>
      <c r="BE3370" s="147"/>
    </row>
    <row r="3371" spans="5:57" x14ac:dyDescent="0.25">
      <c r="E3371" s="340">
        <v>44849</v>
      </c>
      <c r="F3371" s="269">
        <v>15000</v>
      </c>
      <c r="G3371" s="272"/>
      <c r="H3371" s="272" t="s">
        <v>1084</v>
      </c>
      <c r="AY3371" s="147"/>
      <c r="BB3371" s="147"/>
      <c r="BE3371" s="147"/>
    </row>
    <row r="3372" spans="5:57" x14ac:dyDescent="0.25">
      <c r="E3372" s="340">
        <v>44849</v>
      </c>
      <c r="F3372" s="269">
        <v>3000</v>
      </c>
      <c r="G3372" s="272"/>
      <c r="H3372" s="272" t="s">
        <v>1083</v>
      </c>
      <c r="AY3372" s="147"/>
      <c r="BB3372" s="147"/>
      <c r="BE3372" s="147"/>
    </row>
    <row r="3373" spans="5:57" x14ac:dyDescent="0.25">
      <c r="E3373" s="340">
        <v>44847</v>
      </c>
      <c r="F3373" s="269">
        <v>3000</v>
      </c>
      <c r="G3373" s="272"/>
      <c r="H3373" s="272" t="s">
        <v>914</v>
      </c>
      <c r="AY3373" s="147"/>
      <c r="BB3373" s="147"/>
      <c r="BE3373" s="147"/>
    </row>
    <row r="3374" spans="5:57" x14ac:dyDescent="0.25">
      <c r="E3374" s="340">
        <v>44846</v>
      </c>
      <c r="F3374" s="269">
        <v>5000</v>
      </c>
      <c r="G3374" s="272"/>
      <c r="H3374" s="272" t="s">
        <v>1063</v>
      </c>
      <c r="AY3374" s="147"/>
      <c r="BB3374" s="147"/>
      <c r="BE3374" s="147"/>
    </row>
    <row r="3375" spans="5:57" x14ac:dyDescent="0.25">
      <c r="E3375" s="340">
        <v>44846</v>
      </c>
      <c r="F3375" s="269">
        <v>3000</v>
      </c>
      <c r="G3375" s="272"/>
      <c r="H3375" s="272" t="s">
        <v>636</v>
      </c>
      <c r="AY3375" s="147"/>
      <c r="BB3375" s="147"/>
      <c r="BE3375" s="147"/>
    </row>
    <row r="3376" spans="5:57" x14ac:dyDescent="0.25">
      <c r="E3376" s="340">
        <v>44846</v>
      </c>
      <c r="F3376" s="269">
        <v>5000</v>
      </c>
      <c r="G3376" s="272"/>
      <c r="H3376" s="272" t="s">
        <v>1085</v>
      </c>
      <c r="AY3376" s="147"/>
      <c r="BB3376" s="147"/>
      <c r="BE3376" s="147"/>
    </row>
    <row r="3377" spans="5:57" x14ac:dyDescent="0.25">
      <c r="E3377" s="340">
        <v>44845</v>
      </c>
      <c r="F3377" s="269">
        <v>143000</v>
      </c>
      <c r="G3377" s="272"/>
      <c r="H3377" s="272" t="s">
        <v>920</v>
      </c>
      <c r="AY3377" s="147"/>
      <c r="BB3377" s="147"/>
      <c r="BE3377" s="147"/>
    </row>
    <row r="3378" spans="5:57" x14ac:dyDescent="0.25">
      <c r="E3378" s="340">
        <v>44845</v>
      </c>
      <c r="F3378" s="269">
        <v>200000</v>
      </c>
      <c r="G3378" s="272"/>
      <c r="H3378" s="272" t="s">
        <v>1086</v>
      </c>
      <c r="AY3378" s="147"/>
      <c r="BB3378" s="147"/>
      <c r="BE3378" s="147"/>
    </row>
    <row r="3379" spans="5:57" x14ac:dyDescent="0.25">
      <c r="E3379" s="340">
        <v>44841</v>
      </c>
      <c r="F3379" s="269">
        <v>18000</v>
      </c>
      <c r="G3379" s="272"/>
      <c r="H3379" s="272" t="s">
        <v>1088</v>
      </c>
      <c r="AY3379" s="147"/>
      <c r="BB3379" s="147"/>
      <c r="BE3379" s="147"/>
    </row>
    <row r="3380" spans="5:57" x14ac:dyDescent="0.25">
      <c r="E3380" s="340">
        <v>44841</v>
      </c>
      <c r="F3380" s="269">
        <v>12000</v>
      </c>
      <c r="G3380" s="272"/>
      <c r="H3380" s="272" t="s">
        <v>1087</v>
      </c>
      <c r="AY3380" s="147"/>
      <c r="BB3380" s="147"/>
      <c r="BE3380" s="147"/>
    </row>
    <row r="3381" spans="5:57" x14ac:dyDescent="0.25">
      <c r="E3381" s="340">
        <v>44840</v>
      </c>
      <c r="F3381" s="269">
        <v>5000</v>
      </c>
      <c r="G3381" s="272"/>
      <c r="H3381" s="272" t="s">
        <v>1089</v>
      </c>
      <c r="AY3381" s="147"/>
      <c r="BB3381" s="147"/>
      <c r="BE3381" s="147"/>
    </row>
    <row r="3382" spans="5:57" x14ac:dyDescent="0.25">
      <c r="E3382" s="340">
        <v>44840</v>
      </c>
      <c r="F3382" s="269">
        <v>7000</v>
      </c>
      <c r="G3382" s="272"/>
      <c r="H3382" s="272" t="s">
        <v>934</v>
      </c>
      <c r="AY3382" s="147"/>
      <c r="BB3382" s="147"/>
      <c r="BE3382" s="147"/>
    </row>
    <row r="3383" spans="5:57" x14ac:dyDescent="0.25">
      <c r="E3383" s="340">
        <v>44839</v>
      </c>
      <c r="F3383" s="269">
        <v>30000</v>
      </c>
      <c r="G3383" s="272"/>
      <c r="H3383" s="272" t="s">
        <v>1090</v>
      </c>
      <c r="AY3383" s="147"/>
      <c r="BB3383" s="147"/>
      <c r="BE3383" s="147"/>
    </row>
    <row r="3384" spans="5:57" x14ac:dyDescent="0.25">
      <c r="E3384" s="340">
        <v>44839</v>
      </c>
      <c r="F3384" s="269">
        <v>3000</v>
      </c>
      <c r="G3384" s="272"/>
      <c r="H3384" s="272" t="s">
        <v>636</v>
      </c>
      <c r="AY3384" s="147"/>
      <c r="BB3384" s="147"/>
      <c r="BE3384" s="147"/>
    </row>
    <row r="3385" spans="5:57" x14ac:dyDescent="0.25">
      <c r="E3385" s="340">
        <v>44838</v>
      </c>
      <c r="F3385" s="269">
        <v>6000</v>
      </c>
      <c r="G3385" s="272"/>
      <c r="H3385" s="272" t="s">
        <v>1038</v>
      </c>
      <c r="AY3385" s="147"/>
      <c r="BB3385" s="147"/>
      <c r="BE3385" s="147"/>
    </row>
    <row r="3386" spans="5:57" x14ac:dyDescent="0.25">
      <c r="E3386" s="340">
        <v>44838</v>
      </c>
      <c r="F3386" s="269">
        <v>1000</v>
      </c>
      <c r="G3386" s="272"/>
      <c r="H3386" s="272" t="s">
        <v>1060</v>
      </c>
      <c r="AY3386" s="147"/>
      <c r="BB3386" s="147"/>
      <c r="BE3386" s="147"/>
    </row>
    <row r="3387" spans="5:57" x14ac:dyDescent="0.25">
      <c r="E3387" s="340">
        <v>44838</v>
      </c>
      <c r="F3387" s="269">
        <v>20000</v>
      </c>
      <c r="G3387" s="272" t="s">
        <v>915</v>
      </c>
      <c r="H3387" s="272" t="s">
        <v>1034</v>
      </c>
      <c r="AY3387" s="147"/>
      <c r="BB3387" s="147"/>
      <c r="BE3387" s="147"/>
    </row>
    <row r="3388" spans="5:57" x14ac:dyDescent="0.25">
      <c r="E3388" s="340">
        <v>44836</v>
      </c>
      <c r="F3388" s="269">
        <v>40000</v>
      </c>
      <c r="G3388" s="272"/>
      <c r="H3388" s="272" t="s">
        <v>1092</v>
      </c>
      <c r="AY3388" s="147"/>
      <c r="BB3388" s="147"/>
      <c r="BE3388" s="147"/>
    </row>
    <row r="3389" spans="5:57" x14ac:dyDescent="0.25">
      <c r="E3389" s="340">
        <v>44836</v>
      </c>
      <c r="F3389" s="269">
        <v>30000</v>
      </c>
      <c r="G3389" s="272"/>
      <c r="H3389" s="272" t="s">
        <v>1091</v>
      </c>
      <c r="AY3389" s="147"/>
      <c r="BB3389" s="147"/>
      <c r="BE3389" s="147"/>
    </row>
    <row r="3390" spans="5:57" x14ac:dyDescent="0.25">
      <c r="E3390" s="340">
        <v>44834</v>
      </c>
      <c r="F3390" s="269">
        <v>3000</v>
      </c>
      <c r="G3390" s="272"/>
      <c r="H3390" s="272" t="s">
        <v>1095</v>
      </c>
      <c r="AY3390" s="147"/>
      <c r="BB3390" s="147"/>
      <c r="BE3390" s="147"/>
    </row>
    <row r="3391" spans="5:57" x14ac:dyDescent="0.25">
      <c r="E3391" s="340">
        <v>44834</v>
      </c>
      <c r="F3391" s="269">
        <v>35000</v>
      </c>
      <c r="G3391" s="272" t="s">
        <v>915</v>
      </c>
      <c r="H3391" s="272" t="s">
        <v>1093</v>
      </c>
      <c r="AY3391" s="147"/>
      <c r="BB3391" s="147"/>
      <c r="BE3391" s="147"/>
    </row>
    <row r="3392" spans="5:57" x14ac:dyDescent="0.25">
      <c r="E3392" s="340">
        <v>44834</v>
      </c>
      <c r="F3392" s="269">
        <v>9000</v>
      </c>
      <c r="G3392" s="272"/>
      <c r="H3392" s="272" t="s">
        <v>984</v>
      </c>
      <c r="AY3392" s="147"/>
      <c r="BB3392" s="147"/>
      <c r="BE3392" s="147"/>
    </row>
    <row r="3393" spans="5:57" x14ac:dyDescent="0.25">
      <c r="E3393" s="340">
        <v>44834</v>
      </c>
      <c r="F3393" s="269">
        <v>2000</v>
      </c>
      <c r="G3393" s="272"/>
      <c r="H3393" s="272" t="s">
        <v>1089</v>
      </c>
      <c r="AY3393" s="147"/>
      <c r="BB3393" s="147"/>
      <c r="BE3393" s="147"/>
    </row>
    <row r="3394" spans="5:57" x14ac:dyDescent="0.25">
      <c r="E3394" s="340">
        <v>44834</v>
      </c>
      <c r="F3394" s="269">
        <v>7000</v>
      </c>
      <c r="G3394" s="272"/>
      <c r="H3394" s="272" t="s">
        <v>934</v>
      </c>
      <c r="AY3394" s="147"/>
      <c r="BB3394" s="147"/>
      <c r="BE3394" s="147"/>
    </row>
    <row r="3395" spans="5:57" x14ac:dyDescent="0.25">
      <c r="E3395" s="340">
        <v>44834</v>
      </c>
      <c r="F3395" s="269">
        <v>139000</v>
      </c>
      <c r="G3395" s="272"/>
      <c r="H3395" s="272" t="s">
        <v>920</v>
      </c>
      <c r="AY3395" s="147"/>
      <c r="BB3395" s="147"/>
      <c r="BE3395" s="147"/>
    </row>
    <row r="3396" spans="5:57" x14ac:dyDescent="0.25">
      <c r="E3396" s="340">
        <v>44834</v>
      </c>
      <c r="F3396" s="269">
        <v>3000</v>
      </c>
      <c r="G3396" s="272"/>
      <c r="H3396" s="272" t="s">
        <v>914</v>
      </c>
      <c r="AY3396" s="147"/>
      <c r="BB3396" s="147"/>
      <c r="BE3396" s="147"/>
    </row>
    <row r="3397" spans="5:57" x14ac:dyDescent="0.25">
      <c r="E3397" s="340">
        <v>44834</v>
      </c>
      <c r="F3397" s="269">
        <v>100000</v>
      </c>
      <c r="G3397" s="272"/>
      <c r="H3397" s="272" t="s">
        <v>1094</v>
      </c>
      <c r="AY3397" s="147"/>
      <c r="BB3397" s="147"/>
      <c r="BE3397" s="147"/>
    </row>
    <row r="3398" spans="5:57" x14ac:dyDescent="0.25">
      <c r="E3398" s="340">
        <v>44834</v>
      </c>
      <c r="F3398" s="269">
        <v>7000</v>
      </c>
      <c r="G3398" s="272"/>
      <c r="H3398" s="272" t="s">
        <v>1096</v>
      </c>
      <c r="AY3398" s="147"/>
      <c r="BB3398" s="147"/>
      <c r="BE3398" s="147"/>
    </row>
    <row r="3399" spans="5:57" x14ac:dyDescent="0.25">
      <c r="E3399" s="340">
        <v>44834</v>
      </c>
      <c r="F3399" s="269">
        <v>10000</v>
      </c>
      <c r="G3399" s="272"/>
      <c r="H3399" s="272" t="s">
        <v>945</v>
      </c>
      <c r="AY3399" s="147"/>
      <c r="BB3399" s="147"/>
      <c r="BE3399" s="147"/>
    </row>
    <row r="3400" spans="5:57" x14ac:dyDescent="0.25">
      <c r="E3400" s="340">
        <v>44834</v>
      </c>
      <c r="F3400" s="269">
        <v>4000</v>
      </c>
      <c r="G3400" s="272"/>
      <c r="H3400" s="272" t="s">
        <v>945</v>
      </c>
      <c r="AY3400" s="147"/>
      <c r="BB3400" s="147"/>
      <c r="BE3400" s="147"/>
    </row>
    <row r="3401" spans="5:57" x14ac:dyDescent="0.25">
      <c r="E3401" s="340">
        <v>44831</v>
      </c>
      <c r="F3401" s="269">
        <v>5000</v>
      </c>
      <c r="G3401" s="272"/>
      <c r="H3401" s="272" t="s">
        <v>1063</v>
      </c>
      <c r="AY3401" s="147"/>
      <c r="BB3401" s="147"/>
      <c r="BE3401" s="147"/>
    </row>
    <row r="3402" spans="5:57" x14ac:dyDescent="0.25">
      <c r="E3402" s="340">
        <v>44831</v>
      </c>
      <c r="F3402" s="269">
        <v>22000</v>
      </c>
      <c r="G3402" s="272"/>
      <c r="H3402" s="272" t="s">
        <v>1097</v>
      </c>
      <c r="AY3402" s="147"/>
      <c r="BB3402" s="147"/>
      <c r="BE3402" s="147"/>
    </row>
    <row r="3403" spans="5:57" x14ac:dyDescent="0.25">
      <c r="E3403" s="340">
        <v>44831</v>
      </c>
      <c r="F3403" s="269">
        <v>20000</v>
      </c>
      <c r="G3403" s="272"/>
      <c r="H3403" s="272" t="s">
        <v>1098</v>
      </c>
      <c r="AY3403" s="147"/>
      <c r="BB3403" s="147"/>
      <c r="BE3403" s="147"/>
    </row>
    <row r="3404" spans="5:57" x14ac:dyDescent="0.25">
      <c r="E3404" s="340">
        <v>44830</v>
      </c>
      <c r="F3404" s="269">
        <v>195000</v>
      </c>
      <c r="G3404" s="272"/>
      <c r="H3404" s="272" t="s">
        <v>920</v>
      </c>
      <c r="AY3404" s="147"/>
      <c r="BB3404" s="147"/>
      <c r="BE3404" s="147"/>
    </row>
    <row r="3405" spans="5:57" x14ac:dyDescent="0.25">
      <c r="E3405" s="340">
        <v>44828</v>
      </c>
      <c r="F3405" s="269">
        <v>40000</v>
      </c>
      <c r="G3405" s="272"/>
      <c r="H3405" s="272" t="s">
        <v>1099</v>
      </c>
      <c r="AY3405" s="147"/>
      <c r="BB3405" s="147"/>
      <c r="BE3405" s="147"/>
    </row>
    <row r="3406" spans="5:57" x14ac:dyDescent="0.25">
      <c r="E3406" s="340">
        <v>44828</v>
      </c>
      <c r="F3406" s="269">
        <v>80000</v>
      </c>
      <c r="G3406" s="272"/>
      <c r="H3406" s="272" t="s">
        <v>1100</v>
      </c>
      <c r="AY3406" s="147"/>
      <c r="BB3406" s="147"/>
      <c r="BE3406" s="147"/>
    </row>
    <row r="3407" spans="5:57" x14ac:dyDescent="0.25">
      <c r="E3407" s="340">
        <v>44826</v>
      </c>
      <c r="F3407" s="269">
        <v>3000</v>
      </c>
      <c r="G3407" s="272"/>
      <c r="H3407" s="272" t="s">
        <v>1101</v>
      </c>
      <c r="AY3407" s="147"/>
      <c r="BB3407" s="147"/>
      <c r="BE3407" s="147"/>
    </row>
    <row r="3408" spans="5:57" x14ac:dyDescent="0.25">
      <c r="E3408" s="340">
        <v>44825</v>
      </c>
      <c r="F3408" s="269">
        <v>7000</v>
      </c>
      <c r="G3408" s="272"/>
      <c r="H3408" s="272" t="s">
        <v>934</v>
      </c>
      <c r="AY3408" s="147"/>
      <c r="BB3408" s="147"/>
      <c r="BE3408" s="147"/>
    </row>
    <row r="3409" spans="5:57" x14ac:dyDescent="0.25">
      <c r="E3409" s="340">
        <v>44825</v>
      </c>
      <c r="F3409" s="269">
        <v>4000</v>
      </c>
      <c r="G3409" s="272"/>
      <c r="H3409" s="272" t="s">
        <v>1103</v>
      </c>
      <c r="AY3409" s="147"/>
      <c r="BB3409" s="147"/>
      <c r="BE3409" s="147"/>
    </row>
    <row r="3410" spans="5:57" x14ac:dyDescent="0.25">
      <c r="E3410" s="340">
        <v>44825</v>
      </c>
      <c r="F3410" s="269">
        <v>4000</v>
      </c>
      <c r="G3410" s="272"/>
      <c r="H3410" s="272" t="s">
        <v>1102</v>
      </c>
      <c r="AY3410" s="147"/>
      <c r="BB3410" s="147"/>
      <c r="BE3410" s="147"/>
    </row>
    <row r="3411" spans="5:57" x14ac:dyDescent="0.25">
      <c r="E3411" s="340">
        <v>44823</v>
      </c>
      <c r="F3411" s="269">
        <v>5000</v>
      </c>
      <c r="G3411" s="272"/>
      <c r="H3411" s="272" t="s">
        <v>1038</v>
      </c>
      <c r="AY3411" s="147"/>
      <c r="BB3411" s="147"/>
      <c r="BE3411" s="147"/>
    </row>
    <row r="3412" spans="5:57" x14ac:dyDescent="0.25">
      <c r="E3412" s="340">
        <v>44823</v>
      </c>
      <c r="F3412" s="269">
        <v>4000</v>
      </c>
      <c r="G3412" s="272"/>
      <c r="H3412" s="272" t="s">
        <v>1104</v>
      </c>
      <c r="AY3412" s="147"/>
      <c r="BB3412" s="147"/>
      <c r="BE3412" s="147"/>
    </row>
    <row r="3413" spans="5:57" x14ac:dyDescent="0.25">
      <c r="E3413" s="340">
        <v>44821</v>
      </c>
      <c r="F3413" s="269">
        <v>153000</v>
      </c>
      <c r="G3413" s="272"/>
      <c r="H3413" s="272" t="s">
        <v>920</v>
      </c>
      <c r="AY3413" s="147"/>
      <c r="BB3413" s="147"/>
      <c r="BE3413" s="147"/>
    </row>
    <row r="3414" spans="5:57" x14ac:dyDescent="0.25">
      <c r="E3414" s="340">
        <v>44819</v>
      </c>
      <c r="F3414" s="269">
        <v>10000</v>
      </c>
      <c r="G3414" s="272"/>
      <c r="H3414" s="272" t="s">
        <v>1105</v>
      </c>
      <c r="AY3414" s="147"/>
      <c r="BB3414" s="147"/>
      <c r="BE3414" s="147"/>
    </row>
    <row r="3415" spans="5:57" x14ac:dyDescent="0.25">
      <c r="E3415" s="340">
        <v>44819</v>
      </c>
      <c r="F3415" s="269">
        <v>20000</v>
      </c>
      <c r="G3415" s="272"/>
      <c r="H3415" s="272" t="s">
        <v>1106</v>
      </c>
      <c r="AY3415" s="147"/>
      <c r="BB3415" s="147"/>
      <c r="BE3415" s="147"/>
    </row>
    <row r="3416" spans="5:57" x14ac:dyDescent="0.25">
      <c r="E3416" s="340">
        <v>44819</v>
      </c>
      <c r="F3416" s="269">
        <v>25000</v>
      </c>
      <c r="G3416" s="272"/>
      <c r="H3416" s="272" t="s">
        <v>1107</v>
      </c>
      <c r="AY3416" s="147"/>
      <c r="BB3416" s="147"/>
      <c r="BE3416" s="147"/>
    </row>
    <row r="3417" spans="5:57" x14ac:dyDescent="0.25">
      <c r="E3417" s="340">
        <v>44819</v>
      </c>
      <c r="F3417" s="269">
        <v>1000</v>
      </c>
      <c r="G3417" s="272"/>
      <c r="H3417" s="272" t="s">
        <v>636</v>
      </c>
      <c r="AY3417" s="147"/>
      <c r="BB3417" s="147"/>
      <c r="BE3417" s="147"/>
    </row>
    <row r="3418" spans="5:57" x14ac:dyDescent="0.25">
      <c r="E3418" s="340">
        <v>44819</v>
      </c>
      <c r="F3418" s="269">
        <v>2000</v>
      </c>
      <c r="G3418" s="272"/>
      <c r="H3418" s="272" t="s">
        <v>721</v>
      </c>
      <c r="AY3418" s="147"/>
      <c r="BB3418" s="147"/>
      <c r="BE3418" s="147"/>
    </row>
    <row r="3419" spans="5:57" x14ac:dyDescent="0.25">
      <c r="E3419" s="340">
        <v>44819</v>
      </c>
      <c r="F3419" s="269">
        <v>1000</v>
      </c>
      <c r="G3419" s="272"/>
      <c r="H3419" s="272" t="s">
        <v>945</v>
      </c>
      <c r="AY3419" s="147"/>
      <c r="BB3419" s="147"/>
      <c r="BE3419" s="147"/>
    </row>
    <row r="3420" spans="5:57" x14ac:dyDescent="0.25">
      <c r="E3420" s="340">
        <v>44817</v>
      </c>
      <c r="F3420" s="269">
        <v>7000</v>
      </c>
      <c r="G3420" s="272"/>
      <c r="H3420" s="272" t="s">
        <v>934</v>
      </c>
      <c r="AY3420" s="147"/>
      <c r="BB3420" s="147"/>
      <c r="BE3420" s="147"/>
    </row>
    <row r="3421" spans="5:57" x14ac:dyDescent="0.25">
      <c r="E3421" s="340">
        <v>44817</v>
      </c>
      <c r="F3421" s="269">
        <v>30000</v>
      </c>
      <c r="G3421" s="272"/>
      <c r="H3421" s="272" t="s">
        <v>1108</v>
      </c>
      <c r="AY3421" s="147"/>
      <c r="BB3421" s="147"/>
      <c r="BE3421" s="147"/>
    </row>
    <row r="3422" spans="5:57" x14ac:dyDescent="0.25">
      <c r="E3422" s="340">
        <v>44816</v>
      </c>
      <c r="F3422" s="269">
        <v>25000</v>
      </c>
      <c r="G3422" s="272" t="s">
        <v>915</v>
      </c>
      <c r="H3422" s="272" t="s">
        <v>1109</v>
      </c>
      <c r="AY3422" s="147"/>
      <c r="BB3422" s="147"/>
      <c r="BE3422" s="147"/>
    </row>
    <row r="3423" spans="5:57" x14ac:dyDescent="0.25">
      <c r="E3423" s="340">
        <v>44815</v>
      </c>
      <c r="F3423" s="269">
        <v>187000</v>
      </c>
      <c r="G3423" s="272"/>
      <c r="H3423" s="272" t="s">
        <v>920</v>
      </c>
      <c r="AY3423" s="147"/>
      <c r="BB3423" s="147"/>
      <c r="BE3423" s="147"/>
    </row>
    <row r="3424" spans="5:57" x14ac:dyDescent="0.25">
      <c r="E3424" s="340">
        <v>44815</v>
      </c>
      <c r="F3424" s="269">
        <v>20000</v>
      </c>
      <c r="G3424" s="272" t="s">
        <v>915</v>
      </c>
      <c r="H3424" s="272" t="s">
        <v>916</v>
      </c>
      <c r="AY3424" s="147"/>
      <c r="BB3424" s="147"/>
      <c r="BE3424" s="147"/>
    </row>
    <row r="3425" spans="5:57" x14ac:dyDescent="0.25">
      <c r="E3425" s="340">
        <v>44815</v>
      </c>
      <c r="F3425" s="269">
        <v>245000</v>
      </c>
      <c r="G3425" s="272"/>
      <c r="H3425" s="272" t="s">
        <v>1110</v>
      </c>
      <c r="AY3425" s="147"/>
      <c r="BB3425" s="147"/>
      <c r="BE3425" s="147"/>
    </row>
    <row r="3426" spans="5:57" x14ac:dyDescent="0.25">
      <c r="E3426" s="340">
        <v>44812</v>
      </c>
      <c r="F3426" s="269">
        <v>1000</v>
      </c>
      <c r="G3426" s="272"/>
      <c r="H3426" s="272" t="s">
        <v>1111</v>
      </c>
      <c r="AY3426" s="147"/>
      <c r="BB3426" s="147"/>
      <c r="BE3426" s="147"/>
    </row>
    <row r="3427" spans="5:57" x14ac:dyDescent="0.25">
      <c r="E3427" s="340">
        <v>44812</v>
      </c>
      <c r="F3427" s="269">
        <v>21000</v>
      </c>
      <c r="G3427" s="272"/>
      <c r="H3427" s="272" t="s">
        <v>1114</v>
      </c>
      <c r="AY3427" s="147"/>
      <c r="BB3427" s="147"/>
      <c r="BE3427" s="147"/>
    </row>
    <row r="3428" spans="5:57" x14ac:dyDescent="0.25">
      <c r="E3428" s="340">
        <v>44812</v>
      </c>
      <c r="F3428" s="269">
        <v>16000</v>
      </c>
      <c r="G3428" s="272"/>
      <c r="H3428" s="272" t="s">
        <v>1113</v>
      </c>
      <c r="AY3428" s="147"/>
      <c r="BB3428" s="147"/>
      <c r="BE3428" s="147"/>
    </row>
    <row r="3429" spans="5:57" x14ac:dyDescent="0.25">
      <c r="E3429" s="340">
        <v>44812</v>
      </c>
      <c r="F3429" s="269">
        <v>13000</v>
      </c>
      <c r="G3429" s="272"/>
      <c r="H3429" s="272" t="s">
        <v>1112</v>
      </c>
      <c r="AY3429" s="147"/>
      <c r="BB3429" s="147"/>
      <c r="BE3429" s="147"/>
    </row>
    <row r="3430" spans="5:57" x14ac:dyDescent="0.25">
      <c r="E3430" s="340">
        <v>44811</v>
      </c>
      <c r="F3430" s="269">
        <v>50000</v>
      </c>
      <c r="G3430" s="272" t="s">
        <v>915</v>
      </c>
      <c r="H3430" s="272" t="s">
        <v>1116</v>
      </c>
      <c r="AY3430" s="147"/>
      <c r="BB3430" s="147"/>
      <c r="BE3430" s="147"/>
    </row>
    <row r="3431" spans="5:57" x14ac:dyDescent="0.25">
      <c r="E3431" s="340">
        <v>44811</v>
      </c>
      <c r="F3431" s="269">
        <v>3000</v>
      </c>
      <c r="G3431" s="272"/>
      <c r="H3431" s="272" t="s">
        <v>1115</v>
      </c>
      <c r="AY3431" s="147"/>
      <c r="BB3431" s="147"/>
      <c r="BE3431" s="147"/>
    </row>
    <row r="3432" spans="5:57" x14ac:dyDescent="0.25">
      <c r="E3432" s="340">
        <v>44811</v>
      </c>
      <c r="F3432" s="269">
        <v>2000</v>
      </c>
      <c r="G3432" s="272"/>
      <c r="H3432" s="272" t="s">
        <v>921</v>
      </c>
      <c r="AY3432" s="147"/>
      <c r="BB3432" s="147"/>
      <c r="BE3432" s="147"/>
    </row>
    <row r="3433" spans="5:57" x14ac:dyDescent="0.25">
      <c r="E3433" s="340">
        <v>44810</v>
      </c>
      <c r="F3433" s="269">
        <v>5000</v>
      </c>
      <c r="G3433" s="272"/>
      <c r="H3433" s="272" t="s">
        <v>1063</v>
      </c>
      <c r="AY3433" s="147"/>
      <c r="BB3433" s="147"/>
      <c r="BE3433" s="147"/>
    </row>
    <row r="3434" spans="5:57" x14ac:dyDescent="0.25">
      <c r="E3434" s="340">
        <v>44810</v>
      </c>
      <c r="F3434" s="269">
        <v>4000</v>
      </c>
      <c r="G3434" s="272"/>
      <c r="H3434" s="272" t="s">
        <v>1117</v>
      </c>
      <c r="AY3434" s="147"/>
      <c r="BB3434" s="147"/>
      <c r="BE3434" s="147"/>
    </row>
    <row r="3435" spans="5:57" x14ac:dyDescent="0.25">
      <c r="E3435" s="340">
        <v>44810</v>
      </c>
      <c r="F3435" s="269">
        <v>2000</v>
      </c>
      <c r="G3435" s="272"/>
      <c r="H3435" s="272" t="s">
        <v>1119</v>
      </c>
      <c r="AY3435" s="147"/>
      <c r="BB3435" s="147"/>
      <c r="BE3435" s="147"/>
    </row>
    <row r="3436" spans="5:57" x14ac:dyDescent="0.25">
      <c r="E3436" s="340">
        <v>44810</v>
      </c>
      <c r="F3436" s="269">
        <v>2000</v>
      </c>
      <c r="G3436" s="272"/>
      <c r="H3436" s="272" t="s">
        <v>1118</v>
      </c>
      <c r="AY3436" s="147"/>
      <c r="BB3436" s="147"/>
      <c r="BE3436" s="147"/>
    </row>
    <row r="3437" spans="5:57" x14ac:dyDescent="0.25">
      <c r="E3437" s="340">
        <v>44809</v>
      </c>
      <c r="F3437" s="269">
        <v>9000</v>
      </c>
      <c r="G3437" s="272"/>
      <c r="H3437" s="272" t="s">
        <v>984</v>
      </c>
      <c r="AY3437" s="147"/>
      <c r="BB3437" s="147"/>
      <c r="BE3437" s="147"/>
    </row>
    <row r="3438" spans="5:57" x14ac:dyDescent="0.25">
      <c r="E3438" s="340">
        <v>44809</v>
      </c>
      <c r="F3438" s="269">
        <v>13000</v>
      </c>
      <c r="G3438" s="272"/>
      <c r="H3438" s="272" t="s">
        <v>1121</v>
      </c>
      <c r="AY3438" s="147"/>
      <c r="BB3438" s="147"/>
      <c r="BE3438" s="147"/>
    </row>
    <row r="3439" spans="5:57" x14ac:dyDescent="0.25">
      <c r="E3439" s="340">
        <v>44809</v>
      </c>
      <c r="F3439" s="269">
        <v>8000</v>
      </c>
      <c r="G3439" s="272"/>
      <c r="H3439" s="272" t="s">
        <v>1120</v>
      </c>
      <c r="AY3439" s="147"/>
      <c r="BB3439" s="147"/>
      <c r="BE3439" s="147"/>
    </row>
    <row r="3440" spans="5:57" x14ac:dyDescent="0.25">
      <c r="E3440" s="340">
        <v>44808</v>
      </c>
      <c r="F3440" s="269">
        <v>143000</v>
      </c>
      <c r="G3440" s="272"/>
      <c r="H3440" s="272" t="s">
        <v>920</v>
      </c>
      <c r="AY3440" s="147"/>
      <c r="BB3440" s="147"/>
      <c r="BE3440" s="147"/>
    </row>
    <row r="3441" spans="5:57" x14ac:dyDescent="0.25">
      <c r="E3441" s="340">
        <v>44806</v>
      </c>
      <c r="F3441" s="269">
        <v>8000</v>
      </c>
      <c r="G3441" s="272" t="s">
        <v>915</v>
      </c>
      <c r="H3441" s="272" t="s">
        <v>1122</v>
      </c>
      <c r="AY3441" s="147"/>
      <c r="BB3441" s="147"/>
      <c r="BE3441" s="147"/>
    </row>
    <row r="3442" spans="5:57" x14ac:dyDescent="0.25">
      <c r="E3442" s="340">
        <v>44805</v>
      </c>
      <c r="F3442" s="269">
        <v>5000</v>
      </c>
      <c r="G3442" s="272"/>
      <c r="H3442" s="272" t="s">
        <v>1123</v>
      </c>
      <c r="AY3442" s="147"/>
      <c r="BB3442" s="147"/>
      <c r="BE3442" s="147"/>
    </row>
    <row r="3443" spans="5:57" x14ac:dyDescent="0.25">
      <c r="E3443" s="340">
        <v>44804</v>
      </c>
      <c r="F3443" s="269">
        <v>7000</v>
      </c>
      <c r="G3443" s="272"/>
      <c r="H3443" s="272" t="s">
        <v>934</v>
      </c>
      <c r="AY3443" s="147"/>
      <c r="BB3443" s="147"/>
      <c r="BE3443" s="147"/>
    </row>
    <row r="3444" spans="5:57" x14ac:dyDescent="0.25">
      <c r="E3444" s="340">
        <v>44803</v>
      </c>
      <c r="F3444" s="269">
        <v>8000</v>
      </c>
      <c r="G3444" s="272"/>
      <c r="H3444" s="272" t="s">
        <v>1127</v>
      </c>
      <c r="AY3444" s="147"/>
      <c r="BB3444" s="147"/>
      <c r="BE3444" s="147"/>
    </row>
    <row r="3445" spans="5:57" x14ac:dyDescent="0.25">
      <c r="E3445" s="340">
        <v>44803</v>
      </c>
      <c r="F3445" s="269">
        <v>5000</v>
      </c>
      <c r="G3445" s="272"/>
      <c r="H3445" s="272" t="s">
        <v>1124</v>
      </c>
      <c r="AY3445" s="147"/>
      <c r="BB3445" s="147"/>
      <c r="BE3445" s="147"/>
    </row>
    <row r="3446" spans="5:57" x14ac:dyDescent="0.25">
      <c r="E3446" s="340">
        <v>44803</v>
      </c>
      <c r="F3446" s="269">
        <v>5000</v>
      </c>
      <c r="G3446" s="272"/>
      <c r="H3446" s="272" t="s">
        <v>1126</v>
      </c>
      <c r="AY3446" s="147"/>
      <c r="BB3446" s="147"/>
      <c r="BE3446" s="147"/>
    </row>
    <row r="3447" spans="5:57" x14ac:dyDescent="0.25">
      <c r="E3447" s="340">
        <v>44803</v>
      </c>
      <c r="F3447" s="269">
        <v>2000</v>
      </c>
      <c r="G3447" s="272"/>
      <c r="H3447" s="272" t="s">
        <v>636</v>
      </c>
      <c r="AY3447" s="147"/>
      <c r="BB3447" s="147"/>
      <c r="BE3447" s="147"/>
    </row>
    <row r="3448" spans="5:57" x14ac:dyDescent="0.25">
      <c r="E3448" s="340">
        <v>44803</v>
      </c>
      <c r="F3448" s="269">
        <v>185000</v>
      </c>
      <c r="G3448" s="272"/>
      <c r="H3448" s="272" t="s">
        <v>920</v>
      </c>
      <c r="AY3448" s="147"/>
      <c r="BB3448" s="147"/>
      <c r="BE3448" s="147"/>
    </row>
    <row r="3449" spans="5:57" x14ac:dyDescent="0.25">
      <c r="E3449" s="340">
        <v>44803</v>
      </c>
      <c r="F3449" s="269">
        <v>2000</v>
      </c>
      <c r="G3449" s="272"/>
      <c r="H3449" s="272" t="s">
        <v>914</v>
      </c>
      <c r="AY3449" s="147"/>
      <c r="BB3449" s="147"/>
      <c r="BE3449" s="147"/>
    </row>
    <row r="3450" spans="5:57" x14ac:dyDescent="0.25">
      <c r="E3450" s="340">
        <v>44803</v>
      </c>
      <c r="F3450" s="269">
        <v>4000</v>
      </c>
      <c r="G3450" s="272"/>
      <c r="H3450" s="272" t="s">
        <v>1125</v>
      </c>
      <c r="AY3450" s="147"/>
      <c r="BB3450" s="147"/>
      <c r="BE3450" s="147"/>
    </row>
    <row r="3451" spans="5:57" x14ac:dyDescent="0.25">
      <c r="E3451" s="340">
        <v>44802</v>
      </c>
      <c r="F3451" s="269">
        <v>30000</v>
      </c>
      <c r="G3451" s="272"/>
      <c r="H3451" s="272" t="s">
        <v>1128</v>
      </c>
      <c r="AY3451" s="147"/>
      <c r="BB3451" s="147"/>
      <c r="BE3451" s="147"/>
    </row>
    <row r="3452" spans="5:57" x14ac:dyDescent="0.25">
      <c r="E3452" s="340">
        <v>44802</v>
      </c>
      <c r="F3452" s="269">
        <v>10000</v>
      </c>
      <c r="G3452" s="272"/>
      <c r="H3452" s="272" t="s">
        <v>1129</v>
      </c>
      <c r="AY3452" s="147"/>
      <c r="BB3452" s="147"/>
      <c r="BE3452" s="147"/>
    </row>
    <row r="3453" spans="5:57" x14ac:dyDescent="0.25">
      <c r="E3453" s="340">
        <v>44802</v>
      </c>
      <c r="F3453" s="269">
        <v>10000</v>
      </c>
      <c r="G3453" s="272"/>
      <c r="H3453" s="272" t="s">
        <v>945</v>
      </c>
      <c r="AY3453" s="147"/>
      <c r="BB3453" s="147"/>
      <c r="BE3453" s="147"/>
    </row>
    <row r="3454" spans="5:57" x14ac:dyDescent="0.25">
      <c r="E3454" s="340">
        <v>44800</v>
      </c>
      <c r="F3454" s="269">
        <v>20000</v>
      </c>
      <c r="G3454" s="272"/>
      <c r="H3454" s="272" t="s">
        <v>1131</v>
      </c>
      <c r="AY3454" s="147"/>
      <c r="BB3454" s="147"/>
      <c r="BE3454" s="147"/>
    </row>
    <row r="3455" spans="5:57" x14ac:dyDescent="0.25">
      <c r="E3455" s="340">
        <v>44800</v>
      </c>
      <c r="F3455" s="269">
        <v>2000</v>
      </c>
      <c r="G3455" s="272"/>
      <c r="H3455" s="272" t="s">
        <v>1130</v>
      </c>
      <c r="AY3455" s="147"/>
      <c r="BB3455" s="147"/>
      <c r="BE3455" s="147"/>
    </row>
    <row r="3456" spans="5:57" x14ac:dyDescent="0.25">
      <c r="E3456" s="340">
        <v>44799</v>
      </c>
      <c r="F3456" s="269">
        <v>5000</v>
      </c>
      <c r="G3456" s="272"/>
      <c r="H3456" s="272" t="s">
        <v>721</v>
      </c>
      <c r="AY3456" s="147"/>
      <c r="BB3456" s="147"/>
      <c r="BE3456" s="147"/>
    </row>
    <row r="3457" spans="5:57" x14ac:dyDescent="0.25">
      <c r="E3457" s="340">
        <v>44798</v>
      </c>
      <c r="F3457" s="269">
        <v>7000</v>
      </c>
      <c r="G3457" s="272"/>
      <c r="H3457" s="272" t="s">
        <v>934</v>
      </c>
      <c r="AY3457" s="147"/>
      <c r="BB3457" s="147"/>
      <c r="BE3457" s="147"/>
    </row>
    <row r="3458" spans="5:57" x14ac:dyDescent="0.25">
      <c r="E3458" s="340">
        <v>44797</v>
      </c>
      <c r="F3458" s="269">
        <v>30000</v>
      </c>
      <c r="G3458" s="272"/>
      <c r="H3458" s="272" t="s">
        <v>1132</v>
      </c>
      <c r="AY3458" s="147"/>
      <c r="BB3458" s="147"/>
      <c r="BE3458" s="147"/>
    </row>
    <row r="3459" spans="5:57" x14ac:dyDescent="0.25">
      <c r="E3459" s="340">
        <v>44796</v>
      </c>
      <c r="F3459" s="269">
        <v>3000</v>
      </c>
      <c r="G3459" s="272"/>
      <c r="H3459" s="272" t="s">
        <v>636</v>
      </c>
      <c r="AY3459" s="147"/>
      <c r="BB3459" s="147"/>
      <c r="BE3459" s="147"/>
    </row>
    <row r="3460" spans="5:57" x14ac:dyDescent="0.25">
      <c r="E3460" s="340">
        <v>44796</v>
      </c>
      <c r="F3460" s="269">
        <v>2000</v>
      </c>
      <c r="G3460" s="272"/>
      <c r="H3460" s="272" t="s">
        <v>636</v>
      </c>
      <c r="AY3460" s="147"/>
      <c r="BB3460" s="147"/>
      <c r="BE3460" s="147"/>
    </row>
    <row r="3461" spans="5:57" x14ac:dyDescent="0.25">
      <c r="E3461" s="340">
        <v>44796</v>
      </c>
      <c r="F3461" s="269">
        <v>10000</v>
      </c>
      <c r="G3461" s="272" t="s">
        <v>915</v>
      </c>
      <c r="H3461" s="272" t="s">
        <v>915</v>
      </c>
      <c r="AY3461" s="147"/>
      <c r="BB3461" s="147"/>
      <c r="BE3461" s="147"/>
    </row>
    <row r="3462" spans="5:57" x14ac:dyDescent="0.25">
      <c r="E3462" s="340">
        <v>44796</v>
      </c>
      <c r="F3462" s="269">
        <v>5000</v>
      </c>
      <c r="G3462" s="272"/>
      <c r="H3462" s="272" t="s">
        <v>1133</v>
      </c>
      <c r="AY3462" s="147"/>
      <c r="BB3462" s="147"/>
      <c r="BE3462" s="147"/>
    </row>
    <row r="3463" spans="5:57" x14ac:dyDescent="0.25">
      <c r="E3463" s="340">
        <v>44794</v>
      </c>
      <c r="F3463" s="269">
        <v>193000</v>
      </c>
      <c r="G3463" s="272"/>
      <c r="H3463" s="272" t="s">
        <v>920</v>
      </c>
      <c r="AY3463" s="147"/>
      <c r="BB3463" s="147"/>
      <c r="BE3463" s="147"/>
    </row>
    <row r="3464" spans="5:57" x14ac:dyDescent="0.25">
      <c r="E3464" s="340">
        <v>44792</v>
      </c>
      <c r="F3464" s="269">
        <v>20000</v>
      </c>
      <c r="G3464" s="272"/>
      <c r="H3464" s="272" t="s">
        <v>1134</v>
      </c>
      <c r="AY3464" s="147"/>
      <c r="BB3464" s="147"/>
      <c r="BE3464" s="147"/>
    </row>
    <row r="3465" spans="5:57" x14ac:dyDescent="0.25">
      <c r="E3465" s="340">
        <v>44790</v>
      </c>
      <c r="F3465" s="269">
        <v>3000</v>
      </c>
      <c r="G3465" s="272"/>
      <c r="H3465" s="272" t="s">
        <v>636</v>
      </c>
      <c r="AY3465" s="147"/>
      <c r="BB3465" s="147"/>
      <c r="BE3465" s="147"/>
    </row>
    <row r="3466" spans="5:57" x14ac:dyDescent="0.25">
      <c r="E3466" s="340">
        <v>44790</v>
      </c>
      <c r="F3466" s="269">
        <v>10000</v>
      </c>
      <c r="G3466" s="272" t="s">
        <v>1135</v>
      </c>
      <c r="H3466" s="272" t="s">
        <v>915</v>
      </c>
      <c r="AY3466" s="147"/>
      <c r="BB3466" s="147"/>
      <c r="BE3466" s="147"/>
    </row>
    <row r="3467" spans="5:57" x14ac:dyDescent="0.25">
      <c r="E3467" s="340">
        <v>44789</v>
      </c>
      <c r="F3467" s="269">
        <v>2000</v>
      </c>
      <c r="G3467" s="272"/>
      <c r="H3467" s="272" t="s">
        <v>1137</v>
      </c>
      <c r="AY3467" s="147"/>
      <c r="BB3467" s="147"/>
      <c r="BE3467" s="147"/>
    </row>
    <row r="3468" spans="5:57" x14ac:dyDescent="0.25">
      <c r="E3468" s="340">
        <v>44789</v>
      </c>
      <c r="F3468" s="269">
        <v>2000</v>
      </c>
      <c r="G3468" s="272"/>
      <c r="H3468" s="272" t="s">
        <v>1136</v>
      </c>
      <c r="AY3468" s="147"/>
      <c r="BB3468" s="147"/>
      <c r="BE3468" s="147"/>
    </row>
    <row r="3469" spans="5:57" x14ac:dyDescent="0.25">
      <c r="E3469" s="340">
        <v>44789</v>
      </c>
      <c r="F3469" s="269">
        <v>2000</v>
      </c>
      <c r="G3469" s="272"/>
      <c r="H3469" s="272" t="s">
        <v>636</v>
      </c>
      <c r="AY3469" s="147"/>
      <c r="BB3469" s="147"/>
      <c r="BE3469" s="147"/>
    </row>
    <row r="3470" spans="5:57" x14ac:dyDescent="0.25">
      <c r="E3470" s="340">
        <v>44789</v>
      </c>
      <c r="F3470" s="269">
        <v>7000</v>
      </c>
      <c r="G3470" s="272"/>
      <c r="H3470" s="272" t="s">
        <v>934</v>
      </c>
      <c r="AY3470" s="147"/>
      <c r="BB3470" s="147"/>
      <c r="BE3470" s="147"/>
    </row>
    <row r="3471" spans="5:57" x14ac:dyDescent="0.25">
      <c r="E3471" s="340">
        <v>44789</v>
      </c>
      <c r="F3471" s="269">
        <v>6000</v>
      </c>
      <c r="G3471" s="272" t="s">
        <v>915</v>
      </c>
      <c r="H3471" s="272" t="s">
        <v>915</v>
      </c>
      <c r="AY3471" s="147"/>
      <c r="BB3471" s="147"/>
      <c r="BE3471" s="147"/>
    </row>
    <row r="3472" spans="5:57" x14ac:dyDescent="0.25">
      <c r="E3472" s="340">
        <v>44789</v>
      </c>
      <c r="F3472" s="269">
        <v>2000</v>
      </c>
      <c r="G3472" s="272"/>
      <c r="H3472" s="272" t="s">
        <v>914</v>
      </c>
      <c r="AY3472" s="147"/>
      <c r="BB3472" s="147"/>
      <c r="BE3472" s="147"/>
    </row>
    <row r="3473" spans="5:57" x14ac:dyDescent="0.25">
      <c r="E3473" s="340">
        <v>44787</v>
      </c>
      <c r="F3473" s="269">
        <v>190000</v>
      </c>
      <c r="G3473" s="272"/>
      <c r="H3473" s="272" t="s">
        <v>920</v>
      </c>
      <c r="AY3473" s="147"/>
      <c r="BB3473" s="147"/>
      <c r="BE3473" s="147"/>
    </row>
    <row r="3474" spans="5:57" x14ac:dyDescent="0.25">
      <c r="E3474" s="340">
        <v>44786</v>
      </c>
      <c r="F3474" s="269">
        <v>2000</v>
      </c>
      <c r="G3474" s="272"/>
      <c r="H3474" s="272" t="s">
        <v>636</v>
      </c>
      <c r="AY3474" s="147"/>
      <c r="BB3474" s="147"/>
      <c r="BE3474" s="147"/>
    </row>
    <row r="3475" spans="5:57" x14ac:dyDescent="0.25">
      <c r="E3475" s="340">
        <v>44786</v>
      </c>
      <c r="F3475" s="269">
        <v>10000</v>
      </c>
      <c r="G3475" s="272" t="s">
        <v>915</v>
      </c>
      <c r="H3475" s="272" t="s">
        <v>915</v>
      </c>
      <c r="AY3475" s="147"/>
      <c r="BB3475" s="147"/>
      <c r="BE3475" s="147"/>
    </row>
    <row r="3476" spans="5:57" x14ac:dyDescent="0.25">
      <c r="E3476" s="340">
        <v>44786</v>
      </c>
      <c r="F3476" s="269">
        <v>2000</v>
      </c>
      <c r="G3476" s="272"/>
      <c r="H3476" s="272" t="s">
        <v>914</v>
      </c>
      <c r="AY3476" s="147"/>
      <c r="BB3476" s="147"/>
      <c r="BE3476" s="147"/>
    </row>
    <row r="3477" spans="5:57" x14ac:dyDescent="0.25">
      <c r="E3477" s="340">
        <v>44786</v>
      </c>
      <c r="F3477" s="269">
        <v>15000</v>
      </c>
      <c r="G3477" s="272"/>
      <c r="H3477" s="272" t="s">
        <v>1138</v>
      </c>
      <c r="AY3477" s="147"/>
      <c r="BB3477" s="147"/>
      <c r="BE3477" s="147"/>
    </row>
    <row r="3478" spans="5:57" x14ac:dyDescent="0.25">
      <c r="E3478" s="340">
        <v>44785</v>
      </c>
      <c r="F3478" s="269">
        <v>4000</v>
      </c>
      <c r="G3478" s="272" t="s">
        <v>915</v>
      </c>
      <c r="H3478" s="272" t="s">
        <v>1139</v>
      </c>
      <c r="AY3478" s="147"/>
      <c r="BB3478" s="147"/>
      <c r="BE3478" s="147"/>
    </row>
    <row r="3479" spans="5:57" x14ac:dyDescent="0.25">
      <c r="E3479" s="340">
        <v>44785</v>
      </c>
      <c r="F3479" s="269">
        <v>10000</v>
      </c>
      <c r="G3479" s="272" t="s">
        <v>915</v>
      </c>
      <c r="H3479" s="272" t="s">
        <v>915</v>
      </c>
      <c r="AY3479" s="147"/>
      <c r="BB3479" s="147"/>
      <c r="BE3479" s="147"/>
    </row>
    <row r="3480" spans="5:57" x14ac:dyDescent="0.25">
      <c r="E3480" s="340">
        <v>44784</v>
      </c>
      <c r="F3480" s="269">
        <v>2000</v>
      </c>
      <c r="G3480" s="272"/>
      <c r="H3480" s="272" t="s">
        <v>1140</v>
      </c>
      <c r="AY3480" s="147"/>
      <c r="BB3480" s="147"/>
      <c r="BE3480" s="147"/>
    </row>
    <row r="3481" spans="5:57" x14ac:dyDescent="0.25">
      <c r="E3481" s="340">
        <v>44784</v>
      </c>
      <c r="F3481" s="269">
        <v>19000</v>
      </c>
      <c r="G3481" s="272" t="s">
        <v>915</v>
      </c>
      <c r="H3481" s="272" t="s">
        <v>1141</v>
      </c>
      <c r="AY3481" s="147"/>
      <c r="BB3481" s="147"/>
      <c r="BE3481" s="147"/>
    </row>
    <row r="3482" spans="5:57" x14ac:dyDescent="0.25">
      <c r="E3482" s="340">
        <v>44783</v>
      </c>
      <c r="F3482" s="269">
        <v>3000</v>
      </c>
      <c r="G3482" s="272"/>
      <c r="H3482" s="272" t="s">
        <v>1142</v>
      </c>
      <c r="AY3482" s="147"/>
      <c r="BB3482" s="147"/>
      <c r="BE3482" s="147"/>
    </row>
    <row r="3483" spans="5:57" x14ac:dyDescent="0.25">
      <c r="E3483" s="340">
        <v>44783</v>
      </c>
      <c r="F3483" s="269">
        <v>30000</v>
      </c>
      <c r="G3483" s="272"/>
      <c r="H3483" s="272" t="s">
        <v>1143</v>
      </c>
      <c r="AY3483" s="147"/>
      <c r="BB3483" s="147"/>
      <c r="BE3483" s="147"/>
    </row>
    <row r="3484" spans="5:57" x14ac:dyDescent="0.25">
      <c r="E3484" s="340">
        <v>44782</v>
      </c>
      <c r="F3484" s="269">
        <v>20000</v>
      </c>
      <c r="G3484" s="272" t="s">
        <v>915</v>
      </c>
      <c r="H3484" s="272" t="s">
        <v>915</v>
      </c>
      <c r="AY3484" s="147"/>
      <c r="BB3484" s="147"/>
      <c r="BE3484" s="147"/>
    </row>
    <row r="3485" spans="5:57" x14ac:dyDescent="0.25">
      <c r="E3485" s="340">
        <v>44781</v>
      </c>
      <c r="F3485" s="269">
        <v>147000</v>
      </c>
      <c r="G3485" s="272"/>
      <c r="H3485" s="272" t="s">
        <v>1148</v>
      </c>
      <c r="AY3485" s="147"/>
      <c r="BB3485" s="147"/>
      <c r="BE3485" s="147"/>
    </row>
    <row r="3486" spans="5:57" x14ac:dyDescent="0.25">
      <c r="E3486" s="340">
        <v>44781</v>
      </c>
      <c r="F3486" s="269">
        <v>33000</v>
      </c>
      <c r="G3486" s="272"/>
      <c r="H3486" s="272" t="s">
        <v>1147</v>
      </c>
      <c r="AY3486" s="147"/>
      <c r="BB3486" s="147"/>
      <c r="BE3486" s="147"/>
    </row>
    <row r="3487" spans="5:57" x14ac:dyDescent="0.25">
      <c r="E3487" s="340">
        <v>44781</v>
      </c>
      <c r="F3487" s="269">
        <v>10000</v>
      </c>
      <c r="G3487" s="272"/>
      <c r="H3487" s="272" t="s">
        <v>1144</v>
      </c>
      <c r="AY3487" s="147"/>
      <c r="BB3487" s="147"/>
      <c r="BE3487" s="147"/>
    </row>
    <row r="3488" spans="5:57" x14ac:dyDescent="0.25">
      <c r="E3488" s="340">
        <v>44781</v>
      </c>
      <c r="F3488" s="269">
        <v>11000</v>
      </c>
      <c r="G3488" s="272"/>
      <c r="H3488" s="272" t="s">
        <v>1145</v>
      </c>
      <c r="AY3488" s="147"/>
      <c r="BB3488" s="147"/>
      <c r="BE3488" s="147"/>
    </row>
    <row r="3489" spans="5:57" x14ac:dyDescent="0.25">
      <c r="E3489" s="340">
        <v>44781</v>
      </c>
      <c r="F3489" s="269">
        <v>5000</v>
      </c>
      <c r="G3489" s="272"/>
      <c r="H3489" s="272" t="s">
        <v>1038</v>
      </c>
      <c r="AY3489" s="147"/>
      <c r="BB3489" s="147"/>
      <c r="BE3489" s="147"/>
    </row>
    <row r="3490" spans="5:57" x14ac:dyDescent="0.25">
      <c r="E3490" s="340">
        <v>44781</v>
      </c>
      <c r="F3490" s="269">
        <v>7000</v>
      </c>
      <c r="G3490" s="272"/>
      <c r="H3490" s="272" t="s">
        <v>934</v>
      </c>
      <c r="AY3490" s="147"/>
      <c r="BB3490" s="147"/>
      <c r="BE3490" s="147"/>
    </row>
    <row r="3491" spans="5:57" x14ac:dyDescent="0.25">
      <c r="E3491" s="340">
        <v>44781</v>
      </c>
      <c r="F3491" s="269">
        <v>192000</v>
      </c>
      <c r="G3491" s="272"/>
      <c r="H3491" s="272" t="s">
        <v>920</v>
      </c>
      <c r="AY3491" s="147"/>
      <c r="BB3491" s="147"/>
      <c r="BE3491" s="147"/>
    </row>
    <row r="3492" spans="5:57" x14ac:dyDescent="0.25">
      <c r="E3492" s="340">
        <v>44781</v>
      </c>
      <c r="F3492" s="269">
        <v>2000</v>
      </c>
      <c r="G3492" s="272"/>
      <c r="H3492" s="272" t="s">
        <v>1146</v>
      </c>
      <c r="AY3492" s="147"/>
      <c r="BB3492" s="147"/>
      <c r="BE3492" s="147"/>
    </row>
    <row r="3493" spans="5:57" x14ac:dyDescent="0.25">
      <c r="E3493" s="340">
        <v>44778</v>
      </c>
      <c r="F3493" s="269">
        <v>2000</v>
      </c>
      <c r="G3493" s="272"/>
      <c r="H3493" s="272" t="s">
        <v>1060</v>
      </c>
      <c r="AY3493" s="147"/>
      <c r="BB3493" s="147"/>
      <c r="BE3493" s="147"/>
    </row>
    <row r="3494" spans="5:57" x14ac:dyDescent="0.25">
      <c r="E3494" s="340">
        <v>44778</v>
      </c>
      <c r="F3494" s="269">
        <v>10000</v>
      </c>
      <c r="G3494" s="272" t="s">
        <v>915</v>
      </c>
      <c r="H3494" s="272" t="s">
        <v>1149</v>
      </c>
      <c r="AY3494" s="147"/>
      <c r="BB3494" s="147"/>
      <c r="BE3494" s="147"/>
    </row>
    <row r="3495" spans="5:57" x14ac:dyDescent="0.25">
      <c r="E3495" s="340">
        <v>44776</v>
      </c>
      <c r="F3495" s="269">
        <v>10000</v>
      </c>
      <c r="G3495" s="272" t="s">
        <v>915</v>
      </c>
      <c r="H3495" s="272" t="s">
        <v>1150</v>
      </c>
      <c r="AY3495" s="147"/>
      <c r="BB3495" s="147"/>
      <c r="BE3495" s="147"/>
    </row>
    <row r="3496" spans="5:57" x14ac:dyDescent="0.25">
      <c r="E3496" s="340">
        <v>44776</v>
      </c>
      <c r="F3496" s="269">
        <v>2000</v>
      </c>
      <c r="G3496" s="272"/>
      <c r="H3496" s="272" t="s">
        <v>636</v>
      </c>
      <c r="AY3496" s="147"/>
      <c r="BB3496" s="147"/>
      <c r="BE3496" s="147"/>
    </row>
    <row r="3497" spans="5:57" x14ac:dyDescent="0.25">
      <c r="E3497" s="340">
        <v>44775</v>
      </c>
      <c r="F3497" s="269">
        <v>10000</v>
      </c>
      <c r="G3497" s="272" t="s">
        <v>915</v>
      </c>
      <c r="H3497" s="272" t="s">
        <v>1151</v>
      </c>
      <c r="AY3497" s="147"/>
      <c r="BB3497" s="147"/>
      <c r="BE3497" s="147"/>
    </row>
    <row r="3498" spans="5:57" x14ac:dyDescent="0.25">
      <c r="E3498" s="340">
        <v>44775</v>
      </c>
      <c r="F3498" s="269">
        <v>8000</v>
      </c>
      <c r="G3498" s="272"/>
      <c r="H3498" s="272" t="s">
        <v>984</v>
      </c>
      <c r="AY3498" s="147"/>
      <c r="BB3498" s="147"/>
      <c r="BE3498" s="147"/>
    </row>
    <row r="3499" spans="5:57" x14ac:dyDescent="0.25">
      <c r="E3499" s="340">
        <v>44775</v>
      </c>
      <c r="F3499" s="269">
        <v>4000</v>
      </c>
      <c r="G3499" s="272"/>
      <c r="H3499" s="272" t="s">
        <v>1153</v>
      </c>
      <c r="AY3499" s="147"/>
      <c r="BB3499" s="147"/>
      <c r="BE3499" s="147"/>
    </row>
    <row r="3500" spans="5:57" x14ac:dyDescent="0.25">
      <c r="E3500" s="340">
        <v>44775</v>
      </c>
      <c r="F3500" s="269">
        <v>5000</v>
      </c>
      <c r="G3500" s="272" t="s">
        <v>915</v>
      </c>
      <c r="H3500" s="272" t="s">
        <v>1152</v>
      </c>
      <c r="AY3500" s="147"/>
      <c r="BB3500" s="147"/>
      <c r="BE3500" s="147"/>
    </row>
    <row r="3501" spans="5:57" x14ac:dyDescent="0.25">
      <c r="E3501" s="340">
        <v>44775</v>
      </c>
      <c r="F3501" s="269">
        <v>10000</v>
      </c>
      <c r="G3501" s="272"/>
      <c r="H3501" s="272" t="s">
        <v>1154</v>
      </c>
      <c r="AY3501" s="147"/>
      <c r="BB3501" s="147"/>
      <c r="BE3501" s="147"/>
    </row>
    <row r="3502" spans="5:57" x14ac:dyDescent="0.25">
      <c r="E3502" s="340">
        <v>44774</v>
      </c>
      <c r="F3502" s="269">
        <v>5000</v>
      </c>
      <c r="G3502" s="272"/>
      <c r="H3502" s="272" t="s">
        <v>1156</v>
      </c>
      <c r="AY3502" s="147"/>
      <c r="BB3502" s="147"/>
      <c r="BE3502" s="147"/>
    </row>
    <row r="3503" spans="5:57" x14ac:dyDescent="0.25">
      <c r="E3503" s="340">
        <v>44774</v>
      </c>
      <c r="F3503" s="269">
        <v>7000</v>
      </c>
      <c r="G3503" s="272"/>
      <c r="H3503" s="272" t="s">
        <v>934</v>
      </c>
      <c r="AY3503" s="147"/>
      <c r="BB3503" s="147"/>
      <c r="BE3503" s="147"/>
    </row>
    <row r="3504" spans="5:57" x14ac:dyDescent="0.25">
      <c r="E3504" s="340">
        <v>44774</v>
      </c>
      <c r="F3504" s="269">
        <v>3000</v>
      </c>
      <c r="G3504" s="272"/>
      <c r="H3504" s="272" t="s">
        <v>1155</v>
      </c>
      <c r="AY3504" s="147"/>
      <c r="BB3504" s="147"/>
      <c r="BE3504" s="147"/>
    </row>
    <row r="3505" spans="5:57" x14ac:dyDescent="0.25">
      <c r="E3505" s="340">
        <v>44773</v>
      </c>
      <c r="F3505" s="269">
        <v>171000</v>
      </c>
      <c r="G3505" s="272"/>
      <c r="H3505" s="272" t="s">
        <v>920</v>
      </c>
      <c r="AY3505" s="147"/>
      <c r="BB3505" s="147"/>
      <c r="BE3505" s="147"/>
    </row>
    <row r="3506" spans="5:57" x14ac:dyDescent="0.25">
      <c r="E3506" s="340">
        <v>44773</v>
      </c>
      <c r="F3506" s="269">
        <v>27000</v>
      </c>
      <c r="G3506" s="272"/>
      <c r="H3506" s="272" t="s">
        <v>1157</v>
      </c>
      <c r="AY3506" s="147"/>
      <c r="BB3506" s="147"/>
      <c r="BE3506" s="147"/>
    </row>
    <row r="3507" spans="5:57" x14ac:dyDescent="0.25">
      <c r="E3507" s="340">
        <v>44773</v>
      </c>
      <c r="F3507" s="269">
        <v>3000</v>
      </c>
      <c r="G3507" s="272"/>
      <c r="H3507" s="272" t="s">
        <v>1158</v>
      </c>
      <c r="AY3507" s="147"/>
      <c r="BB3507" s="147"/>
      <c r="BE3507" s="147"/>
    </row>
    <row r="3508" spans="5:57" x14ac:dyDescent="0.25">
      <c r="E3508" s="340">
        <v>44772</v>
      </c>
      <c r="F3508" s="269">
        <v>16000</v>
      </c>
      <c r="G3508" s="272"/>
      <c r="H3508" s="272" t="s">
        <v>1159</v>
      </c>
      <c r="AY3508" s="147"/>
      <c r="BB3508" s="147"/>
      <c r="BE3508" s="147"/>
    </row>
    <row r="3509" spans="5:57" x14ac:dyDescent="0.25">
      <c r="E3509" s="340">
        <v>44771</v>
      </c>
      <c r="F3509" s="269">
        <v>2000</v>
      </c>
      <c r="G3509" s="272"/>
      <c r="H3509" s="272" t="s">
        <v>914</v>
      </c>
      <c r="AY3509" s="147"/>
      <c r="BB3509" s="147"/>
      <c r="BE3509" s="147"/>
    </row>
    <row r="3510" spans="5:57" x14ac:dyDescent="0.25">
      <c r="E3510" s="340">
        <v>44771</v>
      </c>
      <c r="F3510" s="269">
        <v>6000</v>
      </c>
      <c r="G3510" s="272"/>
      <c r="H3510" s="272" t="s">
        <v>1161</v>
      </c>
      <c r="AY3510" s="147"/>
      <c r="BB3510" s="147"/>
      <c r="BE3510" s="147"/>
    </row>
    <row r="3511" spans="5:57" x14ac:dyDescent="0.25">
      <c r="E3511" s="340">
        <v>44771</v>
      </c>
      <c r="F3511" s="269">
        <v>21000</v>
      </c>
      <c r="G3511" s="272"/>
      <c r="H3511" s="272" t="s">
        <v>1160</v>
      </c>
      <c r="AY3511" s="147"/>
      <c r="BB3511" s="147"/>
      <c r="BE3511" s="147"/>
    </row>
    <row r="3512" spans="5:57" x14ac:dyDescent="0.25">
      <c r="E3512" s="340">
        <v>44771</v>
      </c>
      <c r="F3512" s="269">
        <v>17000</v>
      </c>
      <c r="G3512" s="272"/>
      <c r="H3512" s="272" t="s">
        <v>1162</v>
      </c>
      <c r="AY3512" s="147"/>
      <c r="BB3512" s="147"/>
      <c r="BE3512" s="147"/>
    </row>
    <row r="3513" spans="5:57" x14ac:dyDescent="0.25">
      <c r="E3513" s="340">
        <v>44770</v>
      </c>
      <c r="F3513" s="269">
        <v>3000</v>
      </c>
      <c r="G3513" s="272"/>
      <c r="H3513" s="272" t="s">
        <v>1164</v>
      </c>
      <c r="AY3513" s="147"/>
      <c r="BB3513" s="147"/>
      <c r="BE3513" s="147"/>
    </row>
    <row r="3514" spans="5:57" x14ac:dyDescent="0.25">
      <c r="E3514" s="340">
        <v>44770</v>
      </c>
      <c r="F3514" s="269">
        <v>10000</v>
      </c>
      <c r="G3514" s="272"/>
      <c r="H3514" s="272" t="s">
        <v>1163</v>
      </c>
      <c r="AY3514" s="147"/>
      <c r="BB3514" s="147"/>
      <c r="BE3514" s="147"/>
    </row>
    <row r="3515" spans="5:57" x14ac:dyDescent="0.25">
      <c r="E3515" s="482">
        <v>44770</v>
      </c>
      <c r="F3515" s="279">
        <v>10000</v>
      </c>
      <c r="G3515" s="279"/>
      <c r="H3515" s="279" t="s">
        <v>1165</v>
      </c>
      <c r="AY3515" s="147"/>
      <c r="BB3515" s="147"/>
      <c r="BE3515" s="147"/>
    </row>
    <row r="3516" spans="5:57" x14ac:dyDescent="0.25">
      <c r="E3516" s="340">
        <v>44769</v>
      </c>
      <c r="F3516" s="269">
        <v>7000</v>
      </c>
      <c r="G3516" s="272"/>
      <c r="H3516" s="272" t="s">
        <v>1166</v>
      </c>
      <c r="AY3516" s="147"/>
      <c r="BB3516" s="147"/>
      <c r="BE3516" s="147"/>
    </row>
    <row r="3517" spans="5:57" x14ac:dyDescent="0.25">
      <c r="E3517" s="340">
        <v>44768</v>
      </c>
      <c r="F3517" s="269">
        <v>3000</v>
      </c>
      <c r="G3517" s="272"/>
      <c r="H3517" s="272" t="s">
        <v>1047</v>
      </c>
      <c r="AY3517" s="147"/>
      <c r="BB3517" s="147"/>
      <c r="BE3517" s="147"/>
    </row>
    <row r="3518" spans="5:57" x14ac:dyDescent="0.25">
      <c r="E3518" s="340">
        <v>44768</v>
      </c>
      <c r="F3518" s="269">
        <v>26000</v>
      </c>
      <c r="G3518" s="272" t="s">
        <v>915</v>
      </c>
      <c r="H3518" s="272" t="s">
        <v>915</v>
      </c>
      <c r="AY3518" s="147"/>
      <c r="BB3518" s="147"/>
      <c r="BE3518" s="147"/>
    </row>
    <row r="3519" spans="5:57" x14ac:dyDescent="0.25">
      <c r="E3519" s="340">
        <v>44766</v>
      </c>
      <c r="F3519" s="269">
        <v>50000</v>
      </c>
      <c r="G3519" s="272" t="s">
        <v>915</v>
      </c>
      <c r="H3519" s="272" t="s">
        <v>1167</v>
      </c>
      <c r="AY3519" s="147"/>
      <c r="BB3519" s="147"/>
      <c r="BE3519" s="147"/>
    </row>
    <row r="3520" spans="5:57" x14ac:dyDescent="0.25">
      <c r="E3520" s="340">
        <v>44765</v>
      </c>
      <c r="F3520" s="269">
        <v>163000</v>
      </c>
      <c r="G3520" s="272"/>
      <c r="H3520" s="272" t="s">
        <v>920</v>
      </c>
      <c r="AY3520" s="147"/>
      <c r="BB3520" s="147"/>
      <c r="BE3520" s="147"/>
    </row>
    <row r="3521" spans="5:57" x14ac:dyDescent="0.25">
      <c r="E3521" s="340">
        <v>44764</v>
      </c>
      <c r="F3521" s="269">
        <v>12000</v>
      </c>
      <c r="G3521" s="272" t="s">
        <v>915</v>
      </c>
      <c r="H3521" s="272" t="s">
        <v>915</v>
      </c>
      <c r="AY3521" s="147"/>
      <c r="BB3521" s="147"/>
      <c r="BE3521" s="147"/>
    </row>
    <row r="3522" spans="5:57" x14ac:dyDescent="0.25">
      <c r="E3522" s="340">
        <v>44763</v>
      </c>
      <c r="F3522" s="269">
        <v>3000</v>
      </c>
      <c r="G3522" s="272"/>
      <c r="H3522" s="272" t="s">
        <v>1168</v>
      </c>
      <c r="AY3522" s="147"/>
      <c r="BB3522" s="147"/>
      <c r="BE3522" s="147"/>
    </row>
    <row r="3523" spans="5:57" x14ac:dyDescent="0.25">
      <c r="E3523" s="340">
        <v>44763</v>
      </c>
      <c r="F3523" s="269">
        <v>15000</v>
      </c>
      <c r="G3523" s="272"/>
      <c r="H3523" s="272" t="s">
        <v>968</v>
      </c>
      <c r="AY3523" s="147"/>
      <c r="BB3523" s="147"/>
      <c r="BE3523" s="147"/>
    </row>
    <row r="3524" spans="5:57" x14ac:dyDescent="0.25">
      <c r="E3524" s="340">
        <v>44763</v>
      </c>
      <c r="F3524" s="269">
        <v>7000</v>
      </c>
      <c r="G3524" s="272"/>
      <c r="H3524" s="272" t="s">
        <v>934</v>
      </c>
      <c r="AY3524" s="147"/>
      <c r="BB3524" s="147"/>
      <c r="BE3524" s="147"/>
    </row>
    <row r="3525" spans="5:57" x14ac:dyDescent="0.25">
      <c r="E3525" s="340">
        <v>44763</v>
      </c>
      <c r="F3525" s="269">
        <v>12000</v>
      </c>
      <c r="G3525" s="272" t="s">
        <v>915</v>
      </c>
      <c r="H3525" s="272" t="s">
        <v>915</v>
      </c>
      <c r="AY3525" s="147"/>
      <c r="BB3525" s="147"/>
      <c r="BE3525" s="147"/>
    </row>
    <row r="3526" spans="5:57" x14ac:dyDescent="0.25">
      <c r="E3526" s="340">
        <v>44763</v>
      </c>
      <c r="F3526" s="269">
        <v>6000</v>
      </c>
      <c r="G3526" s="272" t="s">
        <v>915</v>
      </c>
      <c r="H3526" s="272" t="s">
        <v>1169</v>
      </c>
      <c r="AY3526" s="147"/>
      <c r="BB3526" s="147"/>
      <c r="BE3526" s="147"/>
    </row>
    <row r="3527" spans="5:57" x14ac:dyDescent="0.25">
      <c r="E3527" s="340">
        <v>44763</v>
      </c>
      <c r="F3527" s="269">
        <v>210000</v>
      </c>
      <c r="G3527" s="272" t="s">
        <v>915</v>
      </c>
      <c r="H3527" s="272" t="s">
        <v>1171</v>
      </c>
      <c r="AY3527" s="147"/>
      <c r="BB3527" s="147"/>
      <c r="BE3527" s="147"/>
    </row>
    <row r="3528" spans="5:57" x14ac:dyDescent="0.25">
      <c r="E3528" s="340">
        <v>44763</v>
      </c>
      <c r="F3528" s="269">
        <v>50000</v>
      </c>
      <c r="G3528" s="272" t="s">
        <v>915</v>
      </c>
      <c r="H3528" s="272" t="s">
        <v>1170</v>
      </c>
      <c r="AY3528" s="147"/>
      <c r="BB3528" s="147"/>
      <c r="BE3528" s="147"/>
    </row>
    <row r="3529" spans="5:57" x14ac:dyDescent="0.25">
      <c r="E3529" s="340">
        <v>44762</v>
      </c>
      <c r="F3529" s="269">
        <v>16000</v>
      </c>
      <c r="G3529" s="272"/>
      <c r="H3529" s="272" t="s">
        <v>1173</v>
      </c>
      <c r="AY3529" s="147"/>
      <c r="BB3529" s="147"/>
      <c r="BE3529" s="147"/>
    </row>
    <row r="3530" spans="5:57" x14ac:dyDescent="0.25">
      <c r="E3530" s="340">
        <v>44762</v>
      </c>
      <c r="F3530" s="269">
        <v>7000</v>
      </c>
      <c r="G3530" s="272"/>
      <c r="H3530" s="272" t="s">
        <v>1172</v>
      </c>
      <c r="AY3530" s="147"/>
      <c r="BB3530" s="147"/>
      <c r="BE3530" s="147"/>
    </row>
    <row r="3531" spans="5:57" x14ac:dyDescent="0.25">
      <c r="E3531" s="340">
        <v>44760</v>
      </c>
      <c r="F3531" s="269">
        <v>177000</v>
      </c>
      <c r="G3531" s="272"/>
      <c r="H3531" s="272" t="s">
        <v>920</v>
      </c>
      <c r="AY3531" s="147"/>
      <c r="BB3531" s="147"/>
      <c r="BE3531" s="147"/>
    </row>
    <row r="3532" spans="5:57" x14ac:dyDescent="0.25">
      <c r="E3532" s="340">
        <v>44760</v>
      </c>
      <c r="F3532" s="269">
        <v>2000</v>
      </c>
      <c r="G3532" s="272"/>
      <c r="H3532" s="272" t="s">
        <v>914</v>
      </c>
      <c r="AY3532" s="147"/>
      <c r="BB3532" s="147"/>
      <c r="BE3532" s="147"/>
    </row>
    <row r="3533" spans="5:57" x14ac:dyDescent="0.25">
      <c r="E3533" s="340">
        <v>44760</v>
      </c>
      <c r="F3533" s="269">
        <v>60000</v>
      </c>
      <c r="G3533" s="272"/>
      <c r="H3533" s="272" t="s">
        <v>1174</v>
      </c>
      <c r="AY3533" s="147"/>
      <c r="BB3533" s="147"/>
      <c r="BE3533" s="147"/>
    </row>
    <row r="3534" spans="5:57" x14ac:dyDescent="0.25">
      <c r="E3534" s="340">
        <v>44757</v>
      </c>
      <c r="F3534" s="269">
        <v>15000</v>
      </c>
      <c r="G3534" s="272"/>
      <c r="H3534" s="272" t="s">
        <v>1175</v>
      </c>
      <c r="AY3534" s="147"/>
      <c r="BB3534" s="147"/>
      <c r="BE3534" s="147"/>
    </row>
    <row r="3535" spans="5:57" x14ac:dyDescent="0.25">
      <c r="E3535" s="340">
        <v>44757</v>
      </c>
      <c r="F3535" s="269">
        <v>15000</v>
      </c>
      <c r="G3535" s="272"/>
      <c r="H3535" s="272" t="s">
        <v>1176</v>
      </c>
      <c r="AY3535" s="147"/>
      <c r="BB3535" s="147"/>
      <c r="BE3535" s="147"/>
    </row>
    <row r="3536" spans="5:57" x14ac:dyDescent="0.25">
      <c r="E3536" s="340">
        <v>44755</v>
      </c>
      <c r="F3536" s="269">
        <v>180000</v>
      </c>
      <c r="G3536" s="272" t="s">
        <v>915</v>
      </c>
      <c r="H3536" s="272" t="s">
        <v>1177</v>
      </c>
      <c r="AY3536" s="147"/>
      <c r="BB3536" s="147"/>
      <c r="BE3536" s="147"/>
    </row>
    <row r="3537" spans="5:57" x14ac:dyDescent="0.25">
      <c r="E3537" s="340">
        <v>44754</v>
      </c>
      <c r="F3537" s="269">
        <v>7000</v>
      </c>
      <c r="G3537" s="272"/>
      <c r="H3537" s="272" t="s">
        <v>934</v>
      </c>
      <c r="AY3537" s="147"/>
      <c r="BB3537" s="147"/>
      <c r="BE3537" s="147"/>
    </row>
    <row r="3538" spans="5:57" x14ac:dyDescent="0.25">
      <c r="E3538" s="340">
        <v>44754</v>
      </c>
      <c r="F3538" s="269">
        <v>35000</v>
      </c>
      <c r="G3538" s="272" t="s">
        <v>915</v>
      </c>
      <c r="H3538" s="272" t="s">
        <v>1178</v>
      </c>
      <c r="AY3538" s="147"/>
      <c r="BB3538" s="147"/>
      <c r="BE3538" s="147"/>
    </row>
    <row r="3539" spans="5:57" x14ac:dyDescent="0.25">
      <c r="E3539" s="340">
        <v>44753</v>
      </c>
      <c r="F3539" s="269">
        <v>4000</v>
      </c>
      <c r="G3539" s="272"/>
      <c r="H3539" s="272" t="s">
        <v>721</v>
      </c>
      <c r="AY3539" s="147"/>
      <c r="BB3539" s="147"/>
      <c r="BE3539" s="147"/>
    </row>
    <row r="3540" spans="5:57" x14ac:dyDescent="0.25">
      <c r="E3540" s="340">
        <v>44753</v>
      </c>
      <c r="F3540" s="269">
        <v>20000</v>
      </c>
      <c r="G3540" s="272" t="s">
        <v>915</v>
      </c>
      <c r="H3540" s="272" t="s">
        <v>915</v>
      </c>
      <c r="AY3540" s="147"/>
      <c r="BB3540" s="147"/>
      <c r="BE3540" s="147"/>
    </row>
    <row r="3541" spans="5:57" x14ac:dyDescent="0.25">
      <c r="E3541" s="340">
        <v>44753</v>
      </c>
      <c r="F3541" s="269">
        <v>184000</v>
      </c>
      <c r="G3541" s="272"/>
      <c r="H3541" s="272" t="s">
        <v>920</v>
      </c>
      <c r="AY3541" s="147"/>
      <c r="BB3541" s="147"/>
      <c r="BE3541" s="147"/>
    </row>
    <row r="3542" spans="5:57" x14ac:dyDescent="0.25">
      <c r="E3542" s="340">
        <v>44753</v>
      </c>
      <c r="F3542" s="269">
        <v>20000</v>
      </c>
      <c r="G3542" s="272"/>
      <c r="H3542" s="272" t="s">
        <v>1179</v>
      </c>
      <c r="AY3542" s="147"/>
      <c r="BB3542" s="147"/>
      <c r="BE3542" s="147"/>
    </row>
    <row r="3543" spans="5:57" x14ac:dyDescent="0.25">
      <c r="E3543" s="340">
        <v>44751</v>
      </c>
      <c r="F3543" s="269">
        <v>3000</v>
      </c>
      <c r="G3543" s="272"/>
      <c r="H3543" s="272" t="s">
        <v>1095</v>
      </c>
      <c r="AY3543" s="147"/>
      <c r="BB3543" s="147"/>
      <c r="BE3543" s="147"/>
    </row>
    <row r="3544" spans="5:57" x14ac:dyDescent="0.25">
      <c r="E3544" s="340">
        <v>44751</v>
      </c>
      <c r="F3544" s="269">
        <v>2000</v>
      </c>
      <c r="G3544" s="272"/>
      <c r="H3544" s="272" t="s">
        <v>914</v>
      </c>
      <c r="AY3544" s="147"/>
      <c r="BB3544" s="147"/>
      <c r="BE3544" s="147"/>
    </row>
    <row r="3545" spans="5:57" x14ac:dyDescent="0.25">
      <c r="E3545" s="340">
        <v>44751</v>
      </c>
      <c r="F3545" s="269">
        <v>5000</v>
      </c>
      <c r="G3545" s="272" t="s">
        <v>915</v>
      </c>
      <c r="H3545" s="272" t="s">
        <v>1180</v>
      </c>
      <c r="AY3545" s="147"/>
      <c r="BB3545" s="147"/>
      <c r="BE3545" s="147"/>
    </row>
    <row r="3546" spans="5:57" x14ac:dyDescent="0.25">
      <c r="E3546" s="340">
        <v>44750</v>
      </c>
      <c r="F3546" s="269">
        <v>8000</v>
      </c>
      <c r="G3546" s="272"/>
      <c r="H3546" s="272" t="s">
        <v>1182</v>
      </c>
      <c r="AY3546" s="147"/>
      <c r="BB3546" s="147"/>
      <c r="BE3546" s="147"/>
    </row>
    <row r="3547" spans="5:57" x14ac:dyDescent="0.25">
      <c r="E3547" s="340">
        <v>44750</v>
      </c>
      <c r="F3547" s="269">
        <v>10000</v>
      </c>
      <c r="G3547" s="272"/>
      <c r="H3547" s="272" t="s">
        <v>1187</v>
      </c>
      <c r="AY3547" s="147"/>
      <c r="BB3547" s="147"/>
      <c r="BE3547" s="147"/>
    </row>
    <row r="3548" spans="5:57" x14ac:dyDescent="0.25">
      <c r="E3548" s="340">
        <v>44750</v>
      </c>
      <c r="F3548" s="269">
        <v>8000</v>
      </c>
      <c r="G3548" s="272"/>
      <c r="H3548" s="272" t="s">
        <v>1189</v>
      </c>
      <c r="AY3548" s="147"/>
      <c r="BB3548" s="147"/>
      <c r="BE3548" s="147"/>
    </row>
    <row r="3549" spans="5:57" x14ac:dyDescent="0.25">
      <c r="E3549" s="340">
        <v>44750</v>
      </c>
      <c r="F3549" s="269">
        <v>32000</v>
      </c>
      <c r="G3549" s="272"/>
      <c r="H3549" s="272" t="s">
        <v>1183</v>
      </c>
      <c r="AY3549" s="147"/>
      <c r="BB3549" s="147"/>
      <c r="BE3549" s="147"/>
    </row>
    <row r="3550" spans="5:57" x14ac:dyDescent="0.25">
      <c r="E3550" s="340">
        <v>44750</v>
      </c>
      <c r="F3550" s="269">
        <v>7000</v>
      </c>
      <c r="G3550" s="272"/>
      <c r="H3550" s="272" t="s">
        <v>1184</v>
      </c>
      <c r="AY3550" s="147"/>
      <c r="BB3550" s="147"/>
      <c r="BE3550" s="147"/>
    </row>
    <row r="3551" spans="5:57" x14ac:dyDescent="0.25">
      <c r="E3551" s="340">
        <v>44750</v>
      </c>
      <c r="F3551" s="269">
        <v>7000</v>
      </c>
      <c r="G3551" s="272"/>
      <c r="H3551" s="272" t="s">
        <v>1181</v>
      </c>
      <c r="AY3551" s="147"/>
      <c r="BB3551" s="147"/>
      <c r="BE3551" s="147"/>
    </row>
    <row r="3552" spans="5:57" x14ac:dyDescent="0.25">
      <c r="E3552" s="340">
        <v>44750</v>
      </c>
      <c r="F3552" s="269">
        <v>6000</v>
      </c>
      <c r="G3552" s="272"/>
      <c r="H3552" s="272" t="s">
        <v>1185</v>
      </c>
      <c r="AY3552" s="147"/>
      <c r="BB3552" s="147"/>
      <c r="BE3552" s="147"/>
    </row>
    <row r="3553" spans="5:57" x14ac:dyDescent="0.25">
      <c r="E3553" s="340">
        <v>44750</v>
      </c>
      <c r="F3553" s="269">
        <v>70000</v>
      </c>
      <c r="G3553" s="272"/>
      <c r="H3553" s="272" t="s">
        <v>1186</v>
      </c>
      <c r="AY3553" s="147"/>
      <c r="BB3553" s="147"/>
      <c r="BE3553" s="147"/>
    </row>
    <row r="3554" spans="5:57" x14ac:dyDescent="0.25">
      <c r="E3554" s="340">
        <v>44750</v>
      </c>
      <c r="F3554" s="269">
        <v>65000</v>
      </c>
      <c r="G3554" s="272"/>
      <c r="H3554" s="272" t="s">
        <v>1188</v>
      </c>
      <c r="AY3554" s="147"/>
      <c r="BB3554" s="147"/>
      <c r="BE3554" s="147"/>
    </row>
    <row r="3555" spans="5:57" x14ac:dyDescent="0.25">
      <c r="E3555" s="340">
        <v>44747</v>
      </c>
      <c r="F3555" s="269">
        <v>10000</v>
      </c>
      <c r="G3555" s="272"/>
      <c r="H3555" s="272" t="s">
        <v>1193</v>
      </c>
      <c r="AY3555" s="147"/>
      <c r="BB3555" s="147"/>
      <c r="BE3555" s="147"/>
    </row>
    <row r="3556" spans="5:57" x14ac:dyDescent="0.25">
      <c r="E3556" s="340">
        <v>44747</v>
      </c>
      <c r="F3556" s="269">
        <v>30000</v>
      </c>
      <c r="G3556" s="272"/>
      <c r="H3556" s="272" t="s">
        <v>1195</v>
      </c>
      <c r="AY3556" s="147"/>
      <c r="BB3556" s="147"/>
      <c r="BE3556" s="147"/>
    </row>
    <row r="3557" spans="5:57" x14ac:dyDescent="0.25">
      <c r="E3557" s="340">
        <v>44747</v>
      </c>
      <c r="F3557" s="269">
        <v>7000</v>
      </c>
      <c r="G3557" s="272"/>
      <c r="H3557" s="272" t="s">
        <v>934</v>
      </c>
      <c r="AY3557" s="147"/>
      <c r="BB3557" s="147"/>
      <c r="BE3557" s="147"/>
    </row>
    <row r="3558" spans="5:57" x14ac:dyDescent="0.25">
      <c r="E3558" s="340">
        <v>44747</v>
      </c>
      <c r="F3558" s="269">
        <v>3000</v>
      </c>
      <c r="G3558" s="272"/>
      <c r="H3558" s="272" t="s">
        <v>1190</v>
      </c>
      <c r="AY3558" s="147"/>
      <c r="BB3558" s="147"/>
      <c r="BE3558" s="147"/>
    </row>
    <row r="3559" spans="5:57" x14ac:dyDescent="0.25">
      <c r="E3559" s="340">
        <v>44747</v>
      </c>
      <c r="F3559" s="269">
        <v>2000</v>
      </c>
      <c r="G3559" s="272"/>
      <c r="H3559" s="272" t="s">
        <v>1192</v>
      </c>
      <c r="AY3559" s="147"/>
      <c r="BB3559" s="147"/>
      <c r="BE3559" s="147"/>
    </row>
    <row r="3560" spans="5:57" x14ac:dyDescent="0.25">
      <c r="E3560" s="340">
        <v>44747</v>
      </c>
      <c r="F3560" s="269">
        <v>60000</v>
      </c>
      <c r="G3560" s="272" t="s">
        <v>915</v>
      </c>
      <c r="H3560" s="272" t="s">
        <v>1194</v>
      </c>
      <c r="AY3560" s="147"/>
      <c r="BB3560" s="147"/>
      <c r="BE3560" s="147"/>
    </row>
    <row r="3561" spans="5:57" x14ac:dyDescent="0.25">
      <c r="E3561" s="340">
        <v>44747</v>
      </c>
      <c r="F3561" s="269">
        <v>10000</v>
      </c>
      <c r="G3561" s="272"/>
      <c r="H3561" s="272" t="s">
        <v>1191</v>
      </c>
      <c r="AY3561" s="147"/>
      <c r="BB3561" s="147"/>
      <c r="BE3561" s="147"/>
    </row>
    <row r="3562" spans="5:57" x14ac:dyDescent="0.25">
      <c r="E3562" s="478">
        <v>44744</v>
      </c>
      <c r="F3562" s="278">
        <v>16000</v>
      </c>
      <c r="G3562" s="278"/>
      <c r="H3562" s="278" t="s">
        <v>1196</v>
      </c>
      <c r="AY3562" s="147"/>
      <c r="BB3562" s="147"/>
      <c r="BE3562" s="147"/>
    </row>
    <row r="3563" spans="5:57" x14ac:dyDescent="0.25">
      <c r="E3563" s="340">
        <v>44744</v>
      </c>
      <c r="F3563" s="269">
        <v>148000</v>
      </c>
      <c r="G3563" s="272"/>
      <c r="H3563" s="272" t="s">
        <v>920</v>
      </c>
      <c r="AY3563" s="147"/>
      <c r="BB3563" s="147"/>
      <c r="BE3563" s="147"/>
    </row>
    <row r="3564" spans="5:57" x14ac:dyDescent="0.25">
      <c r="E3564" s="340">
        <v>44744</v>
      </c>
      <c r="F3564" s="269">
        <v>7000</v>
      </c>
      <c r="G3564" s="272"/>
      <c r="H3564" s="272" t="s">
        <v>1197</v>
      </c>
      <c r="AY3564" s="147"/>
      <c r="BB3564" s="147"/>
      <c r="BE3564" s="147"/>
    </row>
    <row r="3565" spans="5:57" x14ac:dyDescent="0.25">
      <c r="E3565" s="340">
        <v>44743</v>
      </c>
      <c r="F3565" s="269">
        <v>50000</v>
      </c>
      <c r="G3565" s="272"/>
      <c r="H3565" s="272" t="s">
        <v>1070</v>
      </c>
      <c r="AY3565" s="147"/>
      <c r="BB3565" s="147"/>
      <c r="BE3565" s="147"/>
    </row>
    <row r="3566" spans="5:57" x14ac:dyDescent="0.25">
      <c r="E3566" s="340">
        <v>44743</v>
      </c>
      <c r="F3566" s="269">
        <v>8000</v>
      </c>
      <c r="G3566" s="272"/>
      <c r="H3566" s="272" t="s">
        <v>1199</v>
      </c>
      <c r="AY3566" s="147"/>
      <c r="BB3566" s="147"/>
      <c r="BE3566" s="147"/>
    </row>
    <row r="3567" spans="5:57" x14ac:dyDescent="0.25">
      <c r="E3567" s="340">
        <v>44743</v>
      </c>
      <c r="F3567" s="269">
        <v>5000</v>
      </c>
      <c r="G3567" s="272"/>
      <c r="H3567" s="272" t="s">
        <v>1198</v>
      </c>
      <c r="AY3567" s="147"/>
      <c r="BB3567" s="147"/>
      <c r="BE3567" s="147"/>
    </row>
    <row r="3568" spans="5:57" x14ac:dyDescent="0.25">
      <c r="E3568" s="340">
        <v>44742</v>
      </c>
      <c r="F3568" s="269">
        <v>3000</v>
      </c>
      <c r="G3568" s="272"/>
      <c r="H3568" s="272" t="s">
        <v>934</v>
      </c>
      <c r="AY3568" s="147"/>
      <c r="BB3568" s="147"/>
      <c r="BE3568" s="147"/>
    </row>
    <row r="3569" spans="5:57" x14ac:dyDescent="0.25">
      <c r="E3569" s="340">
        <v>44742</v>
      </c>
      <c r="F3569" s="269">
        <v>35000</v>
      </c>
      <c r="G3569" s="272"/>
      <c r="H3569" s="272" t="s">
        <v>1202</v>
      </c>
      <c r="AY3569" s="147"/>
      <c r="BB3569" s="147"/>
      <c r="BE3569" s="147"/>
    </row>
    <row r="3570" spans="5:57" x14ac:dyDescent="0.25">
      <c r="E3570" s="340">
        <v>44742</v>
      </c>
      <c r="F3570" s="269">
        <v>40000</v>
      </c>
      <c r="G3570" s="272"/>
      <c r="H3570" s="272" t="s">
        <v>1203</v>
      </c>
      <c r="AY3570" s="147"/>
      <c r="BB3570" s="147"/>
      <c r="BE3570" s="147"/>
    </row>
    <row r="3571" spans="5:57" x14ac:dyDescent="0.25">
      <c r="E3571" s="340">
        <v>44742</v>
      </c>
      <c r="F3571" s="269">
        <v>2000</v>
      </c>
      <c r="G3571" s="272"/>
      <c r="H3571" s="272" t="s">
        <v>1200</v>
      </c>
      <c r="AY3571" s="147"/>
      <c r="BB3571" s="147"/>
      <c r="BE3571" s="147"/>
    </row>
    <row r="3572" spans="5:57" x14ac:dyDescent="0.25">
      <c r="E3572" s="340">
        <v>44742</v>
      </c>
      <c r="F3572" s="269">
        <v>2000</v>
      </c>
      <c r="G3572" s="272"/>
      <c r="H3572" s="272" t="s">
        <v>1201</v>
      </c>
      <c r="AY3572" s="147"/>
      <c r="BB3572" s="147"/>
      <c r="BE3572" s="147"/>
    </row>
    <row r="3573" spans="5:57" x14ac:dyDescent="0.25">
      <c r="E3573" s="340">
        <v>44740</v>
      </c>
      <c r="F3573" s="269">
        <v>1000</v>
      </c>
      <c r="G3573" s="272"/>
      <c r="H3573" s="272" t="s">
        <v>1204</v>
      </c>
      <c r="AY3573" s="147"/>
      <c r="BB3573" s="147"/>
      <c r="BE3573" s="147"/>
    </row>
    <row r="3574" spans="5:57" x14ac:dyDescent="0.25">
      <c r="E3574" s="340">
        <v>44740</v>
      </c>
      <c r="F3574" s="269">
        <v>30000</v>
      </c>
      <c r="G3574" s="272"/>
      <c r="H3574" s="272" t="s">
        <v>1070</v>
      </c>
      <c r="AY3574" s="147"/>
      <c r="BB3574" s="147"/>
      <c r="BE3574" s="147"/>
    </row>
    <row r="3575" spans="5:57" x14ac:dyDescent="0.25">
      <c r="E3575" s="340">
        <v>44740</v>
      </c>
      <c r="F3575" s="269">
        <v>7000</v>
      </c>
      <c r="G3575" s="272"/>
      <c r="H3575" s="272" t="s">
        <v>984</v>
      </c>
      <c r="AY3575" s="147"/>
      <c r="BB3575" s="147"/>
      <c r="BE3575" s="147"/>
    </row>
    <row r="3576" spans="5:57" x14ac:dyDescent="0.25">
      <c r="E3576" s="340">
        <v>44740</v>
      </c>
      <c r="F3576" s="269">
        <v>3000</v>
      </c>
      <c r="G3576" s="272"/>
      <c r="H3576" s="272" t="s">
        <v>1205</v>
      </c>
      <c r="AY3576" s="147"/>
      <c r="BB3576" s="147"/>
      <c r="BE3576" s="147"/>
    </row>
    <row r="3577" spans="5:57" x14ac:dyDescent="0.25">
      <c r="E3577" s="340">
        <v>44740</v>
      </c>
      <c r="F3577" s="269">
        <v>170000</v>
      </c>
      <c r="G3577" s="272"/>
      <c r="H3577" s="272" t="s">
        <v>920</v>
      </c>
      <c r="AY3577" s="147"/>
      <c r="BB3577" s="147"/>
      <c r="BE3577" s="147"/>
    </row>
    <row r="3578" spans="5:57" x14ac:dyDescent="0.25">
      <c r="E3578" s="340">
        <v>44740</v>
      </c>
      <c r="F3578" s="269">
        <v>15000</v>
      </c>
      <c r="G3578" s="272"/>
      <c r="H3578" s="272" t="s">
        <v>1206</v>
      </c>
      <c r="AY3578" s="147"/>
      <c r="BB3578" s="147"/>
      <c r="BE3578" s="147"/>
    </row>
    <row r="3579" spans="5:57" x14ac:dyDescent="0.25">
      <c r="E3579" s="340">
        <v>44738</v>
      </c>
      <c r="F3579" s="269">
        <v>9000</v>
      </c>
      <c r="G3579" s="272"/>
      <c r="H3579" s="272" t="s">
        <v>1207</v>
      </c>
      <c r="AY3579" s="147"/>
      <c r="BB3579" s="147"/>
      <c r="BE3579" s="147"/>
    </row>
    <row r="3580" spans="5:57" x14ac:dyDescent="0.25">
      <c r="E3580" s="340">
        <v>44735</v>
      </c>
      <c r="F3580" s="269">
        <v>3000</v>
      </c>
      <c r="G3580" s="272"/>
      <c r="H3580" s="272" t="s">
        <v>1208</v>
      </c>
      <c r="AY3580" s="147"/>
      <c r="BB3580" s="147"/>
      <c r="BE3580" s="147"/>
    </row>
    <row r="3581" spans="5:57" x14ac:dyDescent="0.25">
      <c r="E3581" s="340">
        <v>44734</v>
      </c>
      <c r="F3581" s="269">
        <v>7000</v>
      </c>
      <c r="G3581" s="272"/>
      <c r="H3581" s="272" t="s">
        <v>1209</v>
      </c>
      <c r="AY3581" s="147"/>
      <c r="BB3581" s="147"/>
      <c r="BE3581" s="147"/>
    </row>
    <row r="3582" spans="5:57" x14ac:dyDescent="0.25">
      <c r="E3582" s="340">
        <v>44734</v>
      </c>
      <c r="F3582" s="269">
        <v>11000</v>
      </c>
      <c r="G3582" s="272"/>
      <c r="H3582" s="272" t="s">
        <v>1210</v>
      </c>
      <c r="AY3582" s="147"/>
      <c r="BB3582" s="147"/>
      <c r="BE3582" s="147"/>
    </row>
    <row r="3583" spans="5:57" x14ac:dyDescent="0.25">
      <c r="E3583" s="340">
        <v>44733</v>
      </c>
      <c r="F3583" s="269">
        <v>8000</v>
      </c>
      <c r="G3583" s="272"/>
      <c r="H3583" s="272" t="s">
        <v>1211</v>
      </c>
      <c r="AY3583" s="147"/>
      <c r="BB3583" s="147"/>
      <c r="BE3583" s="147"/>
    </row>
    <row r="3584" spans="5:57" x14ac:dyDescent="0.25">
      <c r="E3584" s="340">
        <v>44733</v>
      </c>
      <c r="F3584" s="269">
        <v>128000</v>
      </c>
      <c r="G3584" s="272"/>
      <c r="H3584" s="272" t="s">
        <v>920</v>
      </c>
      <c r="AY3584" s="147"/>
      <c r="BB3584" s="147"/>
      <c r="BE3584" s="147"/>
    </row>
    <row r="3585" spans="5:57" x14ac:dyDescent="0.25">
      <c r="E3585" s="340">
        <v>44728</v>
      </c>
      <c r="F3585" s="269">
        <v>7000</v>
      </c>
      <c r="G3585" s="272"/>
      <c r="H3585" s="269" t="s">
        <v>1209</v>
      </c>
      <c r="AY3585" s="147"/>
      <c r="BB3585" s="147"/>
      <c r="BE3585" s="147"/>
    </row>
    <row r="3586" spans="5:57" x14ac:dyDescent="0.25">
      <c r="E3586" s="340">
        <v>44726</v>
      </c>
      <c r="F3586" s="269">
        <v>73000</v>
      </c>
      <c r="G3586" s="272"/>
      <c r="H3586" s="269" t="s">
        <v>1214</v>
      </c>
      <c r="AY3586" s="147"/>
      <c r="BB3586" s="147"/>
      <c r="BE3586" s="147"/>
    </row>
    <row r="3587" spans="5:57" x14ac:dyDescent="0.25">
      <c r="E3587" s="340">
        <v>44726</v>
      </c>
      <c r="F3587" s="269">
        <v>30000</v>
      </c>
      <c r="G3587" s="272"/>
      <c r="H3587" s="269" t="s">
        <v>1213</v>
      </c>
      <c r="AY3587" s="147"/>
      <c r="BB3587" s="147"/>
      <c r="BE3587" s="147"/>
    </row>
    <row r="3588" spans="5:57" x14ac:dyDescent="0.25">
      <c r="E3588" s="340">
        <v>44726</v>
      </c>
      <c r="F3588" s="269">
        <v>6000</v>
      </c>
      <c r="G3588" s="272"/>
      <c r="H3588" s="269" t="s">
        <v>1215</v>
      </c>
      <c r="AY3588" s="147"/>
      <c r="BB3588" s="147"/>
      <c r="BE3588" s="147"/>
    </row>
    <row r="3589" spans="5:57" x14ac:dyDescent="0.25">
      <c r="E3589" s="340">
        <v>44726</v>
      </c>
      <c r="F3589" s="269">
        <v>2000</v>
      </c>
      <c r="G3589" s="272"/>
      <c r="H3589" s="269" t="s">
        <v>971</v>
      </c>
      <c r="AY3589" s="147"/>
      <c r="BB3589" s="147"/>
      <c r="BE3589" s="147"/>
    </row>
    <row r="3590" spans="5:57" x14ac:dyDescent="0.25">
      <c r="E3590" s="340">
        <v>44726</v>
      </c>
      <c r="F3590" s="269">
        <v>13000</v>
      </c>
      <c r="G3590" s="272"/>
      <c r="H3590" s="269" t="s">
        <v>1212</v>
      </c>
      <c r="AY3590" s="147"/>
      <c r="BB3590" s="147"/>
      <c r="BE3590" s="147"/>
    </row>
    <row r="3591" spans="5:57" x14ac:dyDescent="0.25">
      <c r="E3591" s="340">
        <v>44725</v>
      </c>
      <c r="F3591" s="269">
        <v>7000</v>
      </c>
      <c r="G3591" s="272"/>
      <c r="H3591" s="269" t="s">
        <v>984</v>
      </c>
      <c r="AY3591" s="147"/>
      <c r="BB3591" s="147"/>
      <c r="BE3591" s="147"/>
    </row>
    <row r="3592" spans="5:57" x14ac:dyDescent="0.25">
      <c r="E3592" s="340">
        <v>44725</v>
      </c>
      <c r="F3592" s="269">
        <v>15000</v>
      </c>
      <c r="G3592" s="272"/>
      <c r="H3592" s="269" t="s">
        <v>1216</v>
      </c>
      <c r="AY3592" s="147"/>
      <c r="BB3592" s="147"/>
      <c r="BE3592" s="147"/>
    </row>
    <row r="3593" spans="5:57" x14ac:dyDescent="0.25">
      <c r="E3593" s="340">
        <v>44725</v>
      </c>
      <c r="F3593" s="269">
        <v>150000</v>
      </c>
      <c r="G3593" s="272"/>
      <c r="H3593" s="269" t="s">
        <v>920</v>
      </c>
      <c r="AY3593" s="147"/>
      <c r="BB3593" s="147"/>
      <c r="BE3593" s="147"/>
    </row>
    <row r="3594" spans="5:57" x14ac:dyDescent="0.25">
      <c r="E3594" s="340">
        <v>44723</v>
      </c>
      <c r="F3594" s="269">
        <v>50000</v>
      </c>
      <c r="G3594" s="272"/>
      <c r="H3594" s="269" t="s">
        <v>1070</v>
      </c>
      <c r="AY3594" s="147"/>
      <c r="BB3594" s="147"/>
      <c r="BE3594" s="147"/>
    </row>
    <row r="3595" spans="5:57" x14ac:dyDescent="0.25">
      <c r="E3595" s="340">
        <v>44720</v>
      </c>
      <c r="F3595" s="269">
        <v>10000</v>
      </c>
      <c r="G3595" s="272"/>
      <c r="H3595" s="269" t="s">
        <v>1218</v>
      </c>
      <c r="AY3595" s="147"/>
      <c r="BB3595" s="147"/>
      <c r="BE3595" s="147"/>
    </row>
    <row r="3596" spans="5:57" x14ac:dyDescent="0.25">
      <c r="E3596" s="340">
        <v>44720</v>
      </c>
      <c r="F3596" s="269">
        <v>3000</v>
      </c>
      <c r="G3596" s="272"/>
      <c r="H3596" s="269" t="s">
        <v>1217</v>
      </c>
      <c r="AY3596" s="147"/>
      <c r="BB3596" s="147"/>
      <c r="BE3596" s="147"/>
    </row>
    <row r="3597" spans="5:57" x14ac:dyDescent="0.25">
      <c r="E3597" s="340">
        <v>44718</v>
      </c>
      <c r="F3597" s="269">
        <v>8000</v>
      </c>
      <c r="G3597" s="272"/>
      <c r="H3597" s="269" t="s">
        <v>1221</v>
      </c>
      <c r="AY3597" s="147"/>
      <c r="BB3597" s="147"/>
      <c r="BE3597" s="147"/>
    </row>
    <row r="3598" spans="5:57" x14ac:dyDescent="0.25">
      <c r="E3598" s="340">
        <v>44718</v>
      </c>
      <c r="F3598" s="269">
        <v>3000</v>
      </c>
      <c r="G3598" s="272"/>
      <c r="H3598" s="269" t="s">
        <v>1076</v>
      </c>
      <c r="AY3598" s="147"/>
      <c r="BB3598" s="147"/>
      <c r="BE3598" s="147"/>
    </row>
    <row r="3599" spans="5:57" x14ac:dyDescent="0.25">
      <c r="E3599" s="340">
        <v>44718</v>
      </c>
      <c r="F3599" s="269">
        <v>130000</v>
      </c>
      <c r="G3599" s="272"/>
      <c r="H3599" s="269" t="s">
        <v>920</v>
      </c>
      <c r="AY3599" s="147"/>
      <c r="BB3599" s="147"/>
      <c r="BE3599" s="147"/>
    </row>
    <row r="3600" spans="5:57" x14ac:dyDescent="0.25">
      <c r="E3600" s="340">
        <v>44718</v>
      </c>
      <c r="F3600" s="269">
        <v>50000</v>
      </c>
      <c r="G3600" s="272" t="s">
        <v>970</v>
      </c>
      <c r="H3600" s="269" t="s">
        <v>1223</v>
      </c>
      <c r="AY3600" s="147"/>
      <c r="BB3600" s="147"/>
      <c r="BE3600" s="147"/>
    </row>
    <row r="3601" spans="5:57" x14ac:dyDescent="0.25">
      <c r="E3601" s="340">
        <v>44718</v>
      </c>
      <c r="F3601" s="269">
        <v>15000</v>
      </c>
      <c r="G3601" s="272"/>
      <c r="H3601" s="269" t="s">
        <v>1220</v>
      </c>
      <c r="AY3601" s="147"/>
      <c r="BB3601" s="147"/>
      <c r="BE3601" s="147"/>
    </row>
    <row r="3602" spans="5:57" x14ac:dyDescent="0.25">
      <c r="E3602" s="475">
        <v>44718</v>
      </c>
      <c r="F3602" s="274">
        <v>70000</v>
      </c>
      <c r="G3602" s="274"/>
      <c r="H3602" s="274" t="s">
        <v>1219</v>
      </c>
      <c r="AY3602" s="147"/>
      <c r="BB3602" s="147"/>
      <c r="BE3602" s="147"/>
    </row>
    <row r="3603" spans="5:57" x14ac:dyDescent="0.25">
      <c r="E3603" s="340">
        <v>44718</v>
      </c>
      <c r="F3603" s="269">
        <v>20000</v>
      </c>
      <c r="G3603" s="272" t="s">
        <v>970</v>
      </c>
      <c r="H3603" s="269" t="s">
        <v>1222</v>
      </c>
      <c r="AY3603" s="147"/>
      <c r="BB3603" s="147"/>
      <c r="BE3603" s="147"/>
    </row>
    <row r="3604" spans="5:57" x14ac:dyDescent="0.25">
      <c r="E3604" s="340">
        <v>44716</v>
      </c>
      <c r="F3604" s="269">
        <v>30000</v>
      </c>
      <c r="G3604" s="272"/>
      <c r="H3604" s="269" t="s">
        <v>1070</v>
      </c>
      <c r="AY3604" s="147"/>
      <c r="BB3604" s="147"/>
      <c r="BE3604" s="147"/>
    </row>
    <row r="3605" spans="5:57" x14ac:dyDescent="0.25">
      <c r="E3605" s="340">
        <v>44715</v>
      </c>
      <c r="F3605" s="269">
        <v>105000</v>
      </c>
      <c r="G3605" s="272" t="s">
        <v>970</v>
      </c>
      <c r="H3605" s="269" t="s">
        <v>1227</v>
      </c>
      <c r="AY3605" s="147"/>
      <c r="BB3605" s="147"/>
      <c r="BE3605" s="147"/>
    </row>
    <row r="3606" spans="5:57" x14ac:dyDescent="0.25">
      <c r="E3606" s="340">
        <v>44715</v>
      </c>
      <c r="F3606" s="269">
        <v>7000</v>
      </c>
      <c r="G3606" s="272"/>
      <c r="H3606" s="269" t="s">
        <v>984</v>
      </c>
      <c r="AY3606" s="147"/>
      <c r="BB3606" s="147"/>
      <c r="BE3606" s="147"/>
    </row>
    <row r="3607" spans="5:57" x14ac:dyDescent="0.25">
      <c r="E3607" s="340">
        <v>44715</v>
      </c>
      <c r="F3607" s="269">
        <v>6000</v>
      </c>
      <c r="G3607" s="272"/>
      <c r="H3607" s="269" t="s">
        <v>1226</v>
      </c>
      <c r="AY3607" s="147"/>
      <c r="BB3607" s="147"/>
      <c r="BE3607" s="147"/>
    </row>
    <row r="3608" spans="5:57" x14ac:dyDescent="0.25">
      <c r="E3608" s="340">
        <v>44715</v>
      </c>
      <c r="F3608" s="269">
        <v>15000</v>
      </c>
      <c r="G3608" s="272"/>
      <c r="H3608" s="269" t="s">
        <v>1225</v>
      </c>
      <c r="AY3608" s="147"/>
      <c r="BB3608" s="147"/>
      <c r="BE3608" s="147"/>
    </row>
    <row r="3609" spans="5:57" x14ac:dyDescent="0.25">
      <c r="E3609" s="340">
        <v>44715</v>
      </c>
      <c r="F3609" s="269">
        <v>97000</v>
      </c>
      <c r="G3609" s="272"/>
      <c r="H3609" s="269" t="s">
        <v>1224</v>
      </c>
      <c r="AY3609" s="147"/>
      <c r="BB3609" s="147"/>
      <c r="BE3609" s="147"/>
    </row>
    <row r="3610" spans="5:57" x14ac:dyDescent="0.25">
      <c r="E3610" s="340">
        <v>44715</v>
      </c>
      <c r="F3610" s="269">
        <v>3000</v>
      </c>
      <c r="G3610" s="272"/>
      <c r="H3610" s="269" t="s">
        <v>1155</v>
      </c>
      <c r="AY3610" s="147"/>
      <c r="BB3610" s="147"/>
      <c r="BE3610" s="147"/>
    </row>
    <row r="3611" spans="5:57" x14ac:dyDescent="0.25">
      <c r="E3611" s="340">
        <v>44713</v>
      </c>
      <c r="F3611" s="269">
        <v>7000</v>
      </c>
      <c r="G3611" s="272"/>
      <c r="H3611" s="269" t="s">
        <v>934</v>
      </c>
      <c r="AY3611" s="147"/>
      <c r="BB3611" s="147"/>
      <c r="BE3611" s="147"/>
    </row>
    <row r="3612" spans="5:57" x14ac:dyDescent="0.25">
      <c r="E3612" s="340">
        <v>44713</v>
      </c>
      <c r="F3612" s="269">
        <v>1000</v>
      </c>
      <c r="G3612" s="272"/>
      <c r="H3612" s="269" t="s">
        <v>1029</v>
      </c>
      <c r="AY3612" s="147"/>
      <c r="BB3612" s="147"/>
      <c r="BE3612" s="147"/>
    </row>
    <row r="3613" spans="5:57" x14ac:dyDescent="0.25">
      <c r="E3613" s="340">
        <v>44712</v>
      </c>
      <c r="F3613" s="269">
        <v>30000</v>
      </c>
      <c r="G3613" s="272"/>
      <c r="H3613" s="269" t="s">
        <v>1070</v>
      </c>
      <c r="AY3613" s="147"/>
      <c r="BB3613" s="147"/>
      <c r="BE3613" s="147"/>
    </row>
    <row r="3614" spans="5:57" x14ac:dyDescent="0.25">
      <c r="E3614" s="340">
        <v>44711</v>
      </c>
      <c r="F3614" s="269">
        <v>10000</v>
      </c>
      <c r="G3614" s="272"/>
      <c r="H3614" s="269" t="s">
        <v>1229</v>
      </c>
      <c r="AY3614" s="147"/>
      <c r="BB3614" s="147"/>
      <c r="BE3614" s="147"/>
    </row>
    <row r="3615" spans="5:57" x14ac:dyDescent="0.25">
      <c r="E3615" s="340">
        <v>44711</v>
      </c>
      <c r="F3615" s="269">
        <v>10000</v>
      </c>
      <c r="G3615" s="272"/>
      <c r="H3615" s="269" t="s">
        <v>1228</v>
      </c>
      <c r="AY3615" s="147"/>
      <c r="BB3615" s="147"/>
      <c r="BE3615" s="147"/>
    </row>
    <row r="3616" spans="5:57" x14ac:dyDescent="0.25">
      <c r="E3616" s="340">
        <v>44711</v>
      </c>
      <c r="F3616" s="269">
        <v>155000</v>
      </c>
      <c r="G3616" s="272"/>
      <c r="H3616" s="1080" t="s">
        <v>920</v>
      </c>
      <c r="AY3616" s="147"/>
      <c r="BB3616" s="147"/>
      <c r="BE3616" s="147"/>
    </row>
    <row r="3617" spans="5:57" x14ac:dyDescent="0.25">
      <c r="E3617" s="340">
        <v>44711</v>
      </c>
      <c r="F3617" s="269">
        <v>40000</v>
      </c>
      <c r="G3617" s="272" t="s">
        <v>970</v>
      </c>
      <c r="H3617" s="269" t="s">
        <v>1230</v>
      </c>
      <c r="AY3617" s="147"/>
      <c r="BB3617" s="147"/>
      <c r="BE3617" s="147"/>
    </row>
    <row r="3618" spans="5:57" x14ac:dyDescent="0.25">
      <c r="E3618" s="340">
        <v>44709</v>
      </c>
      <c r="F3618" s="269">
        <v>4000</v>
      </c>
      <c r="G3618" s="272"/>
      <c r="H3618" s="269" t="s">
        <v>1231</v>
      </c>
      <c r="AY3618" s="147"/>
      <c r="BB3618" s="147"/>
      <c r="BE3618" s="147"/>
    </row>
    <row r="3619" spans="5:57" x14ac:dyDescent="0.25">
      <c r="E3619" s="340">
        <v>44708</v>
      </c>
      <c r="F3619" s="269">
        <v>5000</v>
      </c>
      <c r="G3619" s="272"/>
      <c r="H3619" s="269" t="s">
        <v>1233</v>
      </c>
      <c r="AY3619" s="147"/>
      <c r="BB3619" s="147"/>
      <c r="BE3619" s="147"/>
    </row>
    <row r="3620" spans="5:57" x14ac:dyDescent="0.25">
      <c r="E3620" s="340">
        <v>44708</v>
      </c>
      <c r="F3620" s="269">
        <v>5000</v>
      </c>
      <c r="G3620" s="272"/>
      <c r="H3620" s="269" t="s">
        <v>1232</v>
      </c>
      <c r="AY3620" s="147"/>
      <c r="BB3620" s="147"/>
      <c r="BE3620" s="147"/>
    </row>
    <row r="3621" spans="5:57" x14ac:dyDescent="0.25">
      <c r="E3621" s="340">
        <v>44707</v>
      </c>
      <c r="F3621" s="269">
        <v>7000</v>
      </c>
      <c r="G3621" s="272"/>
      <c r="H3621" s="269" t="s">
        <v>934</v>
      </c>
      <c r="AY3621" s="147"/>
      <c r="BB3621" s="147"/>
      <c r="BE3621" s="147"/>
    </row>
    <row r="3622" spans="5:57" x14ac:dyDescent="0.25">
      <c r="E3622" s="340">
        <v>44707</v>
      </c>
      <c r="F3622" s="269">
        <v>10000</v>
      </c>
      <c r="G3622" s="272"/>
      <c r="H3622" s="269" t="s">
        <v>1232</v>
      </c>
      <c r="AY3622" s="147"/>
      <c r="BB3622" s="147"/>
      <c r="BE3622" s="147"/>
    </row>
    <row r="3623" spans="5:57" x14ac:dyDescent="0.25">
      <c r="E3623" s="340">
        <v>44705</v>
      </c>
      <c r="F3623" s="269">
        <v>1000</v>
      </c>
      <c r="G3623" s="272"/>
      <c r="H3623" s="269" t="s">
        <v>1124</v>
      </c>
      <c r="AY3623" s="147"/>
      <c r="BB3623" s="147"/>
      <c r="BE3623" s="147"/>
    </row>
    <row r="3624" spans="5:57" x14ac:dyDescent="0.25">
      <c r="E3624" s="340">
        <v>44705</v>
      </c>
      <c r="F3624" s="269">
        <v>5000</v>
      </c>
      <c r="G3624" s="272"/>
      <c r="H3624" s="269" t="s">
        <v>1038</v>
      </c>
      <c r="AY3624" s="147"/>
      <c r="BB3624" s="147"/>
      <c r="BE3624" s="147"/>
    </row>
    <row r="3625" spans="5:57" x14ac:dyDescent="0.25">
      <c r="E3625" s="340">
        <v>44704</v>
      </c>
      <c r="F3625" s="269">
        <v>5000</v>
      </c>
      <c r="G3625" s="272"/>
      <c r="H3625" s="269" t="s">
        <v>1038</v>
      </c>
      <c r="AY3625" s="147"/>
      <c r="BB3625" s="147"/>
      <c r="BE3625" s="147"/>
    </row>
    <row r="3626" spans="5:57" x14ac:dyDescent="0.25">
      <c r="E3626" s="340">
        <v>44704</v>
      </c>
      <c r="F3626" s="269">
        <v>165000</v>
      </c>
      <c r="G3626" s="272"/>
      <c r="H3626" s="269" t="s">
        <v>920</v>
      </c>
      <c r="AY3626" s="147"/>
      <c r="BB3626" s="147"/>
      <c r="BE3626" s="147"/>
    </row>
    <row r="3627" spans="5:57" x14ac:dyDescent="0.25">
      <c r="E3627" s="340">
        <v>44704</v>
      </c>
      <c r="F3627" s="269">
        <v>8000</v>
      </c>
      <c r="G3627" s="272"/>
      <c r="H3627" s="269" t="s">
        <v>1234</v>
      </c>
      <c r="AY3627" s="147"/>
      <c r="BB3627" s="147"/>
      <c r="BE3627" s="147"/>
    </row>
    <row r="3628" spans="5:57" x14ac:dyDescent="0.25">
      <c r="E3628" s="340">
        <v>44704</v>
      </c>
      <c r="F3628" s="269">
        <v>2000</v>
      </c>
      <c r="G3628" s="272"/>
      <c r="H3628" s="269" t="s">
        <v>1118</v>
      </c>
      <c r="AY3628" s="147"/>
      <c r="BB3628" s="147"/>
      <c r="BE3628" s="147"/>
    </row>
    <row r="3629" spans="5:57" x14ac:dyDescent="0.25">
      <c r="E3629" s="340">
        <v>44702</v>
      </c>
      <c r="F3629" s="269">
        <v>50000</v>
      </c>
      <c r="G3629" s="272"/>
      <c r="H3629" s="269" t="s">
        <v>1070</v>
      </c>
      <c r="AY3629" s="147"/>
      <c r="BB3629" s="147"/>
      <c r="BE3629" s="147"/>
    </row>
    <row r="3630" spans="5:57" x14ac:dyDescent="0.25">
      <c r="E3630" s="340">
        <v>44702</v>
      </c>
      <c r="F3630" s="269">
        <v>10000</v>
      </c>
      <c r="G3630" s="272"/>
      <c r="H3630" s="269" t="s">
        <v>1235</v>
      </c>
      <c r="AY3630" s="147"/>
      <c r="BB3630" s="147"/>
      <c r="BE3630" s="147"/>
    </row>
    <row r="3631" spans="5:57" x14ac:dyDescent="0.25">
      <c r="E3631" s="340">
        <v>44702</v>
      </c>
      <c r="F3631" s="269">
        <v>7000</v>
      </c>
      <c r="G3631" s="272"/>
      <c r="H3631" s="269" t="s">
        <v>934</v>
      </c>
      <c r="AY3631" s="147"/>
      <c r="BB3631" s="147"/>
      <c r="BE3631" s="147"/>
    </row>
    <row r="3632" spans="5:57" x14ac:dyDescent="0.25">
      <c r="E3632" s="340">
        <v>44702</v>
      </c>
      <c r="F3632" s="269">
        <v>3000</v>
      </c>
      <c r="G3632" s="272"/>
      <c r="H3632" s="269" t="s">
        <v>1029</v>
      </c>
      <c r="AY3632" s="147"/>
      <c r="BB3632" s="147"/>
      <c r="BE3632" s="147"/>
    </row>
    <row r="3633" spans="5:57" x14ac:dyDescent="0.25">
      <c r="E3633" s="340">
        <v>44702</v>
      </c>
      <c r="F3633" s="269">
        <v>2000</v>
      </c>
      <c r="G3633" s="272"/>
      <c r="H3633" s="269" t="s">
        <v>914</v>
      </c>
      <c r="AY3633" s="147"/>
      <c r="BB3633" s="147"/>
      <c r="BE3633" s="147"/>
    </row>
    <row r="3634" spans="5:57" x14ac:dyDescent="0.25">
      <c r="E3634" s="340">
        <v>44702</v>
      </c>
      <c r="F3634" s="269">
        <v>5000</v>
      </c>
      <c r="G3634" s="272"/>
      <c r="H3634" s="269" t="s">
        <v>1236</v>
      </c>
      <c r="AY3634" s="147"/>
      <c r="BB3634" s="147"/>
      <c r="BE3634" s="147"/>
    </row>
    <row r="3635" spans="5:57" x14ac:dyDescent="0.25">
      <c r="E3635" s="475">
        <v>44702</v>
      </c>
      <c r="F3635" s="274">
        <v>10000</v>
      </c>
      <c r="G3635" s="274"/>
      <c r="H3635" s="274" t="s">
        <v>1219</v>
      </c>
      <c r="AY3635" s="147"/>
      <c r="BB3635" s="147"/>
      <c r="BE3635" s="147"/>
    </row>
    <row r="3636" spans="5:57" x14ac:dyDescent="0.25">
      <c r="E3636" s="340">
        <v>44702</v>
      </c>
      <c r="F3636" s="269">
        <v>5000</v>
      </c>
      <c r="G3636" s="272"/>
      <c r="H3636" s="269" t="s">
        <v>945</v>
      </c>
      <c r="AY3636" s="147"/>
      <c r="BB3636" s="147"/>
      <c r="BE3636" s="147"/>
    </row>
    <row r="3637" spans="5:57" x14ac:dyDescent="0.25">
      <c r="E3637" s="340">
        <v>44698</v>
      </c>
      <c r="F3637" s="269">
        <v>7000</v>
      </c>
      <c r="G3637" s="272"/>
      <c r="H3637" s="269" t="s">
        <v>984</v>
      </c>
      <c r="AY3637" s="147"/>
      <c r="BB3637" s="147"/>
      <c r="BE3637" s="147"/>
    </row>
    <row r="3638" spans="5:57" x14ac:dyDescent="0.25">
      <c r="E3638" s="340">
        <v>44698</v>
      </c>
      <c r="F3638" s="269">
        <v>7000</v>
      </c>
      <c r="G3638" s="272"/>
      <c r="H3638" s="269" t="s">
        <v>1121</v>
      </c>
      <c r="AY3638" s="147"/>
      <c r="BB3638" s="147"/>
      <c r="BE3638" s="147"/>
    </row>
    <row r="3639" spans="5:57" x14ac:dyDescent="0.25">
      <c r="E3639" s="340">
        <v>44698</v>
      </c>
      <c r="F3639" s="269">
        <v>5000</v>
      </c>
      <c r="G3639" s="272"/>
      <c r="H3639" s="269" t="s">
        <v>1238</v>
      </c>
      <c r="AY3639" s="147"/>
      <c r="BB3639" s="147"/>
      <c r="BE3639" s="147"/>
    </row>
    <row r="3640" spans="5:57" x14ac:dyDescent="0.25">
      <c r="E3640" s="340">
        <v>44698</v>
      </c>
      <c r="F3640" s="269">
        <v>5000</v>
      </c>
      <c r="G3640" s="272"/>
      <c r="H3640" s="269" t="s">
        <v>1038</v>
      </c>
      <c r="AY3640" s="147"/>
      <c r="BB3640" s="147"/>
      <c r="BE3640" s="147"/>
    </row>
    <row r="3641" spans="5:57" x14ac:dyDescent="0.25">
      <c r="E3641" s="340">
        <v>44698</v>
      </c>
      <c r="F3641" s="269">
        <v>167000</v>
      </c>
      <c r="G3641" s="272"/>
      <c r="H3641" s="269" t="s">
        <v>920</v>
      </c>
      <c r="AY3641" s="147"/>
      <c r="BB3641" s="147"/>
      <c r="BE3641" s="147"/>
    </row>
    <row r="3642" spans="5:57" x14ac:dyDescent="0.25">
      <c r="E3642" s="340">
        <v>44698</v>
      </c>
      <c r="F3642" s="269">
        <v>2000</v>
      </c>
      <c r="G3642" s="272"/>
      <c r="H3642" s="269" t="s">
        <v>1118</v>
      </c>
      <c r="AY3642" s="147"/>
      <c r="BB3642" s="147"/>
      <c r="BE3642" s="147"/>
    </row>
    <row r="3643" spans="5:57" x14ac:dyDescent="0.25">
      <c r="E3643" s="475">
        <v>44698</v>
      </c>
      <c r="F3643" s="274">
        <v>20000</v>
      </c>
      <c r="G3643" s="274"/>
      <c r="H3643" s="274" t="s">
        <v>1219</v>
      </c>
      <c r="AY3643" s="147"/>
      <c r="BB3643" s="147"/>
      <c r="BE3643" s="147"/>
    </row>
    <row r="3644" spans="5:57" x14ac:dyDescent="0.25">
      <c r="E3644" s="340">
        <v>44698</v>
      </c>
      <c r="F3644" s="269">
        <v>2000</v>
      </c>
      <c r="G3644" s="272"/>
      <c r="H3644" s="269" t="s">
        <v>1237</v>
      </c>
      <c r="AY3644" s="147"/>
      <c r="BB3644" s="147"/>
      <c r="BE3644" s="147"/>
    </row>
    <row r="3645" spans="5:57" x14ac:dyDescent="0.25">
      <c r="E3645" s="340">
        <v>44698</v>
      </c>
      <c r="F3645" s="269">
        <v>10000</v>
      </c>
      <c r="G3645" s="272"/>
      <c r="H3645" s="269" t="s">
        <v>1239</v>
      </c>
      <c r="AY3645" s="147"/>
      <c r="BB3645" s="147"/>
      <c r="BE3645" s="147"/>
    </row>
    <row r="3646" spans="5:57" x14ac:dyDescent="0.25">
      <c r="E3646" s="340">
        <v>44694</v>
      </c>
      <c r="F3646" s="269">
        <v>10000</v>
      </c>
      <c r="G3646" s="272"/>
      <c r="H3646" s="269" t="s">
        <v>1240</v>
      </c>
      <c r="AY3646" s="147"/>
      <c r="BB3646" s="147"/>
      <c r="BE3646" s="147"/>
    </row>
    <row r="3647" spans="5:57" x14ac:dyDescent="0.25">
      <c r="E3647" s="340">
        <v>44693</v>
      </c>
      <c r="F3647" s="269">
        <v>5000</v>
      </c>
      <c r="G3647" s="272"/>
      <c r="H3647" s="269" t="s">
        <v>1038</v>
      </c>
      <c r="AY3647" s="147"/>
      <c r="BB3647" s="147"/>
      <c r="BE3647" s="147"/>
    </row>
    <row r="3648" spans="5:57" x14ac:dyDescent="0.25">
      <c r="E3648" s="340">
        <v>44692</v>
      </c>
      <c r="F3648" s="269">
        <v>5000</v>
      </c>
      <c r="G3648" s="272"/>
      <c r="H3648" s="1081" t="s">
        <v>1038</v>
      </c>
      <c r="AY3648" s="147"/>
      <c r="BB3648" s="147"/>
      <c r="BE3648" s="147"/>
    </row>
    <row r="3649" spans="5:57" x14ac:dyDescent="0.25">
      <c r="E3649" s="340">
        <v>44692</v>
      </c>
      <c r="F3649" s="269">
        <v>5000</v>
      </c>
      <c r="G3649" s="272"/>
      <c r="H3649" s="984" t="s">
        <v>1038</v>
      </c>
      <c r="AY3649" s="147"/>
      <c r="BB3649" s="147"/>
      <c r="BE3649" s="147"/>
    </row>
    <row r="3650" spans="5:57" x14ac:dyDescent="0.25">
      <c r="E3650" s="340">
        <v>44692</v>
      </c>
      <c r="F3650" s="269">
        <v>5000</v>
      </c>
      <c r="G3650" s="272"/>
      <c r="H3650" s="269" t="s">
        <v>1198</v>
      </c>
      <c r="AY3650" s="147"/>
      <c r="BB3650" s="147"/>
      <c r="BE3650" s="147"/>
    </row>
    <row r="3651" spans="5:57" x14ac:dyDescent="0.25">
      <c r="E3651" s="340">
        <v>44692</v>
      </c>
      <c r="F3651" s="269">
        <v>7000</v>
      </c>
      <c r="G3651" s="272"/>
      <c r="H3651" s="1081" t="s">
        <v>934</v>
      </c>
      <c r="AY3651" s="147"/>
      <c r="BB3651" s="147"/>
      <c r="BE3651" s="147"/>
    </row>
    <row r="3652" spans="5:57" x14ac:dyDescent="0.25">
      <c r="E3652" s="340">
        <v>44692</v>
      </c>
      <c r="F3652" s="269">
        <v>15000</v>
      </c>
      <c r="G3652" s="272"/>
      <c r="H3652" s="269" t="s">
        <v>1242</v>
      </c>
      <c r="AY3652" s="147"/>
      <c r="BB3652" s="147"/>
      <c r="BE3652" s="147"/>
    </row>
    <row r="3653" spans="5:57" x14ac:dyDescent="0.25">
      <c r="E3653" s="340">
        <v>44692</v>
      </c>
      <c r="F3653" s="269">
        <v>7000</v>
      </c>
      <c r="G3653" s="272"/>
      <c r="H3653" s="269" t="s">
        <v>1241</v>
      </c>
      <c r="AY3653" s="147"/>
      <c r="BB3653" s="147"/>
      <c r="BE3653" s="147"/>
    </row>
    <row r="3654" spans="5:57" x14ac:dyDescent="0.25">
      <c r="E3654" s="340">
        <v>44690</v>
      </c>
      <c r="F3654" s="269">
        <v>26000</v>
      </c>
      <c r="G3654" s="272"/>
      <c r="H3654" s="1081" t="s">
        <v>1243</v>
      </c>
      <c r="AY3654" s="147"/>
      <c r="BB3654" s="147"/>
      <c r="BE3654" s="147"/>
    </row>
    <row r="3655" spans="5:57" x14ac:dyDescent="0.25">
      <c r="E3655" s="340">
        <v>44690</v>
      </c>
      <c r="F3655" s="269">
        <v>5000</v>
      </c>
      <c r="G3655" s="272"/>
      <c r="H3655" s="984" t="s">
        <v>1038</v>
      </c>
      <c r="AY3655" s="147"/>
      <c r="BB3655" s="147"/>
      <c r="BE3655" s="147"/>
    </row>
    <row r="3656" spans="5:57" x14ac:dyDescent="0.25">
      <c r="E3656" s="340">
        <v>44690</v>
      </c>
      <c r="F3656" s="269">
        <v>128000</v>
      </c>
      <c r="G3656" s="272"/>
      <c r="H3656" s="984" t="s">
        <v>920</v>
      </c>
      <c r="AY3656" s="147"/>
      <c r="BB3656" s="147"/>
      <c r="BE3656" s="147"/>
    </row>
    <row r="3657" spans="5:57" x14ac:dyDescent="0.25">
      <c r="E3657" s="475">
        <v>44690</v>
      </c>
      <c r="F3657" s="274">
        <v>7000</v>
      </c>
      <c r="G3657" s="274"/>
      <c r="H3657" s="281" t="s">
        <v>1219</v>
      </c>
      <c r="AY3657" s="147"/>
      <c r="BB3657" s="147"/>
      <c r="BE3657" s="147"/>
    </row>
    <row r="3658" spans="5:57" x14ac:dyDescent="0.25">
      <c r="E3658" s="340">
        <v>44687</v>
      </c>
      <c r="F3658" s="269">
        <v>18000</v>
      </c>
      <c r="G3658" s="272"/>
      <c r="H3658" s="1081" t="s">
        <v>1244</v>
      </c>
      <c r="AY3658" s="147"/>
      <c r="BB3658" s="147"/>
      <c r="BE3658" s="147"/>
    </row>
    <row r="3659" spans="5:57" x14ac:dyDescent="0.25">
      <c r="E3659" s="475">
        <v>44687</v>
      </c>
      <c r="F3659" s="274">
        <v>20000</v>
      </c>
      <c r="G3659" s="274"/>
      <c r="H3659" s="281" t="s">
        <v>1219</v>
      </c>
      <c r="AY3659" s="147"/>
      <c r="BB3659" s="147"/>
      <c r="BE3659" s="147"/>
    </row>
    <row r="3660" spans="5:57" x14ac:dyDescent="0.25">
      <c r="E3660" s="340">
        <v>44684</v>
      </c>
      <c r="F3660" s="269">
        <v>5000</v>
      </c>
      <c r="G3660" s="272"/>
      <c r="H3660" s="1081" t="s">
        <v>1235</v>
      </c>
      <c r="AY3660" s="147"/>
      <c r="BB3660" s="147"/>
      <c r="BE3660" s="147"/>
    </row>
    <row r="3661" spans="5:57" x14ac:dyDescent="0.25">
      <c r="E3661" s="340">
        <v>44684</v>
      </c>
      <c r="F3661" s="269">
        <v>18000</v>
      </c>
      <c r="G3661" s="272"/>
      <c r="H3661" s="984" t="s">
        <v>1245</v>
      </c>
      <c r="AY3661" s="147"/>
      <c r="BB3661" s="147"/>
      <c r="BE3661" s="147"/>
    </row>
    <row r="3662" spans="5:57" x14ac:dyDescent="0.25">
      <c r="E3662" s="340">
        <v>44684</v>
      </c>
      <c r="F3662" s="269">
        <v>6000</v>
      </c>
      <c r="G3662" s="272"/>
      <c r="H3662" s="984" t="s">
        <v>1246</v>
      </c>
      <c r="AY3662" s="147"/>
      <c r="BB3662" s="147"/>
      <c r="BE3662" s="147"/>
    </row>
    <row r="3663" spans="5:57" x14ac:dyDescent="0.25">
      <c r="E3663" s="340">
        <v>44683</v>
      </c>
      <c r="F3663" s="269">
        <v>5000</v>
      </c>
      <c r="G3663" s="272"/>
      <c r="H3663" s="984" t="s">
        <v>1038</v>
      </c>
      <c r="AY3663" s="147"/>
      <c r="BB3663" s="147"/>
      <c r="BE3663" s="147"/>
    </row>
    <row r="3664" spans="5:57" x14ac:dyDescent="0.25">
      <c r="E3664" s="340">
        <v>44683</v>
      </c>
      <c r="F3664" s="269">
        <v>20000</v>
      </c>
      <c r="G3664" s="272"/>
      <c r="H3664" s="984" t="s">
        <v>1249</v>
      </c>
      <c r="AY3664" s="147"/>
      <c r="BB3664" s="147"/>
      <c r="BE3664" s="147"/>
    </row>
    <row r="3665" spans="5:57" x14ac:dyDescent="0.25">
      <c r="E3665" s="340">
        <v>44683</v>
      </c>
      <c r="F3665" s="269">
        <v>20000</v>
      </c>
      <c r="G3665" s="272"/>
      <c r="H3665" s="984" t="s">
        <v>1247</v>
      </c>
      <c r="AY3665" s="147"/>
      <c r="BB3665" s="147"/>
      <c r="BE3665" s="147"/>
    </row>
    <row r="3666" spans="5:57" x14ac:dyDescent="0.25">
      <c r="E3666" s="340">
        <v>44683</v>
      </c>
      <c r="F3666" s="269">
        <v>7000</v>
      </c>
      <c r="G3666" s="272"/>
      <c r="H3666" s="984" t="s">
        <v>934</v>
      </c>
      <c r="AY3666" s="147"/>
      <c r="BB3666" s="147"/>
      <c r="BE3666" s="147"/>
    </row>
    <row r="3667" spans="5:57" x14ac:dyDescent="0.25">
      <c r="E3667" s="340">
        <v>44683</v>
      </c>
      <c r="F3667" s="269">
        <v>235000</v>
      </c>
      <c r="G3667" s="272"/>
      <c r="H3667" s="984" t="s">
        <v>1248</v>
      </c>
      <c r="AY3667" s="147"/>
      <c r="BB3667" s="147"/>
      <c r="BE3667" s="147"/>
    </row>
    <row r="3668" spans="5:57" x14ac:dyDescent="0.25">
      <c r="E3668" s="340">
        <v>44683</v>
      </c>
      <c r="F3668" s="269">
        <v>18000</v>
      </c>
      <c r="G3668" s="272"/>
      <c r="H3668" s="984" t="s">
        <v>1157</v>
      </c>
      <c r="AY3668" s="147"/>
      <c r="BB3668" s="147"/>
      <c r="BE3668" s="147"/>
    </row>
    <row r="3669" spans="5:57" x14ac:dyDescent="0.25">
      <c r="E3669" s="340">
        <v>44683</v>
      </c>
      <c r="F3669" s="269">
        <v>60000</v>
      </c>
      <c r="G3669" s="272"/>
      <c r="H3669" s="984" t="s">
        <v>1250</v>
      </c>
      <c r="AY3669" s="147"/>
      <c r="BB3669" s="147"/>
      <c r="BE3669" s="147"/>
    </row>
    <row r="3670" spans="5:57" x14ac:dyDescent="0.25">
      <c r="E3670" s="340">
        <v>44680</v>
      </c>
      <c r="F3670" s="269">
        <v>50000</v>
      </c>
      <c r="G3670" s="272"/>
      <c r="H3670" s="984" t="s">
        <v>1070</v>
      </c>
      <c r="AY3670" s="147"/>
      <c r="BB3670" s="147"/>
      <c r="BE3670" s="147"/>
    </row>
    <row r="3671" spans="5:57" x14ac:dyDescent="0.25">
      <c r="E3671" s="340">
        <v>44679</v>
      </c>
      <c r="F3671" s="269">
        <v>5000</v>
      </c>
      <c r="G3671" s="272"/>
      <c r="H3671" s="984" t="s">
        <v>1252</v>
      </c>
      <c r="AY3671" s="147"/>
      <c r="BB3671" s="147"/>
      <c r="BE3671" s="147"/>
    </row>
    <row r="3672" spans="5:57" x14ac:dyDescent="0.25">
      <c r="E3672" s="475">
        <v>44679</v>
      </c>
      <c r="F3672" s="274">
        <v>6000</v>
      </c>
      <c r="G3672" s="274"/>
      <c r="H3672" s="281" t="s">
        <v>1219</v>
      </c>
      <c r="AY3672" s="147"/>
      <c r="BB3672" s="147"/>
      <c r="BE3672" s="147"/>
    </row>
    <row r="3673" spans="5:57" x14ac:dyDescent="0.25">
      <c r="E3673" s="340">
        <v>44679</v>
      </c>
      <c r="F3673" s="269">
        <v>2000</v>
      </c>
      <c r="G3673" s="272"/>
      <c r="H3673" s="1081" t="s">
        <v>1251</v>
      </c>
      <c r="AY3673" s="147"/>
      <c r="BB3673" s="147"/>
      <c r="BE3673" s="147"/>
    </row>
    <row r="3674" spans="5:57" x14ac:dyDescent="0.25">
      <c r="E3674" s="340">
        <v>44678</v>
      </c>
      <c r="F3674" s="269">
        <v>5000</v>
      </c>
      <c r="G3674" s="272"/>
      <c r="H3674" s="984" t="s">
        <v>1235</v>
      </c>
      <c r="AY3674" s="147"/>
      <c r="BB3674" s="147"/>
      <c r="BE3674" s="147"/>
    </row>
    <row r="3675" spans="5:57" x14ac:dyDescent="0.25">
      <c r="E3675" s="340">
        <v>44678</v>
      </c>
      <c r="F3675" s="269">
        <v>12000</v>
      </c>
      <c r="G3675" s="272"/>
      <c r="H3675" s="984" t="s">
        <v>1253</v>
      </c>
      <c r="AY3675" s="147"/>
      <c r="BB3675" s="147"/>
      <c r="BE3675" s="147"/>
    </row>
    <row r="3676" spans="5:57" x14ac:dyDescent="0.25">
      <c r="E3676" s="340">
        <v>44676</v>
      </c>
      <c r="F3676" s="269">
        <v>5000</v>
      </c>
      <c r="G3676" s="272"/>
      <c r="H3676" s="984" t="s">
        <v>1235</v>
      </c>
      <c r="AY3676" s="147"/>
      <c r="BB3676" s="147"/>
      <c r="BE3676" s="147"/>
    </row>
    <row r="3677" spans="5:57" x14ac:dyDescent="0.25">
      <c r="E3677" s="340">
        <v>44676</v>
      </c>
      <c r="F3677" s="269">
        <v>5000</v>
      </c>
      <c r="G3677" s="272"/>
      <c r="H3677" s="623" t="s">
        <v>1254</v>
      </c>
      <c r="AY3677" s="147"/>
      <c r="BB3677" s="147"/>
      <c r="BE3677" s="147"/>
    </row>
    <row r="3678" spans="5:57" x14ac:dyDescent="0.25">
      <c r="E3678" s="340">
        <v>44675</v>
      </c>
      <c r="F3678" s="269">
        <v>145000</v>
      </c>
      <c r="G3678" s="272"/>
      <c r="H3678" s="984" t="s">
        <v>920</v>
      </c>
      <c r="AY3678" s="147"/>
      <c r="BB3678" s="147"/>
      <c r="BE3678" s="147"/>
    </row>
    <row r="3679" spans="5:57" x14ac:dyDescent="0.25">
      <c r="E3679" s="340">
        <v>44673</v>
      </c>
      <c r="F3679" s="269">
        <v>17000</v>
      </c>
      <c r="G3679" s="272"/>
      <c r="H3679" s="984" t="s">
        <v>947</v>
      </c>
      <c r="AY3679" s="147"/>
      <c r="BB3679" s="147"/>
      <c r="BE3679" s="147"/>
    </row>
    <row r="3680" spans="5:57" x14ac:dyDescent="0.25">
      <c r="E3680" s="340">
        <v>44672</v>
      </c>
      <c r="F3680" s="269">
        <v>20000</v>
      </c>
      <c r="G3680" s="272"/>
      <c r="H3680" s="623" t="s">
        <v>1070</v>
      </c>
      <c r="AY3680" s="147"/>
      <c r="BB3680" s="147"/>
      <c r="BE3680" s="147"/>
    </row>
    <row r="3681" spans="5:57" x14ac:dyDescent="0.25">
      <c r="E3681" s="340">
        <v>44672</v>
      </c>
      <c r="F3681" s="269">
        <v>3000</v>
      </c>
      <c r="G3681" s="272"/>
      <c r="H3681" s="984" t="s">
        <v>1255</v>
      </c>
      <c r="AY3681" s="147"/>
      <c r="BB3681" s="147"/>
      <c r="BE3681" s="147"/>
    </row>
    <row r="3682" spans="5:57" x14ac:dyDescent="0.25">
      <c r="E3682" s="340">
        <v>44672</v>
      </c>
      <c r="F3682" s="269">
        <v>5000</v>
      </c>
      <c r="G3682" s="272"/>
      <c r="H3682" s="984" t="s">
        <v>1252</v>
      </c>
      <c r="AY3682" s="147"/>
      <c r="BB3682" s="147"/>
      <c r="BE3682" s="147"/>
    </row>
    <row r="3683" spans="5:57" x14ac:dyDescent="0.25">
      <c r="E3683" s="340">
        <v>44669</v>
      </c>
      <c r="F3683" s="269">
        <v>5000</v>
      </c>
      <c r="G3683" s="272"/>
      <c r="H3683" s="984" t="s">
        <v>1038</v>
      </c>
      <c r="AY3683" s="147"/>
      <c r="BB3683" s="147"/>
      <c r="BE3683" s="147"/>
    </row>
    <row r="3684" spans="5:57" x14ac:dyDescent="0.25">
      <c r="E3684" s="340">
        <v>44669</v>
      </c>
      <c r="F3684" s="269">
        <v>7000</v>
      </c>
      <c r="G3684" s="272"/>
      <c r="H3684" s="984" t="s">
        <v>1209</v>
      </c>
      <c r="AY3684" s="147"/>
      <c r="BB3684" s="147"/>
      <c r="BE3684" s="147"/>
    </row>
    <row r="3685" spans="5:57" x14ac:dyDescent="0.25">
      <c r="E3685" s="340">
        <v>44668</v>
      </c>
      <c r="F3685" s="269">
        <v>7000</v>
      </c>
      <c r="G3685" s="272"/>
      <c r="H3685" s="984" t="s">
        <v>1258</v>
      </c>
      <c r="AY3685" s="147"/>
      <c r="BB3685" s="147"/>
      <c r="BE3685" s="147"/>
    </row>
    <row r="3686" spans="5:57" x14ac:dyDescent="0.25">
      <c r="E3686" s="340">
        <v>44668</v>
      </c>
      <c r="F3686" s="269">
        <v>150000</v>
      </c>
      <c r="G3686" s="272"/>
      <c r="H3686" s="984" t="s">
        <v>920</v>
      </c>
      <c r="AY3686" s="147"/>
      <c r="BB3686" s="147"/>
      <c r="BE3686" s="147"/>
    </row>
    <row r="3687" spans="5:57" x14ac:dyDescent="0.25">
      <c r="E3687" s="340">
        <v>44668</v>
      </c>
      <c r="F3687" s="269">
        <v>12000</v>
      </c>
      <c r="G3687" s="272"/>
      <c r="H3687" s="984" t="s">
        <v>1256</v>
      </c>
      <c r="AY3687" s="147"/>
      <c r="BB3687" s="147"/>
      <c r="BE3687" s="147"/>
    </row>
    <row r="3688" spans="5:57" x14ac:dyDescent="0.25">
      <c r="E3688" s="340">
        <v>44668</v>
      </c>
      <c r="F3688" s="269">
        <v>9000</v>
      </c>
      <c r="G3688" s="272"/>
      <c r="H3688" s="984" t="s">
        <v>1157</v>
      </c>
      <c r="AY3688" s="147"/>
      <c r="BB3688" s="147"/>
      <c r="BE3688" s="147"/>
    </row>
    <row r="3689" spans="5:57" x14ac:dyDescent="0.25">
      <c r="E3689" s="480">
        <v>44668</v>
      </c>
      <c r="F3689" s="280">
        <v>387000</v>
      </c>
      <c r="G3689" s="280"/>
      <c r="H3689" s="477" t="s">
        <v>1257</v>
      </c>
      <c r="AY3689" s="147"/>
      <c r="BB3689" s="147"/>
      <c r="BE3689" s="147"/>
    </row>
    <row r="3690" spans="5:57" x14ac:dyDescent="0.25">
      <c r="E3690" s="340">
        <v>44663</v>
      </c>
      <c r="F3690" s="269">
        <v>3000</v>
      </c>
      <c r="G3690" s="272"/>
      <c r="H3690" s="1081" t="s">
        <v>1076</v>
      </c>
      <c r="AY3690" s="147"/>
      <c r="BB3690" s="147"/>
      <c r="BE3690" s="147"/>
    </row>
    <row r="3691" spans="5:57" x14ac:dyDescent="0.25">
      <c r="E3691" s="340">
        <v>44663</v>
      </c>
      <c r="F3691" s="269">
        <v>3000</v>
      </c>
      <c r="G3691" s="272"/>
      <c r="H3691" s="984" t="s">
        <v>1209</v>
      </c>
      <c r="AY3691" s="147"/>
      <c r="BB3691" s="147"/>
      <c r="BE3691" s="147"/>
    </row>
    <row r="3692" spans="5:57" x14ac:dyDescent="0.25">
      <c r="E3692" s="340">
        <v>44662</v>
      </c>
      <c r="F3692" s="269">
        <v>22000</v>
      </c>
      <c r="G3692" s="272"/>
      <c r="H3692" s="984" t="s">
        <v>1261</v>
      </c>
      <c r="AY3692" s="147"/>
      <c r="BB3692" s="147"/>
      <c r="BE3692" s="147"/>
    </row>
    <row r="3693" spans="5:57" x14ac:dyDescent="0.25">
      <c r="E3693" s="340">
        <v>44662</v>
      </c>
      <c r="F3693" s="269">
        <v>28000</v>
      </c>
      <c r="G3693" s="272"/>
      <c r="H3693" s="984" t="s">
        <v>1260</v>
      </c>
      <c r="AY3693" s="147"/>
      <c r="BB3693" s="147"/>
      <c r="BE3693" s="147"/>
    </row>
    <row r="3694" spans="5:57" x14ac:dyDescent="0.25">
      <c r="E3694" s="340">
        <v>44662</v>
      </c>
      <c r="F3694" s="269">
        <v>145000</v>
      </c>
      <c r="G3694" s="272"/>
      <c r="H3694" s="984" t="s">
        <v>920</v>
      </c>
      <c r="AY3694" s="147"/>
      <c r="BB3694" s="147"/>
      <c r="BE3694" s="147"/>
    </row>
    <row r="3695" spans="5:57" x14ac:dyDescent="0.25">
      <c r="E3695" s="480">
        <v>44662</v>
      </c>
      <c r="F3695" s="280">
        <v>525000</v>
      </c>
      <c r="G3695" s="280"/>
      <c r="H3695" s="477" t="s">
        <v>1259</v>
      </c>
      <c r="AY3695" s="147"/>
      <c r="BB3695" s="147"/>
      <c r="BE3695" s="147"/>
    </row>
    <row r="3696" spans="5:57" x14ac:dyDescent="0.25">
      <c r="E3696" s="340">
        <v>44659</v>
      </c>
      <c r="F3696" s="269">
        <v>5000</v>
      </c>
      <c r="G3696" s="272"/>
      <c r="H3696" s="1081" t="s">
        <v>1262</v>
      </c>
      <c r="AY3696" s="147"/>
      <c r="BB3696" s="147"/>
      <c r="BE3696" s="147"/>
    </row>
    <row r="3697" spans="5:57" x14ac:dyDescent="0.25">
      <c r="E3697" s="340">
        <v>44658</v>
      </c>
      <c r="F3697" s="269">
        <v>5000</v>
      </c>
      <c r="G3697" s="272"/>
      <c r="H3697" s="984" t="s">
        <v>1235</v>
      </c>
      <c r="AY3697" s="147"/>
      <c r="BB3697" s="147"/>
      <c r="BE3697" s="147"/>
    </row>
    <row r="3698" spans="5:57" x14ac:dyDescent="0.25">
      <c r="E3698" s="340">
        <v>44657</v>
      </c>
      <c r="F3698" s="269">
        <v>5000</v>
      </c>
      <c r="G3698" s="272"/>
      <c r="H3698" s="984" t="s">
        <v>1235</v>
      </c>
      <c r="AY3698" s="147"/>
      <c r="BB3698" s="147"/>
      <c r="BE3698" s="147"/>
    </row>
    <row r="3699" spans="5:57" x14ac:dyDescent="0.25">
      <c r="E3699" s="340">
        <v>44657</v>
      </c>
      <c r="F3699" s="269">
        <v>20000</v>
      </c>
      <c r="G3699" s="272"/>
      <c r="H3699" s="623" t="s">
        <v>947</v>
      </c>
      <c r="AY3699" s="147"/>
      <c r="BB3699" s="147"/>
      <c r="BE3699" s="147"/>
    </row>
    <row r="3700" spans="5:57" x14ac:dyDescent="0.25">
      <c r="E3700" s="340">
        <v>44656</v>
      </c>
      <c r="F3700" s="269">
        <v>16000</v>
      </c>
      <c r="G3700" s="272"/>
      <c r="H3700" s="984" t="s">
        <v>1263</v>
      </c>
      <c r="AY3700" s="147"/>
      <c r="BB3700" s="147"/>
      <c r="BE3700" s="147"/>
    </row>
    <row r="3701" spans="5:57" x14ac:dyDescent="0.25">
      <c r="E3701" s="340">
        <v>44656</v>
      </c>
      <c r="F3701" s="269">
        <v>8000</v>
      </c>
      <c r="G3701" s="272"/>
      <c r="H3701" s="984" t="s">
        <v>1063</v>
      </c>
      <c r="AY3701" s="147"/>
      <c r="BB3701" s="147"/>
      <c r="BE3701" s="147"/>
    </row>
    <row r="3702" spans="5:57" x14ac:dyDescent="0.25">
      <c r="E3702" s="340">
        <v>44655</v>
      </c>
      <c r="F3702" s="269">
        <v>5000</v>
      </c>
      <c r="G3702" s="272"/>
      <c r="H3702" s="984" t="s">
        <v>1038</v>
      </c>
      <c r="AY3702" s="147"/>
      <c r="BB3702" s="147"/>
      <c r="BE3702" s="147"/>
    </row>
    <row r="3703" spans="5:57" x14ac:dyDescent="0.25">
      <c r="E3703" s="340">
        <v>44655</v>
      </c>
      <c r="F3703" s="269">
        <v>7000</v>
      </c>
      <c r="G3703" s="272"/>
      <c r="H3703" s="984" t="s">
        <v>934</v>
      </c>
      <c r="AY3703" s="147"/>
      <c r="BB3703" s="147"/>
      <c r="BE3703" s="147"/>
    </row>
    <row r="3704" spans="5:57" x14ac:dyDescent="0.25">
      <c r="E3704" s="340">
        <v>44655</v>
      </c>
      <c r="F3704" s="269">
        <v>4000</v>
      </c>
      <c r="G3704" s="272"/>
      <c r="H3704" s="984" t="s">
        <v>1265</v>
      </c>
      <c r="AY3704" s="147"/>
      <c r="BB3704" s="147"/>
      <c r="BE3704" s="147"/>
    </row>
    <row r="3705" spans="5:57" x14ac:dyDescent="0.25">
      <c r="E3705" s="340">
        <v>44655</v>
      </c>
      <c r="F3705" s="269">
        <v>34000</v>
      </c>
      <c r="G3705" s="272"/>
      <c r="H3705" s="984" t="s">
        <v>1264</v>
      </c>
      <c r="AY3705" s="147"/>
      <c r="BB3705" s="147"/>
      <c r="BE3705" s="147"/>
    </row>
    <row r="3706" spans="5:57" x14ac:dyDescent="0.25">
      <c r="E3706" s="340">
        <v>44654</v>
      </c>
      <c r="F3706" s="269">
        <v>7000</v>
      </c>
      <c r="G3706" s="272"/>
      <c r="H3706" s="984" t="s">
        <v>984</v>
      </c>
      <c r="AY3706" s="147"/>
      <c r="BB3706" s="147"/>
      <c r="BE3706" s="147"/>
    </row>
    <row r="3707" spans="5:57" x14ac:dyDescent="0.25">
      <c r="E3707" s="340">
        <v>44654</v>
      </c>
      <c r="F3707" s="269">
        <v>138000</v>
      </c>
      <c r="G3707" s="272"/>
      <c r="H3707" s="623" t="s">
        <v>920</v>
      </c>
      <c r="AY3707" s="147"/>
      <c r="BB3707" s="147"/>
      <c r="BE3707" s="147"/>
    </row>
    <row r="3708" spans="5:57" x14ac:dyDescent="0.25">
      <c r="E3708" s="340">
        <v>44654</v>
      </c>
      <c r="F3708" s="269">
        <v>2000</v>
      </c>
      <c r="G3708" s="272"/>
      <c r="H3708" s="984" t="s">
        <v>914</v>
      </c>
      <c r="AY3708" s="147"/>
      <c r="BB3708" s="147"/>
      <c r="BE3708" s="147"/>
    </row>
    <row r="3709" spans="5:57" x14ac:dyDescent="0.25">
      <c r="E3709" s="340">
        <v>44652</v>
      </c>
      <c r="F3709" s="269">
        <v>5000</v>
      </c>
      <c r="G3709" s="272"/>
      <c r="H3709" s="984" t="s">
        <v>1266</v>
      </c>
      <c r="AY3709" s="147"/>
      <c r="BB3709" s="147"/>
      <c r="BE3709" s="147"/>
    </row>
    <row r="3710" spans="5:57" x14ac:dyDescent="0.25">
      <c r="E3710" s="475">
        <v>44652</v>
      </c>
      <c r="F3710" s="274">
        <v>5000</v>
      </c>
      <c r="G3710" s="274"/>
      <c r="H3710" s="281" t="s">
        <v>1219</v>
      </c>
      <c r="AY3710" s="147"/>
      <c r="BB3710" s="147"/>
      <c r="BE3710" s="147"/>
    </row>
    <row r="3711" spans="5:57" x14ac:dyDescent="0.25">
      <c r="E3711" s="340">
        <v>44652</v>
      </c>
      <c r="F3711" s="269">
        <v>4000</v>
      </c>
      <c r="G3711" s="272"/>
      <c r="H3711" s="1081" t="s">
        <v>1267</v>
      </c>
      <c r="AY3711" s="147"/>
      <c r="BB3711" s="147"/>
      <c r="BE3711" s="147"/>
    </row>
    <row r="3712" spans="5:57" x14ac:dyDescent="0.25">
      <c r="E3712" s="340">
        <v>44649</v>
      </c>
      <c r="F3712" s="269">
        <v>5000</v>
      </c>
      <c r="G3712" s="272"/>
      <c r="H3712" s="984" t="s">
        <v>1038</v>
      </c>
      <c r="AY3712" s="147"/>
      <c r="BB3712" s="147"/>
      <c r="BE3712" s="147"/>
    </row>
    <row r="3713" spans="5:57" x14ac:dyDescent="0.25">
      <c r="E3713" s="340">
        <v>44649</v>
      </c>
      <c r="F3713" s="269">
        <v>17000</v>
      </c>
      <c r="G3713" s="272"/>
      <c r="H3713" s="623" t="s">
        <v>1268</v>
      </c>
      <c r="AY3713" s="147"/>
      <c r="BB3713" s="147"/>
      <c r="BE3713" s="147"/>
    </row>
    <row r="3714" spans="5:57" x14ac:dyDescent="0.25">
      <c r="E3714" s="340">
        <v>44648</v>
      </c>
      <c r="F3714" s="269">
        <v>6000</v>
      </c>
      <c r="G3714" s="272"/>
      <c r="H3714" s="984" t="s">
        <v>1038</v>
      </c>
      <c r="AY3714" s="147"/>
      <c r="BB3714" s="147"/>
      <c r="BE3714" s="147"/>
    </row>
    <row r="3715" spans="5:57" x14ac:dyDescent="0.25">
      <c r="E3715" s="340">
        <v>44648</v>
      </c>
      <c r="F3715" s="269">
        <v>7000</v>
      </c>
      <c r="G3715" s="272"/>
      <c r="H3715" s="623" t="s">
        <v>1209</v>
      </c>
      <c r="AY3715" s="147"/>
      <c r="BB3715" s="147"/>
      <c r="BE3715" s="147"/>
    </row>
    <row r="3716" spans="5:57" x14ac:dyDescent="0.25">
      <c r="E3716" s="340">
        <v>44647</v>
      </c>
      <c r="F3716" s="269">
        <v>205000</v>
      </c>
      <c r="G3716" s="272"/>
      <c r="H3716" s="984" t="s">
        <v>920</v>
      </c>
      <c r="AY3716" s="147"/>
      <c r="BB3716" s="147"/>
      <c r="BE3716" s="147"/>
    </row>
    <row r="3717" spans="5:57" x14ac:dyDescent="0.25">
      <c r="E3717" s="340">
        <v>44646</v>
      </c>
      <c r="F3717" s="269">
        <v>10000</v>
      </c>
      <c r="G3717" s="272"/>
      <c r="H3717" s="984" t="s">
        <v>1269</v>
      </c>
      <c r="AY3717" s="147"/>
      <c r="BB3717" s="147"/>
      <c r="BE3717" s="147"/>
    </row>
    <row r="3718" spans="5:57" x14ac:dyDescent="0.25">
      <c r="E3718" s="340">
        <v>44644</v>
      </c>
      <c r="F3718" s="269">
        <v>10000</v>
      </c>
      <c r="G3718" s="272"/>
      <c r="H3718" s="984" t="s">
        <v>1270</v>
      </c>
      <c r="AY3718" s="147"/>
      <c r="BB3718" s="147"/>
      <c r="BE3718" s="147"/>
    </row>
    <row r="3719" spans="5:57" x14ac:dyDescent="0.25">
      <c r="E3719" s="340">
        <v>44644</v>
      </c>
      <c r="F3719" s="269">
        <v>10000</v>
      </c>
      <c r="G3719" s="272"/>
      <c r="H3719" s="984" t="s">
        <v>1038</v>
      </c>
      <c r="AY3719" s="147"/>
      <c r="BB3719" s="147"/>
      <c r="BE3719" s="147"/>
    </row>
    <row r="3720" spans="5:57" x14ac:dyDescent="0.25">
      <c r="E3720" s="340">
        <v>44644</v>
      </c>
      <c r="F3720" s="269">
        <v>48000</v>
      </c>
      <c r="G3720" s="272"/>
      <c r="H3720" s="984" t="s">
        <v>1271</v>
      </c>
      <c r="AY3720" s="147"/>
      <c r="BB3720" s="147"/>
      <c r="BE3720" s="147"/>
    </row>
    <row r="3721" spans="5:57" x14ac:dyDescent="0.25">
      <c r="E3721" s="340">
        <v>44642</v>
      </c>
      <c r="F3721" s="269">
        <v>5000</v>
      </c>
      <c r="G3721" s="272"/>
      <c r="H3721" s="984" t="s">
        <v>1038</v>
      </c>
      <c r="AY3721" s="147"/>
      <c r="BB3721" s="147"/>
      <c r="BE3721" s="147"/>
    </row>
    <row r="3722" spans="5:57" x14ac:dyDescent="0.25">
      <c r="E3722" s="340">
        <v>44640</v>
      </c>
      <c r="F3722" s="269">
        <v>152000</v>
      </c>
      <c r="G3722" s="272"/>
      <c r="H3722" s="984" t="s">
        <v>920</v>
      </c>
      <c r="AY3722" s="147"/>
      <c r="BB3722" s="147"/>
      <c r="BE3722" s="147"/>
    </row>
    <row r="3723" spans="5:57" x14ac:dyDescent="0.25">
      <c r="E3723" s="340">
        <v>44639</v>
      </c>
      <c r="F3723" s="269">
        <v>22000</v>
      </c>
      <c r="G3723" s="272"/>
      <c r="H3723" s="984" t="s">
        <v>1234</v>
      </c>
      <c r="AY3723" s="147"/>
      <c r="BB3723" s="147"/>
      <c r="BE3723" s="147"/>
    </row>
    <row r="3724" spans="5:57" x14ac:dyDescent="0.25">
      <c r="E3724" s="475">
        <v>44639</v>
      </c>
      <c r="F3724" s="274">
        <v>13000</v>
      </c>
      <c r="G3724" s="274"/>
      <c r="H3724" s="281" t="s">
        <v>1219</v>
      </c>
      <c r="AY3724" s="147"/>
      <c r="BB3724" s="147"/>
      <c r="BE3724" s="147"/>
    </row>
    <row r="3725" spans="5:57" x14ac:dyDescent="0.25">
      <c r="E3725" s="340">
        <v>44638</v>
      </c>
      <c r="F3725" s="269">
        <v>50000</v>
      </c>
      <c r="G3725" s="272"/>
      <c r="H3725" s="1081" t="s">
        <v>1070</v>
      </c>
      <c r="AY3725" s="147"/>
      <c r="BB3725" s="147"/>
      <c r="BE3725" s="147"/>
    </row>
    <row r="3726" spans="5:57" x14ac:dyDescent="0.25">
      <c r="E3726" s="340">
        <v>44637</v>
      </c>
      <c r="F3726" s="269">
        <v>5000</v>
      </c>
      <c r="G3726" s="272"/>
      <c r="H3726" s="984" t="s">
        <v>1273</v>
      </c>
      <c r="AY3726" s="147"/>
      <c r="BB3726" s="147"/>
      <c r="BE3726" s="147"/>
    </row>
    <row r="3727" spans="5:57" x14ac:dyDescent="0.25">
      <c r="E3727" s="340">
        <v>44637</v>
      </c>
      <c r="F3727" s="269">
        <v>6000</v>
      </c>
      <c r="G3727" s="272"/>
      <c r="H3727" s="623" t="s">
        <v>1273</v>
      </c>
      <c r="AY3727" s="147"/>
      <c r="BB3727" s="147"/>
      <c r="BE3727" s="147"/>
    </row>
    <row r="3728" spans="5:57" x14ac:dyDescent="0.25">
      <c r="E3728" s="340">
        <v>44637</v>
      </c>
      <c r="F3728" s="269">
        <v>15000</v>
      </c>
      <c r="G3728" s="272"/>
      <c r="H3728" s="984" t="s">
        <v>1272</v>
      </c>
      <c r="AY3728" s="147"/>
      <c r="BB3728" s="147"/>
      <c r="BE3728" s="147"/>
    </row>
    <row r="3729" spans="5:57" x14ac:dyDescent="0.25">
      <c r="E3729" s="340">
        <v>44635</v>
      </c>
      <c r="F3729" s="269">
        <v>5000</v>
      </c>
      <c r="G3729" s="272"/>
      <c r="H3729" s="984" t="s">
        <v>1063</v>
      </c>
      <c r="AY3729" s="147"/>
      <c r="BB3729" s="147"/>
      <c r="BE3729" s="147"/>
    </row>
    <row r="3730" spans="5:57" x14ac:dyDescent="0.25">
      <c r="E3730" s="340">
        <v>44635</v>
      </c>
      <c r="F3730" s="269">
        <v>7000</v>
      </c>
      <c r="G3730" s="272"/>
      <c r="H3730" s="984" t="s">
        <v>934</v>
      </c>
      <c r="AY3730" s="147"/>
      <c r="BB3730" s="147"/>
      <c r="BE3730" s="147"/>
    </row>
    <row r="3731" spans="5:57" x14ac:dyDescent="0.25">
      <c r="E3731" s="340">
        <v>44635</v>
      </c>
      <c r="F3731" s="269">
        <v>7000</v>
      </c>
      <c r="G3731" s="272"/>
      <c r="H3731" s="984" t="s">
        <v>1274</v>
      </c>
      <c r="AY3731" s="147"/>
      <c r="BB3731" s="147"/>
      <c r="BE3731" s="147"/>
    </row>
    <row r="3732" spans="5:57" x14ac:dyDescent="0.25">
      <c r="E3732" s="340">
        <v>44634</v>
      </c>
      <c r="F3732" s="269">
        <v>160000</v>
      </c>
      <c r="G3732" s="272"/>
      <c r="H3732" s="623" t="s">
        <v>920</v>
      </c>
      <c r="AY3732" s="147"/>
      <c r="BB3732" s="147"/>
      <c r="BE3732" s="147"/>
    </row>
    <row r="3733" spans="5:57" x14ac:dyDescent="0.25">
      <c r="E3733" s="340">
        <v>44633</v>
      </c>
      <c r="F3733" s="269">
        <v>5000</v>
      </c>
      <c r="G3733" s="272"/>
      <c r="H3733" s="984" t="s">
        <v>1228</v>
      </c>
      <c r="AY3733" s="147"/>
      <c r="BB3733" s="147"/>
      <c r="BE3733" s="147"/>
    </row>
    <row r="3734" spans="5:57" x14ac:dyDescent="0.25">
      <c r="E3734" s="340">
        <v>44631</v>
      </c>
      <c r="F3734" s="269">
        <v>3000</v>
      </c>
      <c r="G3734" s="272"/>
      <c r="H3734" s="984" t="s">
        <v>1276</v>
      </c>
      <c r="AY3734" s="147"/>
      <c r="BB3734" s="147"/>
      <c r="BE3734" s="147"/>
    </row>
    <row r="3735" spans="5:57" x14ac:dyDescent="0.25">
      <c r="E3735" s="340">
        <v>44631</v>
      </c>
      <c r="F3735" s="269">
        <v>5000</v>
      </c>
      <c r="G3735" s="272"/>
      <c r="H3735" s="984" t="s">
        <v>1063</v>
      </c>
      <c r="AY3735" s="147"/>
      <c r="BB3735" s="147"/>
      <c r="BE3735" s="147"/>
    </row>
    <row r="3736" spans="5:57" x14ac:dyDescent="0.25">
      <c r="E3736" s="340">
        <v>44631</v>
      </c>
      <c r="F3736" s="269">
        <v>7000</v>
      </c>
      <c r="G3736" s="272"/>
      <c r="H3736" s="984" t="s">
        <v>934</v>
      </c>
      <c r="AY3736" s="147"/>
      <c r="BB3736" s="147"/>
      <c r="BE3736" s="147"/>
    </row>
    <row r="3737" spans="5:57" x14ac:dyDescent="0.25">
      <c r="E3737" s="340">
        <v>44631</v>
      </c>
      <c r="F3737" s="269">
        <v>1000</v>
      </c>
      <c r="G3737" s="272"/>
      <c r="H3737" s="984" t="s">
        <v>1275</v>
      </c>
      <c r="AY3737" s="147"/>
      <c r="BB3737" s="147"/>
      <c r="BE3737" s="147"/>
    </row>
    <row r="3738" spans="5:57" x14ac:dyDescent="0.25">
      <c r="E3738" s="340">
        <v>44631</v>
      </c>
      <c r="F3738" s="269">
        <v>3000</v>
      </c>
      <c r="G3738" s="272"/>
      <c r="H3738" s="984" t="s">
        <v>945</v>
      </c>
      <c r="AY3738" s="147"/>
      <c r="BB3738" s="147"/>
      <c r="BE3738" s="147"/>
    </row>
    <row r="3739" spans="5:57" x14ac:dyDescent="0.25">
      <c r="E3739" s="340">
        <v>44631</v>
      </c>
      <c r="F3739" s="269">
        <v>3000</v>
      </c>
      <c r="G3739" s="272"/>
      <c r="H3739" s="984" t="s">
        <v>1277</v>
      </c>
      <c r="AY3739" s="147"/>
      <c r="BB3739" s="147"/>
      <c r="BE3739" s="147"/>
    </row>
    <row r="3740" spans="5:57" x14ac:dyDescent="0.25">
      <c r="E3740" s="340">
        <v>44627</v>
      </c>
      <c r="F3740" s="269">
        <v>5000</v>
      </c>
      <c r="G3740" s="272"/>
      <c r="H3740" s="984" t="s">
        <v>1063</v>
      </c>
      <c r="AY3740" s="147"/>
      <c r="BB3740" s="147"/>
      <c r="BE3740" s="147"/>
    </row>
    <row r="3741" spans="5:57" x14ac:dyDescent="0.25">
      <c r="E3741" s="340">
        <v>44627</v>
      </c>
      <c r="F3741" s="269">
        <v>7000</v>
      </c>
      <c r="G3741" s="272"/>
      <c r="H3741" s="984" t="s">
        <v>1209</v>
      </c>
      <c r="AY3741" s="147"/>
      <c r="BB3741" s="147"/>
      <c r="BE3741" s="147"/>
    </row>
    <row r="3742" spans="5:57" x14ac:dyDescent="0.25">
      <c r="E3742" s="340">
        <v>44626</v>
      </c>
      <c r="F3742" s="269">
        <v>140000</v>
      </c>
      <c r="G3742" s="272"/>
      <c r="H3742" s="984" t="s">
        <v>920</v>
      </c>
      <c r="AY3742" s="147"/>
      <c r="BB3742" s="147"/>
      <c r="BE3742" s="147"/>
    </row>
    <row r="3743" spans="5:57" x14ac:dyDescent="0.25">
      <c r="E3743" s="340">
        <v>44625</v>
      </c>
      <c r="F3743" s="269">
        <v>4000</v>
      </c>
      <c r="G3743" s="272"/>
      <c r="H3743" s="984" t="s">
        <v>1278</v>
      </c>
      <c r="AY3743" s="147"/>
      <c r="BB3743" s="147"/>
      <c r="BE3743" s="147"/>
    </row>
    <row r="3744" spans="5:57" x14ac:dyDescent="0.25">
      <c r="E3744" s="340">
        <v>44624</v>
      </c>
      <c r="F3744" s="269">
        <v>5000</v>
      </c>
      <c r="G3744" s="272"/>
      <c r="H3744" s="984" t="s">
        <v>1063</v>
      </c>
      <c r="AY3744" s="147"/>
      <c r="BB3744" s="147"/>
      <c r="BE3744" s="147"/>
    </row>
    <row r="3745" spans="5:57" x14ac:dyDescent="0.25">
      <c r="E3745" s="340">
        <v>44624</v>
      </c>
      <c r="F3745" s="269">
        <v>5000</v>
      </c>
      <c r="G3745" s="272"/>
      <c r="H3745" s="984" t="s">
        <v>1279</v>
      </c>
      <c r="AY3745" s="147"/>
      <c r="BB3745" s="147"/>
      <c r="BE3745" s="147"/>
    </row>
    <row r="3746" spans="5:57" x14ac:dyDescent="0.25">
      <c r="E3746" s="340">
        <v>44622</v>
      </c>
      <c r="F3746" s="269">
        <v>3000</v>
      </c>
      <c r="G3746" s="272"/>
      <c r="H3746" s="984" t="s">
        <v>1281</v>
      </c>
      <c r="AY3746" s="147"/>
      <c r="BB3746" s="147"/>
      <c r="BE3746" s="147"/>
    </row>
    <row r="3747" spans="5:57" x14ac:dyDescent="0.25">
      <c r="E3747" s="340">
        <v>44622</v>
      </c>
      <c r="F3747" s="269">
        <v>5000</v>
      </c>
      <c r="G3747" s="272"/>
      <c r="H3747" s="984" t="s">
        <v>1063</v>
      </c>
      <c r="AY3747" s="147"/>
      <c r="BB3747" s="147"/>
      <c r="BE3747" s="147"/>
    </row>
    <row r="3748" spans="5:57" x14ac:dyDescent="0.25">
      <c r="E3748" s="340">
        <v>44622</v>
      </c>
      <c r="F3748" s="269">
        <v>2000</v>
      </c>
      <c r="G3748" s="272"/>
      <c r="H3748" s="984" t="s">
        <v>1282</v>
      </c>
      <c r="AY3748" s="147"/>
      <c r="BB3748" s="147"/>
      <c r="BE3748" s="147"/>
    </row>
    <row r="3749" spans="5:57" x14ac:dyDescent="0.25">
      <c r="E3749" s="340">
        <v>44622</v>
      </c>
      <c r="F3749" s="269">
        <v>2000</v>
      </c>
      <c r="G3749" s="272"/>
      <c r="H3749" s="984" t="s">
        <v>721</v>
      </c>
      <c r="AY3749" s="147"/>
      <c r="BB3749" s="147"/>
      <c r="BE3749" s="147"/>
    </row>
    <row r="3750" spans="5:57" x14ac:dyDescent="0.25">
      <c r="E3750" s="340">
        <v>44622</v>
      </c>
      <c r="F3750" s="269">
        <v>10000</v>
      </c>
      <c r="G3750" s="272"/>
      <c r="H3750" s="984" t="s">
        <v>1280</v>
      </c>
      <c r="AY3750" s="147"/>
      <c r="BB3750" s="147"/>
      <c r="BE3750" s="147"/>
    </row>
    <row r="3751" spans="5:57" x14ac:dyDescent="0.25">
      <c r="E3751" s="340">
        <v>44620</v>
      </c>
      <c r="F3751" s="269">
        <v>5000</v>
      </c>
      <c r="G3751" s="272"/>
      <c r="H3751" s="984" t="s">
        <v>1063</v>
      </c>
      <c r="AY3751" s="147"/>
      <c r="BB3751" s="147"/>
      <c r="BE3751" s="147"/>
    </row>
    <row r="3752" spans="5:57" x14ac:dyDescent="0.25">
      <c r="E3752" s="340">
        <v>44620</v>
      </c>
      <c r="F3752" s="269">
        <v>7000</v>
      </c>
      <c r="G3752" s="272"/>
      <c r="H3752" s="984" t="s">
        <v>1209</v>
      </c>
      <c r="AY3752" s="147"/>
      <c r="BB3752" s="147"/>
      <c r="BE3752" s="147"/>
    </row>
    <row r="3753" spans="5:57" x14ac:dyDescent="0.25">
      <c r="E3753" s="340">
        <v>44620</v>
      </c>
      <c r="F3753" s="269">
        <v>3000</v>
      </c>
      <c r="G3753" s="272"/>
      <c r="H3753" s="984" t="s">
        <v>1283</v>
      </c>
      <c r="AY3753" s="147"/>
      <c r="BB3753" s="147"/>
      <c r="BE3753" s="147"/>
    </row>
    <row r="3754" spans="5:57" x14ac:dyDescent="0.25">
      <c r="E3754" s="340">
        <v>44619</v>
      </c>
      <c r="F3754" s="269">
        <v>131000</v>
      </c>
      <c r="G3754" s="272"/>
      <c r="H3754" s="984" t="s">
        <v>920</v>
      </c>
      <c r="AY3754" s="147"/>
      <c r="BB3754" s="147"/>
      <c r="BE3754" s="147"/>
    </row>
    <row r="3755" spans="5:57" x14ac:dyDescent="0.25">
      <c r="E3755" s="340">
        <v>44617</v>
      </c>
      <c r="F3755" s="269">
        <v>50000</v>
      </c>
      <c r="G3755" s="272"/>
      <c r="H3755" s="984" t="s">
        <v>1286</v>
      </c>
      <c r="AY3755" s="147"/>
      <c r="BB3755" s="147"/>
      <c r="BE3755" s="147"/>
    </row>
    <row r="3756" spans="5:57" x14ac:dyDescent="0.25">
      <c r="E3756" s="340">
        <v>44617</v>
      </c>
      <c r="F3756" s="269">
        <v>8000</v>
      </c>
      <c r="G3756" s="272"/>
      <c r="H3756" s="984" t="s">
        <v>1284</v>
      </c>
      <c r="AY3756" s="147"/>
      <c r="BB3756" s="147"/>
      <c r="BE3756" s="147"/>
    </row>
    <row r="3757" spans="5:57" x14ac:dyDescent="0.25">
      <c r="E3757" s="340">
        <v>44617</v>
      </c>
      <c r="F3757" s="269">
        <v>2000</v>
      </c>
      <c r="G3757" s="272"/>
      <c r="H3757" s="623" t="s">
        <v>1029</v>
      </c>
      <c r="AY3757" s="147"/>
      <c r="BB3757" s="147"/>
      <c r="BE3757" s="147"/>
    </row>
    <row r="3758" spans="5:57" x14ac:dyDescent="0.25">
      <c r="E3758" s="340">
        <v>44617</v>
      </c>
      <c r="F3758" s="269">
        <v>2000</v>
      </c>
      <c r="G3758" s="272"/>
      <c r="H3758" s="623" t="s">
        <v>1285</v>
      </c>
      <c r="AY3758" s="147"/>
      <c r="BB3758" s="147"/>
      <c r="BE3758" s="147"/>
    </row>
    <row r="3759" spans="5:57" x14ac:dyDescent="0.25">
      <c r="E3759" s="340">
        <v>44617</v>
      </c>
      <c r="F3759" s="269">
        <v>10000</v>
      </c>
      <c r="G3759" s="272"/>
      <c r="H3759" s="623" t="s">
        <v>983</v>
      </c>
      <c r="AY3759" s="147"/>
      <c r="BB3759" s="147"/>
      <c r="BE3759" s="147"/>
    </row>
    <row r="3760" spans="5:57" x14ac:dyDescent="0.25">
      <c r="E3760" s="340">
        <v>44615</v>
      </c>
      <c r="F3760" s="269">
        <v>5000</v>
      </c>
      <c r="G3760" s="272"/>
      <c r="H3760" s="623" t="s">
        <v>1273</v>
      </c>
      <c r="AY3760" s="147"/>
      <c r="BB3760" s="147"/>
      <c r="BE3760" s="147"/>
    </row>
    <row r="3761" spans="5:57" x14ac:dyDescent="0.25">
      <c r="E3761" s="340">
        <v>44615</v>
      </c>
      <c r="F3761" s="269">
        <v>5000</v>
      </c>
      <c r="G3761" s="272"/>
      <c r="H3761" s="623" t="s">
        <v>1287</v>
      </c>
      <c r="AY3761" s="147"/>
      <c r="BB3761" s="147"/>
      <c r="BE3761" s="147"/>
    </row>
    <row r="3762" spans="5:57" x14ac:dyDescent="0.25">
      <c r="E3762" s="340">
        <v>44614</v>
      </c>
      <c r="F3762" s="269">
        <v>16000</v>
      </c>
      <c r="G3762" s="272"/>
      <c r="H3762" s="623" t="s">
        <v>947</v>
      </c>
      <c r="AY3762" s="147"/>
      <c r="BB3762" s="147"/>
      <c r="BE3762" s="147"/>
    </row>
    <row r="3763" spans="5:57" x14ac:dyDescent="0.25">
      <c r="E3763" s="340">
        <v>44614</v>
      </c>
      <c r="F3763" s="269">
        <v>5000</v>
      </c>
      <c r="G3763" s="272"/>
      <c r="H3763" s="984" t="s">
        <v>1273</v>
      </c>
      <c r="AY3763" s="147"/>
      <c r="BB3763" s="147"/>
      <c r="BE3763" s="147"/>
    </row>
    <row r="3764" spans="5:57" x14ac:dyDescent="0.25">
      <c r="E3764" s="340">
        <v>44614</v>
      </c>
      <c r="F3764" s="269">
        <v>7000</v>
      </c>
      <c r="G3764" s="272"/>
      <c r="H3764" s="984" t="s">
        <v>934</v>
      </c>
      <c r="AY3764" s="147"/>
      <c r="BB3764" s="147"/>
      <c r="BE3764" s="147"/>
    </row>
    <row r="3765" spans="5:57" x14ac:dyDescent="0.25">
      <c r="E3765" s="340">
        <v>44613</v>
      </c>
      <c r="F3765" s="269">
        <v>14000</v>
      </c>
      <c r="G3765" s="272"/>
      <c r="H3765" s="984" t="s">
        <v>1289</v>
      </c>
      <c r="AY3765" s="147"/>
      <c r="BB3765" s="147"/>
      <c r="BE3765" s="147"/>
    </row>
    <row r="3766" spans="5:57" x14ac:dyDescent="0.25">
      <c r="E3766" s="340">
        <v>44613</v>
      </c>
      <c r="F3766" s="269">
        <v>5000</v>
      </c>
      <c r="G3766" s="272"/>
      <c r="H3766" s="984" t="s">
        <v>1063</v>
      </c>
      <c r="AY3766" s="147"/>
      <c r="BB3766" s="147"/>
      <c r="BE3766" s="147"/>
    </row>
    <row r="3767" spans="5:57" x14ac:dyDescent="0.25">
      <c r="E3767" s="340">
        <v>44613</v>
      </c>
      <c r="F3767" s="269">
        <v>2000</v>
      </c>
      <c r="G3767" s="272"/>
      <c r="H3767" s="984" t="s">
        <v>1288</v>
      </c>
      <c r="AY3767" s="147"/>
      <c r="BB3767" s="147"/>
      <c r="BE3767" s="147"/>
    </row>
    <row r="3768" spans="5:57" x14ac:dyDescent="0.25">
      <c r="E3768" s="340">
        <v>44613</v>
      </c>
      <c r="F3768" s="269">
        <v>2000</v>
      </c>
      <c r="G3768" s="272"/>
      <c r="H3768" s="623" t="s">
        <v>945</v>
      </c>
      <c r="AY3768" s="147"/>
      <c r="BB3768" s="147"/>
      <c r="BE3768" s="147"/>
    </row>
    <row r="3769" spans="5:57" x14ac:dyDescent="0.25">
      <c r="E3769" s="340">
        <v>44612</v>
      </c>
      <c r="F3769" s="269">
        <v>163000</v>
      </c>
      <c r="G3769" s="272"/>
      <c r="H3769" s="984" t="s">
        <v>920</v>
      </c>
      <c r="AY3769" s="147"/>
      <c r="BB3769" s="147"/>
      <c r="BE3769" s="147"/>
    </row>
    <row r="3770" spans="5:57" x14ac:dyDescent="0.25">
      <c r="E3770" s="340">
        <v>44609</v>
      </c>
      <c r="F3770" s="269">
        <v>5000</v>
      </c>
      <c r="G3770" s="272"/>
      <c r="H3770" s="984" t="s">
        <v>1273</v>
      </c>
      <c r="AY3770" s="147"/>
      <c r="BB3770" s="147"/>
      <c r="BE3770" s="147"/>
    </row>
    <row r="3771" spans="5:57" x14ac:dyDescent="0.25">
      <c r="E3771" s="340">
        <v>44609</v>
      </c>
      <c r="F3771" s="269">
        <v>38000</v>
      </c>
      <c r="G3771" s="272"/>
      <c r="H3771" s="623" t="s">
        <v>1290</v>
      </c>
      <c r="AY3771" s="147"/>
      <c r="BB3771" s="147"/>
      <c r="BE3771" s="147"/>
    </row>
    <row r="3772" spans="5:57" x14ac:dyDescent="0.25">
      <c r="E3772" s="340">
        <v>44608</v>
      </c>
      <c r="F3772" s="269">
        <v>3000</v>
      </c>
      <c r="G3772" s="272"/>
      <c r="H3772" s="984" t="s">
        <v>1095</v>
      </c>
      <c r="AY3772" s="147"/>
      <c r="BB3772" s="147"/>
      <c r="BE3772" s="147"/>
    </row>
    <row r="3773" spans="5:57" x14ac:dyDescent="0.25">
      <c r="E3773" s="340">
        <v>44608</v>
      </c>
      <c r="F3773" s="269">
        <v>5000</v>
      </c>
      <c r="G3773" s="272"/>
      <c r="H3773" s="984" t="s">
        <v>1291</v>
      </c>
      <c r="AY3773" s="147"/>
      <c r="BB3773" s="147"/>
      <c r="BE3773" s="147"/>
    </row>
    <row r="3774" spans="5:57" x14ac:dyDescent="0.25">
      <c r="E3774" s="340">
        <v>44608</v>
      </c>
      <c r="F3774" s="269">
        <v>5000</v>
      </c>
      <c r="G3774" s="272"/>
      <c r="H3774" s="984" t="s">
        <v>1063</v>
      </c>
      <c r="AY3774" s="147"/>
      <c r="BB3774" s="147"/>
      <c r="BE3774" s="147"/>
    </row>
    <row r="3775" spans="5:57" x14ac:dyDescent="0.25">
      <c r="E3775" s="340">
        <v>44606</v>
      </c>
      <c r="F3775" s="269">
        <v>7000</v>
      </c>
      <c r="G3775" s="272"/>
      <c r="H3775" s="623" t="s">
        <v>1292</v>
      </c>
      <c r="AY3775" s="147"/>
      <c r="BB3775" s="147"/>
      <c r="BE3775" s="147"/>
    </row>
    <row r="3776" spans="5:57" x14ac:dyDescent="0.25">
      <c r="E3776" s="340">
        <v>44606</v>
      </c>
      <c r="F3776" s="269">
        <v>5000</v>
      </c>
      <c r="G3776" s="272"/>
      <c r="H3776" s="984" t="s">
        <v>1294</v>
      </c>
      <c r="AY3776" s="147"/>
      <c r="BB3776" s="147"/>
      <c r="BE3776" s="147"/>
    </row>
    <row r="3777" spans="5:57" x14ac:dyDescent="0.25">
      <c r="E3777" s="340">
        <v>44606</v>
      </c>
      <c r="F3777" s="269">
        <v>100000</v>
      </c>
      <c r="G3777" s="272"/>
      <c r="H3777" s="984" t="s">
        <v>920</v>
      </c>
      <c r="AY3777" s="147"/>
      <c r="BB3777" s="147"/>
      <c r="BE3777" s="147"/>
    </row>
    <row r="3778" spans="5:57" x14ac:dyDescent="0.25">
      <c r="E3778" s="340">
        <v>44606</v>
      </c>
      <c r="F3778" s="269">
        <v>2000</v>
      </c>
      <c r="G3778" s="272"/>
      <c r="H3778" s="984" t="s">
        <v>1293</v>
      </c>
      <c r="AY3778" s="147"/>
      <c r="BB3778" s="147"/>
      <c r="BE3778" s="147"/>
    </row>
    <row r="3779" spans="5:57" x14ac:dyDescent="0.25">
      <c r="E3779" s="340">
        <v>44604</v>
      </c>
      <c r="F3779" s="269">
        <v>2500</v>
      </c>
      <c r="G3779" s="272"/>
      <c r="H3779" s="984" t="s">
        <v>1295</v>
      </c>
      <c r="AY3779" s="147"/>
      <c r="BB3779" s="147"/>
      <c r="BE3779" s="147"/>
    </row>
    <row r="3780" spans="5:57" x14ac:dyDescent="0.25">
      <c r="E3780" s="340">
        <v>44604</v>
      </c>
      <c r="F3780" s="269">
        <v>30000</v>
      </c>
      <c r="G3780" s="272"/>
      <c r="H3780" s="984" t="s">
        <v>1070</v>
      </c>
      <c r="AY3780" s="147"/>
      <c r="BB3780" s="147"/>
      <c r="BE3780" s="147"/>
    </row>
    <row r="3781" spans="5:57" x14ac:dyDescent="0.25">
      <c r="E3781" s="340">
        <v>44604</v>
      </c>
      <c r="F3781" s="269">
        <v>2500</v>
      </c>
      <c r="G3781" s="272"/>
      <c r="H3781" s="984" t="s">
        <v>1076</v>
      </c>
      <c r="AY3781" s="147"/>
      <c r="BB3781" s="147"/>
      <c r="BE3781" s="147"/>
    </row>
    <row r="3782" spans="5:57" x14ac:dyDescent="0.25">
      <c r="E3782" s="480">
        <v>44603</v>
      </c>
      <c r="F3782" s="280">
        <v>247000</v>
      </c>
      <c r="G3782" s="280"/>
      <c r="H3782" s="477"/>
      <c r="AY3782" s="147"/>
      <c r="BB3782" s="147"/>
      <c r="BE3782" s="147"/>
    </row>
    <row r="3783" spans="5:57" x14ac:dyDescent="0.25">
      <c r="E3783" s="340">
        <v>44600</v>
      </c>
      <c r="F3783" s="269">
        <v>6000</v>
      </c>
      <c r="G3783" s="272"/>
      <c r="H3783" s="1081" t="s">
        <v>1063</v>
      </c>
      <c r="AY3783" s="147"/>
      <c r="BB3783" s="147"/>
      <c r="BE3783" s="147"/>
    </row>
    <row r="3784" spans="5:57" x14ac:dyDescent="0.25">
      <c r="E3784" s="340">
        <v>44599</v>
      </c>
      <c r="F3784" s="269">
        <v>3000</v>
      </c>
      <c r="G3784" s="272"/>
      <c r="H3784" s="984" t="s">
        <v>1299</v>
      </c>
      <c r="AY3784" s="147"/>
      <c r="BB3784" s="147"/>
      <c r="BE3784" s="147"/>
    </row>
    <row r="3785" spans="5:57" x14ac:dyDescent="0.25">
      <c r="E3785" s="340">
        <v>44599</v>
      </c>
      <c r="F3785" s="269">
        <v>2000</v>
      </c>
      <c r="G3785" s="272"/>
      <c r="H3785" s="984" t="s">
        <v>1296</v>
      </c>
      <c r="AY3785" s="147"/>
      <c r="BB3785" s="147"/>
      <c r="BE3785" s="147"/>
    </row>
    <row r="3786" spans="5:57" x14ac:dyDescent="0.25">
      <c r="E3786" s="340">
        <v>44599</v>
      </c>
      <c r="F3786" s="269">
        <v>10000</v>
      </c>
      <c r="G3786" s="272"/>
      <c r="H3786" s="984" t="s">
        <v>1063</v>
      </c>
      <c r="AY3786" s="147"/>
      <c r="BB3786" s="147"/>
      <c r="BE3786" s="147"/>
    </row>
    <row r="3787" spans="5:57" x14ac:dyDescent="0.25">
      <c r="E3787" s="340">
        <v>44599</v>
      </c>
      <c r="F3787" s="269">
        <v>103000</v>
      </c>
      <c r="G3787" s="272"/>
      <c r="H3787" s="984" t="s">
        <v>920</v>
      </c>
      <c r="AY3787" s="147"/>
      <c r="BB3787" s="147"/>
      <c r="BE3787" s="147"/>
    </row>
    <row r="3788" spans="5:57" x14ac:dyDescent="0.25">
      <c r="E3788" s="340">
        <v>44599</v>
      </c>
      <c r="F3788" s="269">
        <v>20000</v>
      </c>
      <c r="G3788" s="272"/>
      <c r="H3788" s="984" t="s">
        <v>1298</v>
      </c>
      <c r="AY3788" s="147"/>
      <c r="BB3788" s="147"/>
      <c r="BE3788" s="147"/>
    </row>
    <row r="3789" spans="5:57" x14ac:dyDescent="0.25">
      <c r="E3789" s="475">
        <v>44599</v>
      </c>
      <c r="F3789" s="274">
        <v>2000</v>
      </c>
      <c r="G3789" s="274"/>
      <c r="H3789" s="281" t="s">
        <v>1219</v>
      </c>
      <c r="AY3789" s="147"/>
      <c r="BB3789" s="147"/>
      <c r="BE3789" s="147"/>
    </row>
    <row r="3790" spans="5:57" x14ac:dyDescent="0.25">
      <c r="E3790" s="340">
        <v>44599</v>
      </c>
      <c r="F3790" s="269">
        <v>7000</v>
      </c>
      <c r="G3790" s="272"/>
      <c r="H3790" s="1081" t="s">
        <v>1297</v>
      </c>
      <c r="AY3790" s="147"/>
      <c r="BB3790" s="147"/>
      <c r="BE3790" s="147"/>
    </row>
    <row r="3791" spans="5:57" x14ac:dyDescent="0.25">
      <c r="E3791" s="340">
        <v>44595</v>
      </c>
      <c r="F3791" s="269">
        <v>3000</v>
      </c>
      <c r="G3791" s="272"/>
      <c r="H3791" s="984" t="s">
        <v>1209</v>
      </c>
      <c r="AY3791" s="147"/>
      <c r="BB3791" s="147"/>
      <c r="BE3791" s="147"/>
    </row>
    <row r="3792" spans="5:57" x14ac:dyDescent="0.25">
      <c r="E3792" s="340">
        <v>44595</v>
      </c>
      <c r="F3792" s="269">
        <v>100000</v>
      </c>
      <c r="G3792" s="272"/>
      <c r="H3792" s="623" t="s">
        <v>1301</v>
      </c>
      <c r="AY3792" s="147"/>
      <c r="BB3792" s="147"/>
      <c r="BE3792" s="147"/>
    </row>
    <row r="3793" spans="5:57" x14ac:dyDescent="0.25">
      <c r="E3793" s="340">
        <v>44595</v>
      </c>
      <c r="F3793" s="269">
        <v>10000</v>
      </c>
      <c r="G3793" s="272"/>
      <c r="H3793" s="984" t="s">
        <v>1300</v>
      </c>
      <c r="AY3793" s="147"/>
      <c r="BB3793" s="147"/>
      <c r="BE3793" s="147"/>
    </row>
    <row r="3794" spans="5:57" x14ac:dyDescent="0.25">
      <c r="E3794" s="480">
        <v>44592</v>
      </c>
      <c r="F3794" s="280">
        <v>193000</v>
      </c>
      <c r="G3794" s="280"/>
      <c r="H3794" s="477"/>
      <c r="AY3794" s="147"/>
      <c r="BB3794" s="147"/>
      <c r="BE3794" s="147"/>
    </row>
    <row r="3795" spans="5:57" x14ac:dyDescent="0.25">
      <c r="E3795" s="340">
        <v>44586</v>
      </c>
      <c r="F3795" s="269">
        <v>95000</v>
      </c>
      <c r="G3795" s="272"/>
      <c r="H3795" s="1081" t="s">
        <v>920</v>
      </c>
      <c r="AY3795" s="147"/>
      <c r="BB3795" s="147"/>
      <c r="BE3795" s="147"/>
    </row>
    <row r="3796" spans="5:57" x14ac:dyDescent="0.25">
      <c r="E3796" s="340">
        <v>44580</v>
      </c>
      <c r="F3796" s="269">
        <v>121000</v>
      </c>
      <c r="G3796" s="272"/>
      <c r="H3796" s="984" t="s">
        <v>1302</v>
      </c>
      <c r="AY3796" s="147"/>
      <c r="BB3796" s="147"/>
      <c r="BE3796" s="147"/>
    </row>
    <row r="3797" spans="5:57" x14ac:dyDescent="0.25">
      <c r="E3797" s="340">
        <v>44580</v>
      </c>
      <c r="F3797" s="269">
        <v>90000</v>
      </c>
      <c r="G3797" s="272"/>
      <c r="H3797" s="984" t="s">
        <v>920</v>
      </c>
      <c r="AY3797" s="147"/>
      <c r="BB3797" s="147"/>
      <c r="BE3797" s="147"/>
    </row>
    <row r="3798" spans="5:57" x14ac:dyDescent="0.25">
      <c r="E3798" s="480">
        <v>44580</v>
      </c>
      <c r="F3798" s="280">
        <v>780000</v>
      </c>
      <c r="G3798" s="280"/>
      <c r="H3798" s="477"/>
      <c r="AY3798" s="147"/>
      <c r="BB3798" s="147"/>
      <c r="BE3798" s="147"/>
    </row>
    <row r="3799" spans="5:57" x14ac:dyDescent="0.25">
      <c r="E3799" s="340">
        <v>44575</v>
      </c>
      <c r="F3799" s="269">
        <v>13000</v>
      </c>
      <c r="G3799" s="272"/>
      <c r="H3799" s="1081" t="s">
        <v>1272</v>
      </c>
      <c r="AY3799" s="147"/>
      <c r="BB3799" s="147"/>
      <c r="BE3799" s="147"/>
    </row>
    <row r="3800" spans="5:57" x14ac:dyDescent="0.25">
      <c r="E3800" s="340">
        <v>44575</v>
      </c>
      <c r="F3800" s="269">
        <v>10000</v>
      </c>
      <c r="G3800" s="272"/>
      <c r="H3800" s="984" t="s">
        <v>1303</v>
      </c>
      <c r="AY3800" s="147"/>
      <c r="BB3800" s="147"/>
      <c r="BE3800" s="147"/>
    </row>
    <row r="3801" spans="5:57" x14ac:dyDescent="0.25">
      <c r="E3801" s="340">
        <v>44573</v>
      </c>
      <c r="F3801" s="269">
        <v>100000</v>
      </c>
      <c r="G3801" s="272"/>
      <c r="H3801" s="984" t="s">
        <v>920</v>
      </c>
      <c r="AY3801" s="147"/>
      <c r="BB3801" s="147"/>
      <c r="BE3801" s="147"/>
    </row>
    <row r="3802" spans="5:57" x14ac:dyDescent="0.25">
      <c r="E3802" s="340">
        <v>44565</v>
      </c>
      <c r="F3802" s="269">
        <v>110000</v>
      </c>
      <c r="G3802" s="272"/>
      <c r="H3802" s="984" t="s">
        <v>920</v>
      </c>
      <c r="AY3802" s="147"/>
      <c r="BB3802" s="147"/>
      <c r="BE3802" s="147"/>
    </row>
    <row r="3803" spans="5:57" x14ac:dyDescent="0.25">
      <c r="E3803" s="340">
        <v>44561</v>
      </c>
      <c r="F3803" s="269">
        <v>1000</v>
      </c>
      <c r="G3803" s="272"/>
      <c r="H3803" s="984" t="s">
        <v>1005</v>
      </c>
      <c r="AY3803" s="147"/>
      <c r="BB3803" s="147"/>
      <c r="BE3803" s="147"/>
    </row>
    <row r="3804" spans="5:57" x14ac:dyDescent="0.25">
      <c r="E3804" s="340">
        <v>44561</v>
      </c>
      <c r="F3804" s="269">
        <v>10000</v>
      </c>
      <c r="G3804" s="272"/>
      <c r="H3804" s="984" t="s">
        <v>1304</v>
      </c>
      <c r="AY3804" s="147"/>
      <c r="BB3804" s="147"/>
      <c r="BE3804" s="147"/>
    </row>
    <row r="3805" spans="5:57" x14ac:dyDescent="0.25">
      <c r="E3805" s="475">
        <v>44560</v>
      </c>
      <c r="F3805" s="274">
        <v>25000</v>
      </c>
      <c r="G3805" s="274"/>
      <c r="H3805" s="281" t="s">
        <v>1219</v>
      </c>
      <c r="AY3805" s="147"/>
      <c r="BB3805" s="147"/>
      <c r="BE3805" s="147"/>
    </row>
    <row r="3806" spans="5:57" x14ac:dyDescent="0.25">
      <c r="E3806" s="340">
        <v>44560</v>
      </c>
      <c r="F3806" s="269">
        <v>20000</v>
      </c>
      <c r="G3806" s="272"/>
      <c r="H3806" s="1081" t="s">
        <v>1306</v>
      </c>
      <c r="AY3806" s="147"/>
      <c r="BB3806" s="147"/>
      <c r="BE3806" s="147"/>
    </row>
    <row r="3807" spans="5:57" x14ac:dyDescent="0.25">
      <c r="E3807" s="340">
        <v>44560</v>
      </c>
      <c r="F3807" s="269">
        <v>8000</v>
      </c>
      <c r="G3807" s="272"/>
      <c r="H3807" s="984" t="s">
        <v>1305</v>
      </c>
      <c r="AY3807" s="147"/>
      <c r="BB3807" s="147"/>
      <c r="BE3807" s="147"/>
    </row>
    <row r="3808" spans="5:57" x14ac:dyDescent="0.25">
      <c r="E3808" s="340">
        <v>44557</v>
      </c>
      <c r="F3808" s="269">
        <v>8000</v>
      </c>
      <c r="G3808" s="272"/>
      <c r="H3808" s="984" t="s">
        <v>827</v>
      </c>
      <c r="AY3808" s="147"/>
      <c r="BB3808" s="147"/>
      <c r="BE3808" s="147"/>
    </row>
    <row r="3809" spans="5:57" x14ac:dyDescent="0.25">
      <c r="E3809" s="340">
        <v>44557</v>
      </c>
      <c r="F3809" s="269">
        <v>107000</v>
      </c>
      <c r="G3809" s="272"/>
      <c r="H3809" s="984" t="s">
        <v>920</v>
      </c>
      <c r="AY3809" s="147"/>
      <c r="BB3809" s="147"/>
      <c r="BE3809" s="147"/>
    </row>
    <row r="3810" spans="5:57" x14ac:dyDescent="0.25">
      <c r="E3810" s="340">
        <v>44557</v>
      </c>
      <c r="F3810" s="269">
        <v>8000</v>
      </c>
      <c r="G3810" s="272"/>
      <c r="H3810" s="984" t="s">
        <v>1307</v>
      </c>
      <c r="AY3810" s="147"/>
      <c r="BB3810" s="147"/>
      <c r="BE3810" s="147"/>
    </row>
    <row r="3811" spans="5:57" x14ac:dyDescent="0.25">
      <c r="E3811" s="340">
        <v>44556</v>
      </c>
      <c r="F3811" s="269">
        <v>30000</v>
      </c>
      <c r="G3811" s="272"/>
      <c r="H3811" s="984" t="s">
        <v>1308</v>
      </c>
      <c r="AY3811" s="147"/>
      <c r="BB3811" s="147"/>
      <c r="BE3811" s="147"/>
    </row>
    <row r="3812" spans="5:57" x14ac:dyDescent="0.25">
      <c r="E3812" s="340">
        <v>44554</v>
      </c>
      <c r="F3812" s="269">
        <v>12000</v>
      </c>
      <c r="G3812" s="272"/>
      <c r="H3812" s="984" t="s">
        <v>1309</v>
      </c>
      <c r="AY3812" s="147"/>
      <c r="BB3812" s="147"/>
      <c r="BE3812" s="147"/>
    </row>
    <row r="3813" spans="5:57" x14ac:dyDescent="0.25">
      <c r="E3813" s="340">
        <v>44552</v>
      </c>
      <c r="F3813" s="269">
        <v>8000</v>
      </c>
      <c r="G3813" s="272"/>
      <c r="H3813" s="984" t="s">
        <v>827</v>
      </c>
      <c r="AY3813" s="147"/>
      <c r="BB3813" s="147"/>
      <c r="BE3813" s="147"/>
    </row>
    <row r="3814" spans="5:57" x14ac:dyDescent="0.25">
      <c r="E3814" s="340">
        <v>44552</v>
      </c>
      <c r="F3814" s="269">
        <v>150000</v>
      </c>
      <c r="G3814" s="272"/>
      <c r="H3814" s="984" t="s">
        <v>1310</v>
      </c>
      <c r="AY3814" s="147"/>
      <c r="BB3814" s="147"/>
      <c r="BE3814" s="147"/>
    </row>
    <row r="3815" spans="5:57" x14ac:dyDescent="0.25">
      <c r="E3815" s="340">
        <v>44550</v>
      </c>
      <c r="F3815" s="269">
        <v>3000</v>
      </c>
      <c r="G3815" s="272"/>
      <c r="H3815" s="984" t="s">
        <v>1311</v>
      </c>
      <c r="AY3815" s="147"/>
      <c r="BB3815" s="147"/>
      <c r="BE3815" s="147"/>
    </row>
    <row r="3816" spans="5:57" x14ac:dyDescent="0.25">
      <c r="E3816" s="340">
        <v>44548</v>
      </c>
      <c r="F3816" s="269">
        <v>5000</v>
      </c>
      <c r="G3816" s="272"/>
      <c r="H3816" s="984" t="s">
        <v>1063</v>
      </c>
      <c r="AY3816" s="147"/>
      <c r="BB3816" s="147"/>
      <c r="BE3816" s="147"/>
    </row>
    <row r="3817" spans="5:57" x14ac:dyDescent="0.25">
      <c r="E3817" s="340">
        <v>44545</v>
      </c>
      <c r="F3817" s="269">
        <v>5000</v>
      </c>
      <c r="G3817" s="272"/>
      <c r="H3817" s="984" t="s">
        <v>916</v>
      </c>
      <c r="AY3817" s="147"/>
      <c r="BB3817" s="147"/>
      <c r="BE3817" s="147"/>
    </row>
    <row r="3818" spans="5:57" x14ac:dyDescent="0.25">
      <c r="E3818" s="475">
        <v>44545</v>
      </c>
      <c r="F3818" s="274">
        <v>11000</v>
      </c>
      <c r="G3818" s="274"/>
      <c r="H3818" s="281" t="s">
        <v>1219</v>
      </c>
      <c r="AY3818" s="147"/>
      <c r="BB3818" s="147"/>
      <c r="BE3818" s="147"/>
    </row>
    <row r="3819" spans="5:57" x14ac:dyDescent="0.25">
      <c r="E3819" s="340">
        <v>44544</v>
      </c>
      <c r="F3819" s="269">
        <v>8000</v>
      </c>
      <c r="G3819" s="272"/>
      <c r="H3819" s="1081" t="s">
        <v>827</v>
      </c>
      <c r="AY3819" s="147"/>
      <c r="BB3819" s="147"/>
      <c r="BE3819" s="147"/>
    </row>
    <row r="3820" spans="5:57" x14ac:dyDescent="0.25">
      <c r="E3820" s="340">
        <v>44544</v>
      </c>
      <c r="F3820" s="269">
        <v>145000</v>
      </c>
      <c r="G3820" s="272"/>
      <c r="H3820" s="984" t="s">
        <v>1312</v>
      </c>
      <c r="AY3820" s="147"/>
      <c r="BB3820" s="147"/>
      <c r="BE3820" s="147"/>
    </row>
    <row r="3821" spans="5:57" x14ac:dyDescent="0.25">
      <c r="E3821" s="340">
        <v>44541</v>
      </c>
      <c r="F3821" s="269">
        <v>50000</v>
      </c>
      <c r="G3821" s="272"/>
      <c r="H3821" s="984" t="s">
        <v>1070</v>
      </c>
      <c r="AY3821" s="147"/>
      <c r="BB3821" s="147"/>
      <c r="BE3821" s="147"/>
    </row>
    <row r="3822" spans="5:57" x14ac:dyDescent="0.25">
      <c r="E3822" s="340">
        <v>44541</v>
      </c>
      <c r="F3822" s="269">
        <v>35000</v>
      </c>
      <c r="G3822" s="272"/>
      <c r="H3822" s="984" t="s">
        <v>1313</v>
      </c>
      <c r="AY3822" s="147"/>
      <c r="BB3822" s="147"/>
      <c r="BE3822" s="147"/>
    </row>
    <row r="3823" spans="5:57" x14ac:dyDescent="0.25">
      <c r="E3823" s="340">
        <v>44541</v>
      </c>
      <c r="F3823" s="269">
        <v>4000</v>
      </c>
      <c r="G3823" s="272"/>
      <c r="H3823" s="984" t="s">
        <v>1314</v>
      </c>
      <c r="AY3823" s="147"/>
      <c r="BB3823" s="147"/>
      <c r="BE3823" s="147"/>
    </row>
    <row r="3824" spans="5:57" x14ac:dyDescent="0.25">
      <c r="E3824" s="340">
        <v>44538</v>
      </c>
      <c r="F3824" s="269">
        <v>14000</v>
      </c>
      <c r="G3824" s="272"/>
      <c r="H3824" s="984" t="s">
        <v>1317</v>
      </c>
      <c r="AY3824" s="147"/>
      <c r="BB3824" s="147"/>
      <c r="BE3824" s="147"/>
    </row>
    <row r="3825" spans="5:57" x14ac:dyDescent="0.25">
      <c r="E3825" s="340">
        <v>44538</v>
      </c>
      <c r="F3825" s="269">
        <v>22000</v>
      </c>
      <c r="G3825" s="272"/>
      <c r="H3825" s="984" t="s">
        <v>1316</v>
      </c>
      <c r="AY3825" s="147"/>
      <c r="BB3825" s="147"/>
      <c r="BE3825" s="147"/>
    </row>
    <row r="3826" spans="5:57" x14ac:dyDescent="0.25">
      <c r="E3826" s="480">
        <v>44538</v>
      </c>
      <c r="F3826" s="280">
        <v>40000</v>
      </c>
      <c r="G3826" s="280"/>
      <c r="H3826" s="477" t="s">
        <v>1315</v>
      </c>
      <c r="AY3826" s="147"/>
      <c r="BB3826" s="147"/>
      <c r="BE3826" s="147"/>
    </row>
    <row r="3827" spans="5:57" x14ac:dyDescent="0.25">
      <c r="E3827" s="340">
        <v>44536</v>
      </c>
      <c r="F3827" s="269">
        <v>150000</v>
      </c>
      <c r="G3827" s="272"/>
      <c r="H3827" s="1081" t="s">
        <v>1318</v>
      </c>
      <c r="AY3827" s="147"/>
      <c r="BB3827" s="147"/>
      <c r="BE3827" s="147"/>
    </row>
    <row r="3828" spans="5:57" x14ac:dyDescent="0.25">
      <c r="E3828" s="340">
        <v>44532</v>
      </c>
      <c r="F3828" s="269">
        <v>3000</v>
      </c>
      <c r="G3828" s="272"/>
      <c r="H3828" s="984" t="s">
        <v>1320</v>
      </c>
      <c r="AY3828" s="147"/>
      <c r="BB3828" s="147"/>
      <c r="BE3828" s="147"/>
    </row>
    <row r="3829" spans="5:57" x14ac:dyDescent="0.25">
      <c r="E3829" s="340">
        <v>44532</v>
      </c>
      <c r="F3829" s="269">
        <v>30000</v>
      </c>
      <c r="G3829" s="272"/>
      <c r="H3829" s="984" t="s">
        <v>1070</v>
      </c>
      <c r="AY3829" s="147"/>
      <c r="BB3829" s="147"/>
      <c r="BE3829" s="147"/>
    </row>
    <row r="3830" spans="5:57" x14ac:dyDescent="0.25">
      <c r="E3830" s="340">
        <v>44532</v>
      </c>
      <c r="F3830" s="269">
        <v>3000</v>
      </c>
      <c r="G3830" s="272"/>
      <c r="H3830" s="984" t="s">
        <v>1319</v>
      </c>
      <c r="AY3830" s="147"/>
      <c r="BB3830" s="147"/>
      <c r="BE3830" s="147"/>
    </row>
    <row r="3831" spans="5:57" x14ac:dyDescent="0.25">
      <c r="E3831" s="340">
        <v>44529</v>
      </c>
      <c r="F3831" s="269">
        <v>61000</v>
      </c>
      <c r="G3831" s="272"/>
      <c r="H3831" s="984" t="s">
        <v>1323</v>
      </c>
      <c r="AY3831" s="147"/>
      <c r="BB3831" s="147"/>
      <c r="BE3831" s="147"/>
    </row>
    <row r="3832" spans="5:57" x14ac:dyDescent="0.25">
      <c r="E3832" s="340">
        <v>44529</v>
      </c>
      <c r="F3832" s="269">
        <v>12000</v>
      </c>
      <c r="G3832" s="272"/>
      <c r="H3832" s="984" t="s">
        <v>1321</v>
      </c>
      <c r="AY3832" s="147"/>
      <c r="BB3832" s="147"/>
      <c r="BE3832" s="147"/>
    </row>
    <row r="3833" spans="5:57" x14ac:dyDescent="0.25">
      <c r="E3833" s="340">
        <v>44529</v>
      </c>
      <c r="F3833" s="269">
        <v>24000</v>
      </c>
      <c r="G3833" s="272"/>
      <c r="H3833" s="984" t="s">
        <v>1322</v>
      </c>
      <c r="AY3833" s="147"/>
      <c r="BB3833" s="147"/>
      <c r="BE3833" s="147"/>
    </row>
    <row r="3834" spans="5:57" x14ac:dyDescent="0.25">
      <c r="E3834" s="340">
        <v>44528</v>
      </c>
      <c r="F3834" s="269">
        <v>4000</v>
      </c>
      <c r="G3834" s="272"/>
      <c r="H3834" s="984" t="s">
        <v>1215</v>
      </c>
      <c r="AY3834" s="147"/>
      <c r="BB3834" s="147"/>
      <c r="BE3834" s="147"/>
    </row>
    <row r="3835" spans="5:57" x14ac:dyDescent="0.25">
      <c r="E3835" s="340">
        <v>44524</v>
      </c>
      <c r="F3835" s="269">
        <v>50000</v>
      </c>
      <c r="G3835" s="272"/>
      <c r="H3835" s="984" t="s">
        <v>1324</v>
      </c>
      <c r="AY3835" s="147"/>
      <c r="BB3835" s="147"/>
      <c r="BE3835" s="147"/>
    </row>
    <row r="3836" spans="5:57" x14ac:dyDescent="0.25">
      <c r="E3836" s="340">
        <v>44520</v>
      </c>
      <c r="F3836" s="269">
        <v>50000</v>
      </c>
      <c r="G3836" s="272"/>
      <c r="H3836" s="984" t="s">
        <v>1324</v>
      </c>
      <c r="AY3836" s="147"/>
      <c r="BB3836" s="147"/>
      <c r="BE3836" s="147"/>
    </row>
    <row r="3837" spans="5:57" x14ac:dyDescent="0.25">
      <c r="E3837" s="340">
        <v>44518</v>
      </c>
      <c r="F3837" s="269">
        <v>8000</v>
      </c>
      <c r="G3837" s="272"/>
      <c r="H3837" s="984" t="s">
        <v>1325</v>
      </c>
      <c r="AY3837" s="147"/>
      <c r="BB3837" s="147"/>
      <c r="BE3837" s="147"/>
    </row>
    <row r="3838" spans="5:57" x14ac:dyDescent="0.25">
      <c r="E3838" s="340">
        <v>44518</v>
      </c>
      <c r="F3838" s="269">
        <v>30000</v>
      </c>
      <c r="G3838" s="272"/>
      <c r="H3838" s="984" t="s">
        <v>1070</v>
      </c>
      <c r="AY3838" s="147"/>
      <c r="BB3838" s="147"/>
      <c r="BE3838" s="147"/>
    </row>
    <row r="3839" spans="5:57" x14ac:dyDescent="0.25">
      <c r="E3839" s="340">
        <v>44516</v>
      </c>
      <c r="F3839" s="269">
        <v>2000</v>
      </c>
      <c r="G3839" s="272"/>
      <c r="H3839" s="984" t="s">
        <v>1076</v>
      </c>
      <c r="AY3839" s="147"/>
      <c r="BB3839" s="147"/>
      <c r="BE3839" s="147"/>
    </row>
    <row r="3840" spans="5:57" x14ac:dyDescent="0.25">
      <c r="E3840" s="340">
        <v>44516</v>
      </c>
      <c r="F3840" s="269">
        <v>130000</v>
      </c>
      <c r="G3840" s="272"/>
      <c r="H3840" s="984" t="s">
        <v>920</v>
      </c>
      <c r="AY3840" s="147"/>
      <c r="BB3840" s="147"/>
      <c r="BE3840" s="147"/>
    </row>
    <row r="3841" spans="5:57" x14ac:dyDescent="0.25">
      <c r="E3841" s="340">
        <v>44515</v>
      </c>
      <c r="F3841" s="269">
        <v>13000</v>
      </c>
      <c r="G3841" s="272"/>
      <c r="H3841" s="984" t="s">
        <v>1326</v>
      </c>
      <c r="AY3841" s="147"/>
      <c r="BB3841" s="147"/>
      <c r="BE3841" s="147"/>
    </row>
    <row r="3842" spans="5:57" x14ac:dyDescent="0.25">
      <c r="E3842" s="340">
        <v>44511</v>
      </c>
      <c r="F3842" s="269">
        <v>161000</v>
      </c>
      <c r="G3842" s="272"/>
      <c r="H3842" s="984" t="s">
        <v>920</v>
      </c>
      <c r="AY3842" s="147"/>
      <c r="BB3842" s="147"/>
      <c r="BE3842" s="147"/>
    </row>
    <row r="3843" spans="5:57" x14ac:dyDescent="0.25">
      <c r="E3843" s="340">
        <v>44506</v>
      </c>
      <c r="F3843" s="269">
        <v>10000</v>
      </c>
      <c r="G3843" s="272"/>
      <c r="H3843" s="984" t="s">
        <v>1215</v>
      </c>
      <c r="AY3843" s="147"/>
      <c r="BB3843" s="147"/>
      <c r="BE3843" s="147"/>
    </row>
    <row r="3844" spans="5:57" x14ac:dyDescent="0.25">
      <c r="E3844" s="340">
        <v>44505</v>
      </c>
      <c r="F3844" s="269">
        <v>3000</v>
      </c>
      <c r="G3844" s="272"/>
      <c r="H3844" s="984" t="s">
        <v>1060</v>
      </c>
      <c r="AY3844" s="147"/>
      <c r="BB3844" s="147"/>
      <c r="BE3844" s="147"/>
    </row>
    <row r="3845" spans="5:57" x14ac:dyDescent="0.25">
      <c r="E3845" s="340">
        <v>44505</v>
      </c>
      <c r="F3845" s="269">
        <v>10000</v>
      </c>
      <c r="G3845" s="272"/>
      <c r="H3845" s="984" t="s">
        <v>916</v>
      </c>
      <c r="AY3845" s="147"/>
      <c r="BB3845" s="147"/>
      <c r="BE3845" s="147"/>
    </row>
    <row r="3846" spans="5:57" x14ac:dyDescent="0.25">
      <c r="E3846" s="340">
        <v>44504</v>
      </c>
      <c r="F3846" s="269">
        <v>10000</v>
      </c>
      <c r="G3846" s="272"/>
      <c r="H3846" s="623" t="s">
        <v>1063</v>
      </c>
      <c r="AY3846" s="147"/>
      <c r="BB3846" s="147"/>
      <c r="BE3846" s="147"/>
    </row>
    <row r="3847" spans="5:57" x14ac:dyDescent="0.25">
      <c r="E3847" s="340">
        <v>44504</v>
      </c>
      <c r="F3847" s="269">
        <v>6000</v>
      </c>
      <c r="G3847" s="272"/>
      <c r="H3847" s="984" t="s">
        <v>1327</v>
      </c>
      <c r="AY3847" s="147"/>
      <c r="BB3847" s="147"/>
      <c r="BE3847" s="147"/>
    </row>
    <row r="3848" spans="5:57" x14ac:dyDescent="0.25">
      <c r="E3848" s="340">
        <v>44502</v>
      </c>
      <c r="F3848" s="269">
        <v>165000</v>
      </c>
      <c r="G3848" s="272"/>
      <c r="H3848" s="984" t="s">
        <v>1328</v>
      </c>
      <c r="AY3848" s="147"/>
      <c r="BB3848" s="147"/>
      <c r="BE3848" s="147"/>
    </row>
    <row r="3849" spans="5:57" x14ac:dyDescent="0.25">
      <c r="E3849" s="340">
        <v>44497</v>
      </c>
      <c r="F3849" s="269">
        <v>30000</v>
      </c>
      <c r="G3849" s="272"/>
      <c r="H3849" s="984" t="s">
        <v>1070</v>
      </c>
      <c r="AY3849" s="147"/>
      <c r="BB3849" s="147"/>
      <c r="BE3849" s="147"/>
    </row>
    <row r="3850" spans="5:57" x14ac:dyDescent="0.25">
      <c r="E3850" s="340">
        <v>44495</v>
      </c>
      <c r="F3850" s="269">
        <v>160000</v>
      </c>
      <c r="G3850" s="272"/>
      <c r="H3850" s="984" t="s">
        <v>1328</v>
      </c>
      <c r="AY3850" s="147"/>
      <c r="BB3850" s="147"/>
      <c r="BE3850" s="147"/>
    </row>
    <row r="3851" spans="5:57" x14ac:dyDescent="0.25">
      <c r="E3851" s="340">
        <v>44495</v>
      </c>
      <c r="F3851" s="269">
        <v>10000</v>
      </c>
      <c r="G3851" s="272"/>
      <c r="H3851" s="984" t="s">
        <v>1329</v>
      </c>
      <c r="AY3851" s="147"/>
      <c r="BB3851" s="147"/>
      <c r="BE3851" s="147"/>
    </row>
    <row r="3852" spans="5:57" x14ac:dyDescent="0.25">
      <c r="E3852" s="475">
        <v>44495</v>
      </c>
      <c r="F3852" s="274">
        <v>7000</v>
      </c>
      <c r="G3852" s="274"/>
      <c r="H3852" s="281" t="s">
        <v>1219</v>
      </c>
      <c r="AY3852" s="147"/>
      <c r="BB3852" s="147"/>
      <c r="BE3852" s="147"/>
    </row>
    <row r="3853" spans="5:57" x14ac:dyDescent="0.25">
      <c r="E3853" s="340">
        <v>44491</v>
      </c>
      <c r="F3853" s="269">
        <v>9000</v>
      </c>
      <c r="G3853" s="272"/>
      <c r="H3853" s="1081" t="s">
        <v>1279</v>
      </c>
      <c r="AY3853" s="147"/>
      <c r="BB3853" s="147"/>
      <c r="BE3853" s="147"/>
    </row>
    <row r="3854" spans="5:57" x14ac:dyDescent="0.25">
      <c r="E3854" s="340">
        <v>44488</v>
      </c>
      <c r="F3854" s="269">
        <v>20000</v>
      </c>
      <c r="G3854" s="272"/>
      <c r="H3854" s="984" t="s">
        <v>1330</v>
      </c>
      <c r="AY3854" s="147"/>
      <c r="BB3854" s="147"/>
      <c r="BE3854" s="147"/>
    </row>
    <row r="3855" spans="5:57" x14ac:dyDescent="0.25">
      <c r="E3855" s="340">
        <v>44486</v>
      </c>
      <c r="F3855" s="269">
        <v>150000</v>
      </c>
      <c r="G3855" s="272"/>
      <c r="H3855" s="984" t="s">
        <v>1328</v>
      </c>
      <c r="AY3855" s="147"/>
      <c r="BB3855" s="147"/>
      <c r="BE3855" s="147"/>
    </row>
    <row r="3856" spans="5:57" x14ac:dyDescent="0.25">
      <c r="E3856" s="340">
        <v>44479</v>
      </c>
      <c r="F3856" s="269">
        <v>140000</v>
      </c>
      <c r="G3856" s="272"/>
      <c r="H3856" s="984" t="s">
        <v>1328</v>
      </c>
      <c r="AY3856" s="147"/>
      <c r="BB3856" s="147"/>
      <c r="BE3856" s="147"/>
    </row>
    <row r="3857" spans="5:57" x14ac:dyDescent="0.25">
      <c r="E3857" s="340">
        <v>44473</v>
      </c>
      <c r="F3857" s="269">
        <v>6000</v>
      </c>
      <c r="G3857" s="272"/>
      <c r="H3857" s="984" t="s">
        <v>1332</v>
      </c>
      <c r="AY3857" s="147"/>
      <c r="BB3857" s="147"/>
      <c r="BE3857" s="147"/>
    </row>
    <row r="3858" spans="5:57" x14ac:dyDescent="0.25">
      <c r="E3858" s="340">
        <v>44473</v>
      </c>
      <c r="F3858" s="269">
        <v>157000</v>
      </c>
      <c r="G3858" s="272"/>
      <c r="H3858" s="984" t="s">
        <v>1331</v>
      </c>
      <c r="AY3858" s="147"/>
      <c r="BB3858" s="147"/>
      <c r="BE3858" s="147"/>
    </row>
    <row r="3859" spans="5:57" x14ac:dyDescent="0.25">
      <c r="E3859" s="340">
        <v>44471</v>
      </c>
      <c r="F3859" s="269">
        <v>30000</v>
      </c>
      <c r="G3859" s="272"/>
      <c r="H3859" s="984" t="s">
        <v>1070</v>
      </c>
      <c r="AY3859" s="147"/>
      <c r="BB3859" s="147"/>
      <c r="BE3859" s="147"/>
    </row>
    <row r="3860" spans="5:57" x14ac:dyDescent="0.25">
      <c r="E3860" s="340">
        <v>44464</v>
      </c>
      <c r="F3860" s="269">
        <v>145000</v>
      </c>
      <c r="G3860" s="272"/>
      <c r="H3860" s="984" t="s">
        <v>1328</v>
      </c>
      <c r="AY3860" s="147"/>
      <c r="BB3860" s="147"/>
      <c r="BE3860" s="147"/>
    </row>
    <row r="3861" spans="5:57" x14ac:dyDescent="0.25">
      <c r="E3861" s="340">
        <v>44459</v>
      </c>
      <c r="F3861" s="269">
        <v>12000</v>
      </c>
      <c r="G3861" s="272"/>
      <c r="H3861" s="984" t="s">
        <v>1334</v>
      </c>
      <c r="AY3861" s="147"/>
      <c r="BB3861" s="147"/>
      <c r="BE3861" s="147"/>
    </row>
    <row r="3862" spans="5:57" x14ac:dyDescent="0.25">
      <c r="E3862" s="340">
        <v>44459</v>
      </c>
      <c r="F3862" s="269">
        <v>3000</v>
      </c>
      <c r="G3862" s="272"/>
      <c r="H3862" s="984" t="s">
        <v>721</v>
      </c>
      <c r="AY3862" s="147"/>
      <c r="BB3862" s="147"/>
      <c r="BE3862" s="147"/>
    </row>
    <row r="3863" spans="5:57" x14ac:dyDescent="0.25">
      <c r="E3863" s="340">
        <v>44459</v>
      </c>
      <c r="F3863" s="269">
        <v>130000</v>
      </c>
      <c r="G3863" s="272"/>
      <c r="H3863" s="984" t="s">
        <v>1328</v>
      </c>
      <c r="AY3863" s="147"/>
      <c r="BB3863" s="147"/>
      <c r="BE3863" s="147"/>
    </row>
    <row r="3864" spans="5:57" x14ac:dyDescent="0.25">
      <c r="E3864" s="340">
        <v>44459</v>
      </c>
      <c r="F3864" s="269">
        <v>5000</v>
      </c>
      <c r="G3864" s="272"/>
      <c r="H3864" s="984" t="s">
        <v>1333</v>
      </c>
      <c r="AY3864" s="147"/>
      <c r="BB3864" s="147"/>
      <c r="BE3864" s="147"/>
    </row>
    <row r="3865" spans="5:57" x14ac:dyDescent="0.25">
      <c r="E3865" s="340">
        <v>44454</v>
      </c>
      <c r="F3865" s="269">
        <v>20000</v>
      </c>
      <c r="G3865" s="272"/>
      <c r="H3865" s="984" t="s">
        <v>1306</v>
      </c>
      <c r="AY3865" s="147"/>
      <c r="BB3865" s="147"/>
      <c r="BE3865" s="147"/>
    </row>
    <row r="3866" spans="5:57" x14ac:dyDescent="0.25">
      <c r="E3866" s="340">
        <v>44450</v>
      </c>
      <c r="F3866" s="269">
        <v>143000</v>
      </c>
      <c r="G3866" s="272"/>
      <c r="H3866" s="984" t="s">
        <v>1328</v>
      </c>
      <c r="AY3866" s="147"/>
      <c r="BB3866" s="147"/>
      <c r="BE3866" s="147"/>
    </row>
    <row r="3867" spans="5:57" x14ac:dyDescent="0.25">
      <c r="E3867" s="340">
        <v>44450</v>
      </c>
      <c r="F3867" s="269">
        <v>23000</v>
      </c>
      <c r="G3867" s="272"/>
      <c r="H3867" s="984" t="s">
        <v>1336</v>
      </c>
      <c r="AY3867" s="147"/>
      <c r="BB3867" s="147"/>
      <c r="BE3867" s="147"/>
    </row>
    <row r="3868" spans="5:57" x14ac:dyDescent="0.25">
      <c r="E3868" s="340">
        <v>44450</v>
      </c>
      <c r="F3868" s="269">
        <v>40000</v>
      </c>
      <c r="G3868" s="272"/>
      <c r="H3868" s="984" t="s">
        <v>1335</v>
      </c>
      <c r="AY3868" s="147"/>
      <c r="BB3868" s="147"/>
      <c r="BE3868" s="147"/>
    </row>
    <row r="3869" spans="5:57" x14ac:dyDescent="0.25">
      <c r="E3869" s="340">
        <v>44449</v>
      </c>
      <c r="F3869" s="269">
        <v>3000</v>
      </c>
      <c r="G3869" s="272"/>
      <c r="H3869" s="984" t="s">
        <v>1209</v>
      </c>
      <c r="AY3869" s="147"/>
      <c r="BB3869" s="147"/>
      <c r="BE3869" s="147"/>
    </row>
    <row r="3870" spans="5:57" x14ac:dyDescent="0.25">
      <c r="E3870" s="340">
        <v>44445</v>
      </c>
      <c r="F3870" s="269">
        <v>127000</v>
      </c>
      <c r="G3870" s="272"/>
      <c r="H3870" s="984" t="s">
        <v>1328</v>
      </c>
      <c r="AY3870" s="147"/>
      <c r="BB3870" s="147"/>
      <c r="BE3870" s="147"/>
    </row>
    <row r="3871" spans="5:57" x14ac:dyDescent="0.25">
      <c r="E3871" s="340">
        <v>44441</v>
      </c>
      <c r="F3871" s="269">
        <v>3000</v>
      </c>
      <c r="G3871" s="272"/>
      <c r="H3871" s="984" t="s">
        <v>1060</v>
      </c>
      <c r="AY3871" s="147"/>
      <c r="BB3871" s="147"/>
      <c r="BE3871" s="147"/>
    </row>
    <row r="3872" spans="5:57" x14ac:dyDescent="0.25">
      <c r="E3872" s="340">
        <v>44441</v>
      </c>
      <c r="F3872" s="269">
        <v>2000</v>
      </c>
      <c r="G3872" s="272"/>
      <c r="H3872" s="984" t="s">
        <v>1337</v>
      </c>
      <c r="AY3872" s="147"/>
      <c r="BB3872" s="147"/>
      <c r="BE3872" s="147"/>
    </row>
    <row r="3873" spans="5:57" x14ac:dyDescent="0.25">
      <c r="E3873" s="340">
        <v>44439</v>
      </c>
      <c r="F3873" s="269">
        <v>75000</v>
      </c>
      <c r="G3873" s="272"/>
      <c r="H3873" s="984" t="s">
        <v>1338</v>
      </c>
      <c r="AY3873" s="147"/>
      <c r="BB3873" s="147"/>
      <c r="BE3873" s="147"/>
    </row>
    <row r="3874" spans="5:57" x14ac:dyDescent="0.25">
      <c r="E3874" s="340">
        <v>44439</v>
      </c>
      <c r="F3874" s="269">
        <v>135000</v>
      </c>
      <c r="G3874" s="272"/>
      <c r="H3874" s="984" t="s">
        <v>1328</v>
      </c>
      <c r="AY3874" s="147"/>
      <c r="BB3874" s="147"/>
      <c r="BE3874" s="147"/>
    </row>
    <row r="3875" spans="5:57" x14ac:dyDescent="0.25">
      <c r="E3875" s="340">
        <v>44439</v>
      </c>
      <c r="F3875" s="269">
        <v>20000</v>
      </c>
      <c r="G3875" s="272"/>
      <c r="H3875" s="984" t="s">
        <v>1306</v>
      </c>
      <c r="AY3875" s="147"/>
      <c r="BB3875" s="147"/>
      <c r="BE3875" s="147"/>
    </row>
    <row r="3876" spans="5:57" x14ac:dyDescent="0.25">
      <c r="E3876" s="340">
        <v>44424</v>
      </c>
      <c r="F3876" s="269">
        <v>100000</v>
      </c>
      <c r="G3876" s="272"/>
      <c r="H3876" s="984" t="s">
        <v>920</v>
      </c>
      <c r="AY3876" s="147"/>
      <c r="BB3876" s="147"/>
      <c r="BE3876" s="147"/>
    </row>
    <row r="3877" spans="5:57" x14ac:dyDescent="0.25">
      <c r="E3877" s="340">
        <v>44422</v>
      </c>
      <c r="F3877" s="269">
        <v>40000</v>
      </c>
      <c r="G3877" s="272"/>
      <c r="H3877" s="984" t="s">
        <v>1339</v>
      </c>
      <c r="AY3877" s="147"/>
      <c r="BB3877" s="147"/>
      <c r="BE3877" s="147"/>
    </row>
    <row r="3878" spans="5:57" x14ac:dyDescent="0.25">
      <c r="E3878" s="340">
        <v>44422</v>
      </c>
      <c r="F3878" s="269">
        <v>10000</v>
      </c>
      <c r="G3878" s="272"/>
      <c r="H3878" s="984" t="s">
        <v>945</v>
      </c>
      <c r="AY3878" s="147"/>
      <c r="BB3878" s="147"/>
      <c r="BE3878" s="147"/>
    </row>
    <row r="3879" spans="5:57" x14ac:dyDescent="0.25">
      <c r="E3879" s="340">
        <v>44417</v>
      </c>
      <c r="F3879" s="269">
        <v>93000</v>
      </c>
      <c r="G3879" s="272"/>
      <c r="H3879" s="984" t="s">
        <v>920</v>
      </c>
      <c r="AY3879" s="147"/>
      <c r="BB3879" s="147"/>
      <c r="BE3879" s="147"/>
    </row>
    <row r="3880" spans="5:57" x14ac:dyDescent="0.25">
      <c r="E3880" s="340">
        <v>44417</v>
      </c>
      <c r="F3880" s="269">
        <v>20000</v>
      </c>
      <c r="G3880" s="272"/>
      <c r="H3880" s="984" t="s">
        <v>1340</v>
      </c>
      <c r="AY3880" s="147"/>
      <c r="BB3880" s="147"/>
      <c r="BE3880" s="147"/>
    </row>
    <row r="3881" spans="5:57" x14ac:dyDescent="0.25">
      <c r="E3881" s="340">
        <v>44411</v>
      </c>
      <c r="F3881" s="269">
        <v>32000</v>
      </c>
      <c r="G3881" s="272"/>
      <c r="H3881" s="984" t="s">
        <v>1341</v>
      </c>
      <c r="AY3881" s="147"/>
      <c r="BB3881" s="147"/>
      <c r="BE3881" s="147"/>
    </row>
    <row r="3882" spans="5:57" x14ac:dyDescent="0.25">
      <c r="E3882" s="340">
        <v>44409</v>
      </c>
      <c r="F3882" s="269">
        <v>107000</v>
      </c>
      <c r="G3882" s="272"/>
      <c r="H3882" s="984" t="s">
        <v>920</v>
      </c>
      <c r="AY3882" s="147"/>
      <c r="BB3882" s="147"/>
      <c r="BE3882" s="147"/>
    </row>
    <row r="3883" spans="5:57" x14ac:dyDescent="0.25">
      <c r="E3883" s="340">
        <v>44409</v>
      </c>
      <c r="F3883" s="269">
        <v>18000</v>
      </c>
      <c r="G3883" s="272"/>
      <c r="H3883" s="984" t="s">
        <v>1342</v>
      </c>
      <c r="AY3883" s="147"/>
      <c r="BB3883" s="147"/>
      <c r="BE3883" s="147"/>
    </row>
    <row r="3884" spans="5:57" x14ac:dyDescent="0.25">
      <c r="E3884" s="340">
        <v>44407</v>
      </c>
      <c r="F3884" s="269">
        <v>10000</v>
      </c>
      <c r="G3884" s="272"/>
      <c r="H3884" s="984" t="s">
        <v>1343</v>
      </c>
      <c r="AY3884" s="147"/>
      <c r="BB3884" s="147"/>
      <c r="BE3884" s="147"/>
    </row>
    <row r="3885" spans="5:57" x14ac:dyDescent="0.25">
      <c r="E3885" s="340">
        <v>44404</v>
      </c>
      <c r="F3885" s="269">
        <v>20000</v>
      </c>
      <c r="G3885" s="272"/>
      <c r="H3885" s="984" t="s">
        <v>1345</v>
      </c>
      <c r="AY3885" s="147"/>
      <c r="BB3885" s="147"/>
      <c r="BE3885" s="147"/>
    </row>
    <row r="3886" spans="5:57" x14ac:dyDescent="0.25">
      <c r="E3886" s="340">
        <v>44404</v>
      </c>
      <c r="F3886" s="269">
        <v>10000</v>
      </c>
      <c r="G3886" s="272"/>
      <c r="H3886" s="984" t="s">
        <v>1344</v>
      </c>
      <c r="AY3886" s="147"/>
      <c r="BB3886" s="147"/>
      <c r="BE3886" s="147"/>
    </row>
    <row r="3887" spans="5:57" x14ac:dyDescent="0.25">
      <c r="E3887" s="340">
        <v>44403</v>
      </c>
      <c r="F3887" s="269">
        <v>150000</v>
      </c>
      <c r="G3887" s="272"/>
      <c r="H3887" s="984" t="s">
        <v>1346</v>
      </c>
      <c r="AY3887" s="147"/>
      <c r="BB3887" s="147"/>
      <c r="BE3887" s="147"/>
    </row>
    <row r="3888" spans="5:57" x14ac:dyDescent="0.25">
      <c r="E3888" s="340">
        <v>44400</v>
      </c>
      <c r="F3888" s="269">
        <v>40000</v>
      </c>
      <c r="G3888" s="272"/>
      <c r="H3888" s="984" t="s">
        <v>1345</v>
      </c>
      <c r="AY3888" s="147"/>
      <c r="BB3888" s="147"/>
      <c r="BE3888" s="147"/>
    </row>
    <row r="3889" spans="5:57" x14ac:dyDescent="0.25">
      <c r="E3889" s="340">
        <v>44398</v>
      </c>
      <c r="F3889" s="269">
        <v>10000</v>
      </c>
      <c r="G3889" s="272"/>
      <c r="H3889" s="984" t="s">
        <v>1347</v>
      </c>
      <c r="AY3889" s="147"/>
      <c r="BB3889" s="147"/>
      <c r="BE3889" s="147"/>
    </row>
    <row r="3890" spans="5:57" x14ac:dyDescent="0.25">
      <c r="E3890" s="340">
        <v>44396</v>
      </c>
      <c r="F3890" s="269">
        <v>100000</v>
      </c>
      <c r="G3890" s="272"/>
      <c r="H3890" s="984" t="s">
        <v>920</v>
      </c>
      <c r="AY3890" s="147"/>
      <c r="BB3890" s="147"/>
      <c r="BE3890" s="147"/>
    </row>
    <row r="3891" spans="5:57" x14ac:dyDescent="0.25">
      <c r="E3891" s="340">
        <v>44391</v>
      </c>
      <c r="F3891" s="269">
        <v>5000</v>
      </c>
      <c r="G3891" s="272"/>
      <c r="H3891" s="984" t="s">
        <v>1349</v>
      </c>
      <c r="AY3891" s="147"/>
      <c r="BB3891" s="147"/>
      <c r="BE3891" s="147"/>
    </row>
    <row r="3892" spans="5:57" x14ac:dyDescent="0.25">
      <c r="E3892" s="340">
        <v>44391</v>
      </c>
      <c r="F3892" s="269">
        <v>20000</v>
      </c>
      <c r="G3892" s="272"/>
      <c r="H3892" s="984" t="s">
        <v>1348</v>
      </c>
      <c r="AY3892" s="147"/>
      <c r="BB3892" s="147"/>
      <c r="BE3892" s="147"/>
    </row>
    <row r="3893" spans="5:57" x14ac:dyDescent="0.25">
      <c r="E3893" s="340">
        <v>44389</v>
      </c>
      <c r="F3893" s="269">
        <v>3000</v>
      </c>
      <c r="G3893" s="272"/>
      <c r="H3893" s="984" t="s">
        <v>1351</v>
      </c>
      <c r="AY3893" s="147"/>
      <c r="BB3893" s="147"/>
      <c r="BE3893" s="147"/>
    </row>
    <row r="3894" spans="5:57" x14ac:dyDescent="0.25">
      <c r="E3894" s="340">
        <v>44389</v>
      </c>
      <c r="F3894" s="269">
        <v>64000</v>
      </c>
      <c r="G3894" s="272"/>
      <c r="H3894" s="984" t="s">
        <v>920</v>
      </c>
      <c r="AY3894" s="147"/>
      <c r="BB3894" s="147"/>
      <c r="BE3894" s="147"/>
    </row>
    <row r="3895" spans="5:57" x14ac:dyDescent="0.25">
      <c r="E3895" s="340">
        <v>44389</v>
      </c>
      <c r="F3895" s="269">
        <v>55000</v>
      </c>
      <c r="G3895" s="272"/>
      <c r="H3895" s="984" t="s">
        <v>1350</v>
      </c>
      <c r="AY3895" s="147"/>
      <c r="BB3895" s="147"/>
      <c r="BE3895" s="147"/>
    </row>
    <row r="3896" spans="5:57" x14ac:dyDescent="0.25">
      <c r="E3896" s="340">
        <v>44388</v>
      </c>
      <c r="F3896" s="269">
        <v>46000</v>
      </c>
      <c r="G3896" s="272"/>
      <c r="H3896" s="623" t="s">
        <v>1352</v>
      </c>
      <c r="AY3896" s="147"/>
      <c r="BB3896" s="147"/>
      <c r="BE3896" s="147"/>
    </row>
    <row r="3897" spans="5:57" x14ac:dyDescent="0.25">
      <c r="E3897" s="340">
        <v>44384</v>
      </c>
      <c r="F3897" s="269">
        <v>4000</v>
      </c>
      <c r="G3897" s="272"/>
      <c r="H3897" s="984" t="s">
        <v>1254</v>
      </c>
      <c r="AY3897" s="147"/>
      <c r="BB3897" s="147"/>
      <c r="BE3897" s="147"/>
    </row>
    <row r="3898" spans="5:57" x14ac:dyDescent="0.25">
      <c r="E3898" s="340">
        <v>44384</v>
      </c>
      <c r="F3898" s="269">
        <v>3000</v>
      </c>
      <c r="G3898" s="272"/>
      <c r="H3898" s="623" t="s">
        <v>945</v>
      </c>
      <c r="AY3898" s="147"/>
      <c r="BB3898" s="147"/>
      <c r="BE3898" s="147"/>
    </row>
    <row r="3899" spans="5:57" x14ac:dyDescent="0.25">
      <c r="E3899" s="340">
        <v>44383</v>
      </c>
      <c r="F3899" s="269">
        <v>10000</v>
      </c>
      <c r="G3899" s="272"/>
      <c r="H3899" s="984" t="s">
        <v>1355</v>
      </c>
      <c r="AY3899" s="147"/>
      <c r="BB3899" s="147"/>
      <c r="BE3899" s="147"/>
    </row>
    <row r="3900" spans="5:57" x14ac:dyDescent="0.25">
      <c r="E3900" s="340">
        <v>44383</v>
      </c>
      <c r="F3900" s="269">
        <v>38000</v>
      </c>
      <c r="G3900" s="272"/>
      <c r="H3900" s="984" t="s">
        <v>1357</v>
      </c>
      <c r="AY3900" s="147"/>
      <c r="BB3900" s="147"/>
      <c r="BE3900" s="147"/>
    </row>
    <row r="3901" spans="5:57" x14ac:dyDescent="0.25">
      <c r="E3901" s="340">
        <v>44383</v>
      </c>
      <c r="F3901" s="269">
        <v>5000</v>
      </c>
      <c r="G3901" s="272"/>
      <c r="H3901" s="984" t="s">
        <v>1354</v>
      </c>
      <c r="AY3901" s="147"/>
      <c r="BB3901" s="147"/>
      <c r="BE3901" s="147"/>
    </row>
    <row r="3902" spans="5:57" x14ac:dyDescent="0.25">
      <c r="E3902" s="340">
        <v>44383</v>
      </c>
      <c r="F3902" s="269">
        <v>20000</v>
      </c>
      <c r="G3902" s="272"/>
      <c r="H3902" s="623" t="s">
        <v>1356</v>
      </c>
      <c r="AY3902" s="147"/>
      <c r="BB3902" s="147"/>
      <c r="BE3902" s="147"/>
    </row>
    <row r="3903" spans="5:57" x14ac:dyDescent="0.25">
      <c r="E3903" s="475">
        <v>44383</v>
      </c>
      <c r="F3903" s="274">
        <v>60000</v>
      </c>
      <c r="G3903" s="274"/>
      <c r="H3903" s="281" t="s">
        <v>1219</v>
      </c>
      <c r="AY3903" s="147"/>
      <c r="BB3903" s="147"/>
      <c r="BE3903" s="147"/>
    </row>
    <row r="3904" spans="5:57" x14ac:dyDescent="0.25">
      <c r="E3904" s="340">
        <v>44383</v>
      </c>
      <c r="F3904" s="269">
        <v>5000</v>
      </c>
      <c r="G3904" s="272"/>
      <c r="H3904" s="1081" t="s">
        <v>1353</v>
      </c>
      <c r="AY3904" s="147"/>
      <c r="BB3904" s="147"/>
      <c r="BE3904" s="147"/>
    </row>
    <row r="3905" spans="5:57" x14ac:dyDescent="0.25">
      <c r="E3905" s="340">
        <v>44380</v>
      </c>
      <c r="F3905" s="269">
        <v>50000</v>
      </c>
      <c r="G3905" s="272"/>
      <c r="H3905" s="984" t="s">
        <v>1358</v>
      </c>
      <c r="AY3905" s="147"/>
      <c r="BB3905" s="147"/>
      <c r="BE3905" s="147"/>
    </row>
    <row r="3906" spans="5:57" x14ac:dyDescent="0.25">
      <c r="E3906" s="340">
        <v>44375</v>
      </c>
      <c r="F3906" s="269">
        <v>187000</v>
      </c>
      <c r="G3906" s="272"/>
      <c r="H3906" s="984" t="s">
        <v>920</v>
      </c>
      <c r="AY3906" s="147"/>
      <c r="BB3906" s="147"/>
      <c r="BE3906" s="147"/>
    </row>
    <row r="3907" spans="5:57" x14ac:dyDescent="0.25">
      <c r="E3907" s="340">
        <v>44372</v>
      </c>
      <c r="F3907" s="269">
        <v>5000</v>
      </c>
      <c r="G3907" s="272"/>
      <c r="H3907" s="984" t="s">
        <v>1076</v>
      </c>
      <c r="AY3907" s="147"/>
      <c r="BB3907" s="147"/>
      <c r="BE3907" s="147"/>
    </row>
    <row r="3908" spans="5:57" x14ac:dyDescent="0.25">
      <c r="E3908" s="340">
        <v>44372</v>
      </c>
      <c r="F3908" s="269">
        <v>10000</v>
      </c>
      <c r="G3908" s="272"/>
      <c r="H3908" s="984" t="s">
        <v>1306</v>
      </c>
      <c r="AY3908" s="147"/>
      <c r="BB3908" s="147"/>
      <c r="BE3908" s="147"/>
    </row>
    <row r="3909" spans="5:57" x14ac:dyDescent="0.25">
      <c r="E3909" s="340">
        <v>44372</v>
      </c>
      <c r="F3909" s="269">
        <v>2000</v>
      </c>
      <c r="G3909" s="272"/>
      <c r="H3909" s="984" t="s">
        <v>1293</v>
      </c>
      <c r="AY3909" s="147"/>
      <c r="BB3909" s="147"/>
      <c r="BE3909" s="147"/>
    </row>
    <row r="3910" spans="5:57" x14ac:dyDescent="0.25">
      <c r="E3910" s="340">
        <v>44372</v>
      </c>
      <c r="F3910" s="269">
        <v>3000</v>
      </c>
      <c r="G3910" s="272"/>
      <c r="H3910" s="984" t="s">
        <v>1360</v>
      </c>
      <c r="AY3910" s="147"/>
      <c r="BB3910" s="147"/>
      <c r="BE3910" s="147"/>
    </row>
    <row r="3911" spans="5:57" x14ac:dyDescent="0.25">
      <c r="E3911" s="340">
        <v>44372</v>
      </c>
      <c r="F3911" s="269">
        <v>3000</v>
      </c>
      <c r="G3911" s="272"/>
      <c r="H3911" s="984" t="s">
        <v>1359</v>
      </c>
      <c r="AY3911" s="147"/>
      <c r="BB3911" s="147"/>
      <c r="BE3911" s="147"/>
    </row>
    <row r="3912" spans="5:57" x14ac:dyDescent="0.25">
      <c r="E3912" s="340">
        <v>44368</v>
      </c>
      <c r="F3912" s="269">
        <v>50000</v>
      </c>
      <c r="G3912" s="272"/>
      <c r="H3912" s="623" t="s">
        <v>1361</v>
      </c>
      <c r="AY3912" s="147"/>
      <c r="BB3912" s="147"/>
      <c r="BE3912" s="147"/>
    </row>
    <row r="3913" spans="5:57" x14ac:dyDescent="0.25">
      <c r="E3913" s="340">
        <v>44368</v>
      </c>
      <c r="F3913" s="269">
        <v>115000</v>
      </c>
      <c r="G3913" s="272"/>
      <c r="H3913" s="984" t="s">
        <v>920</v>
      </c>
      <c r="AY3913" s="147"/>
      <c r="BB3913" s="147"/>
      <c r="BE3913" s="147"/>
    </row>
    <row r="3914" spans="5:57" x14ac:dyDescent="0.25">
      <c r="E3914" s="340">
        <v>44366</v>
      </c>
      <c r="F3914" s="269">
        <v>3000</v>
      </c>
      <c r="G3914" s="272"/>
      <c r="H3914" s="984" t="s">
        <v>1076</v>
      </c>
      <c r="AY3914" s="147"/>
      <c r="BB3914" s="147"/>
      <c r="BE3914" s="147"/>
    </row>
    <row r="3915" spans="5:57" x14ac:dyDescent="0.25">
      <c r="E3915" s="340">
        <v>44364</v>
      </c>
      <c r="F3915" s="269">
        <v>20000</v>
      </c>
      <c r="G3915" s="272"/>
      <c r="H3915" s="984" t="s">
        <v>1070</v>
      </c>
      <c r="AY3915" s="147"/>
      <c r="BB3915" s="147"/>
      <c r="BE3915" s="147"/>
    </row>
    <row r="3916" spans="5:57" x14ac:dyDescent="0.25">
      <c r="E3916" s="340">
        <v>44364</v>
      </c>
      <c r="F3916" s="269">
        <v>5000</v>
      </c>
      <c r="G3916" s="272"/>
      <c r="H3916" s="623" t="s">
        <v>1362</v>
      </c>
      <c r="AY3916" s="147"/>
      <c r="BB3916" s="147"/>
      <c r="BE3916" s="147"/>
    </row>
    <row r="3917" spans="5:57" x14ac:dyDescent="0.25">
      <c r="E3917" s="340">
        <v>44364</v>
      </c>
      <c r="F3917" s="269">
        <v>5000</v>
      </c>
      <c r="G3917" s="272"/>
      <c r="H3917" s="984" t="s">
        <v>916</v>
      </c>
      <c r="AY3917" s="147"/>
      <c r="BB3917" s="147"/>
      <c r="BE3917" s="147"/>
    </row>
    <row r="3918" spans="5:57" x14ac:dyDescent="0.25">
      <c r="E3918" s="340">
        <v>44360</v>
      </c>
      <c r="F3918" s="269">
        <v>75000</v>
      </c>
      <c r="G3918" s="272"/>
      <c r="H3918" s="476" t="s">
        <v>920</v>
      </c>
      <c r="AY3918" s="147"/>
      <c r="BB3918" s="147"/>
      <c r="BE3918" s="147"/>
    </row>
    <row r="3919" spans="5:57" x14ac:dyDescent="0.25">
      <c r="E3919" s="340">
        <v>44359</v>
      </c>
      <c r="F3919" s="269">
        <v>35000</v>
      </c>
      <c r="G3919" s="272"/>
      <c r="H3919" s="476" t="s">
        <v>1363</v>
      </c>
      <c r="AY3919" s="147"/>
      <c r="BB3919" s="147"/>
      <c r="BE3919" s="147"/>
    </row>
    <row r="3920" spans="5:57" x14ac:dyDescent="0.25">
      <c r="E3920" s="340">
        <v>44358</v>
      </c>
      <c r="F3920" s="269">
        <v>5000</v>
      </c>
      <c r="G3920" s="272"/>
      <c r="H3920" s="1081" t="s">
        <v>1063</v>
      </c>
      <c r="AY3920" s="147"/>
      <c r="BB3920" s="147"/>
      <c r="BE3920" s="147"/>
    </row>
    <row r="3921" spans="5:57" x14ac:dyDescent="0.25">
      <c r="E3921" s="340">
        <v>44358</v>
      </c>
      <c r="F3921" s="269">
        <v>4000</v>
      </c>
      <c r="G3921" s="272"/>
      <c r="H3921" s="476" t="s">
        <v>921</v>
      </c>
      <c r="AY3921" s="147"/>
      <c r="BB3921" s="147"/>
      <c r="BE3921" s="147"/>
    </row>
    <row r="3922" spans="5:57" x14ac:dyDescent="0.25">
      <c r="E3922" s="340">
        <v>44358</v>
      </c>
      <c r="F3922" s="269">
        <v>4000</v>
      </c>
      <c r="G3922" s="272"/>
      <c r="H3922" s="476" t="s">
        <v>1364</v>
      </c>
      <c r="AY3922" s="147"/>
      <c r="BB3922" s="147"/>
      <c r="BE3922" s="147"/>
    </row>
    <row r="3923" spans="5:57" x14ac:dyDescent="0.25">
      <c r="E3923" s="340">
        <v>44355</v>
      </c>
      <c r="F3923" s="269">
        <v>175000</v>
      </c>
      <c r="G3923" s="272"/>
      <c r="H3923" s="1081" t="s">
        <v>1328</v>
      </c>
      <c r="AY3923" s="147"/>
      <c r="BB3923" s="147"/>
      <c r="BE3923" s="147"/>
    </row>
    <row r="3924" spans="5:57" x14ac:dyDescent="0.25">
      <c r="E3924" s="340">
        <v>44353</v>
      </c>
      <c r="F3924" s="269">
        <v>70000</v>
      </c>
      <c r="G3924" s="272"/>
      <c r="H3924" s="984" t="s">
        <v>1365</v>
      </c>
      <c r="AY3924" s="147"/>
      <c r="BB3924" s="147"/>
      <c r="BE3924" s="147"/>
    </row>
    <row r="3925" spans="5:57" x14ac:dyDescent="0.25">
      <c r="E3925" s="340">
        <v>44348</v>
      </c>
      <c r="F3925" s="269">
        <v>20000</v>
      </c>
      <c r="G3925" s="272"/>
      <c r="H3925" s="984" t="s">
        <v>1070</v>
      </c>
      <c r="AY3925" s="147"/>
      <c r="BB3925" s="147"/>
      <c r="BE3925" s="147"/>
    </row>
    <row r="3926" spans="5:57" x14ac:dyDescent="0.25">
      <c r="E3926" s="340">
        <v>44346</v>
      </c>
      <c r="F3926" s="269">
        <v>50000</v>
      </c>
      <c r="G3926" s="272"/>
      <c r="H3926" s="984" t="s">
        <v>1367</v>
      </c>
      <c r="AY3926" s="147"/>
      <c r="BB3926" s="147"/>
      <c r="BE3926" s="147"/>
    </row>
    <row r="3927" spans="5:57" x14ac:dyDescent="0.25">
      <c r="E3927" s="340">
        <v>44346</v>
      </c>
      <c r="F3927" s="269">
        <v>20000</v>
      </c>
      <c r="G3927" s="272"/>
      <c r="H3927" s="984" t="s">
        <v>1366</v>
      </c>
      <c r="AY3927" s="147"/>
      <c r="BB3927" s="147"/>
      <c r="BE3927" s="147"/>
    </row>
    <row r="3928" spans="5:57" x14ac:dyDescent="0.25">
      <c r="E3928" s="340">
        <v>44346</v>
      </c>
      <c r="F3928" s="269">
        <v>10000</v>
      </c>
      <c r="G3928" s="272"/>
      <c r="H3928" s="984" t="s">
        <v>1070</v>
      </c>
      <c r="AY3928" s="147"/>
      <c r="BB3928" s="147"/>
      <c r="BE3928" s="147"/>
    </row>
    <row r="3929" spans="5:57" x14ac:dyDescent="0.25">
      <c r="E3929" s="340">
        <v>44346</v>
      </c>
      <c r="F3929" s="269">
        <v>5000</v>
      </c>
      <c r="G3929" s="272"/>
      <c r="H3929" s="623" t="s">
        <v>1063</v>
      </c>
      <c r="AY3929" s="147"/>
      <c r="BB3929" s="147"/>
      <c r="BE3929" s="147"/>
    </row>
    <row r="3930" spans="5:57" x14ac:dyDescent="0.25">
      <c r="E3930" s="340">
        <v>44346</v>
      </c>
      <c r="F3930" s="269">
        <v>7000</v>
      </c>
      <c r="G3930" s="272"/>
      <c r="H3930" s="984" t="s">
        <v>934</v>
      </c>
      <c r="AY3930" s="147"/>
      <c r="BB3930" s="147"/>
      <c r="BE3930" s="147"/>
    </row>
    <row r="3931" spans="5:57" x14ac:dyDescent="0.25">
      <c r="E3931" s="340">
        <v>44346</v>
      </c>
      <c r="F3931" s="269">
        <v>14000</v>
      </c>
      <c r="G3931" s="272"/>
      <c r="H3931" s="984" t="s">
        <v>1368</v>
      </c>
      <c r="AY3931" s="147"/>
      <c r="BB3931" s="147"/>
      <c r="BE3931" s="147"/>
    </row>
    <row r="3932" spans="5:57" x14ac:dyDescent="0.25">
      <c r="E3932" s="340">
        <v>44346</v>
      </c>
      <c r="F3932" s="269">
        <v>172000</v>
      </c>
      <c r="G3932" s="272"/>
      <c r="H3932" s="623" t="s">
        <v>1370</v>
      </c>
      <c r="AY3932" s="147"/>
      <c r="BB3932" s="147"/>
      <c r="BE3932" s="147"/>
    </row>
    <row r="3933" spans="5:57" x14ac:dyDescent="0.25">
      <c r="E3933" s="340">
        <v>44346</v>
      </c>
      <c r="F3933" s="269">
        <v>25000</v>
      </c>
      <c r="G3933" s="272"/>
      <c r="H3933" s="623" t="s">
        <v>1369</v>
      </c>
      <c r="AY3933" s="147"/>
      <c r="BB3933" s="147"/>
      <c r="BE3933" s="147"/>
    </row>
    <row r="3934" spans="5:57" x14ac:dyDescent="0.25">
      <c r="E3934" s="475">
        <v>44340</v>
      </c>
      <c r="F3934" s="274">
        <v>50000</v>
      </c>
      <c r="G3934" s="274"/>
      <c r="H3934" s="281" t="s">
        <v>1219</v>
      </c>
      <c r="AY3934" s="147"/>
      <c r="BB3934" s="147"/>
      <c r="BE3934" s="147"/>
    </row>
    <row r="3935" spans="5:57" x14ac:dyDescent="0.25">
      <c r="E3935" s="340">
        <v>44337</v>
      </c>
      <c r="F3935" s="269">
        <v>75000</v>
      </c>
      <c r="G3935" s="272"/>
      <c r="H3935" s="1081" t="s">
        <v>1318</v>
      </c>
      <c r="AY3935" s="147"/>
      <c r="BB3935" s="147"/>
      <c r="BE3935" s="147"/>
    </row>
    <row r="3936" spans="5:57" x14ac:dyDescent="0.25">
      <c r="E3936" s="340">
        <v>44337</v>
      </c>
      <c r="F3936" s="269">
        <v>25000</v>
      </c>
      <c r="G3936" s="272"/>
      <c r="H3936" s="984" t="s">
        <v>1371</v>
      </c>
      <c r="AY3936" s="147"/>
      <c r="BB3936" s="147"/>
      <c r="BE3936" s="147"/>
    </row>
    <row r="3937" spans="5:57" x14ac:dyDescent="0.25">
      <c r="E3937" s="340">
        <v>44336</v>
      </c>
      <c r="F3937" s="269">
        <v>35000</v>
      </c>
      <c r="G3937" s="1081"/>
      <c r="H3937" s="623" t="s">
        <v>1372</v>
      </c>
      <c r="AY3937" s="147"/>
      <c r="BB3937" s="147"/>
      <c r="BE3937" s="147"/>
    </row>
    <row r="3938" spans="5:57" x14ac:dyDescent="0.25">
      <c r="E3938" s="340">
        <v>44334</v>
      </c>
      <c r="F3938" s="269">
        <v>15000</v>
      </c>
      <c r="G3938" s="984"/>
      <c r="H3938" s="984" t="s">
        <v>1373</v>
      </c>
      <c r="AY3938" s="147"/>
      <c r="BB3938" s="147"/>
      <c r="BE3938" s="147"/>
    </row>
    <row r="3939" spans="5:57" x14ac:dyDescent="0.25">
      <c r="E3939" s="340">
        <v>44331</v>
      </c>
      <c r="F3939" s="269">
        <v>125000</v>
      </c>
      <c r="G3939" s="984"/>
      <c r="H3939" s="984" t="s">
        <v>1312</v>
      </c>
      <c r="AY3939" s="147"/>
      <c r="BB3939" s="147"/>
      <c r="BE3939" s="147"/>
    </row>
    <row r="3940" spans="5:57" x14ac:dyDescent="0.25">
      <c r="E3940" s="340">
        <v>44328</v>
      </c>
      <c r="F3940" s="269">
        <v>30000</v>
      </c>
      <c r="G3940" s="984"/>
      <c r="H3940" s="984" t="s">
        <v>1374</v>
      </c>
      <c r="AY3940" s="147"/>
      <c r="BB3940" s="147"/>
      <c r="BE3940" s="147"/>
    </row>
    <row r="3941" spans="5:57" x14ac:dyDescent="0.25">
      <c r="E3941" s="340">
        <v>44328</v>
      </c>
      <c r="F3941" s="269">
        <v>3000</v>
      </c>
      <c r="G3941" s="984"/>
      <c r="H3941" s="984" t="s">
        <v>1076</v>
      </c>
      <c r="AY3941" s="147"/>
      <c r="BB3941" s="147"/>
      <c r="BE3941" s="147"/>
    </row>
    <row r="3942" spans="5:57" x14ac:dyDescent="0.25">
      <c r="E3942" s="340">
        <v>44328</v>
      </c>
      <c r="F3942" s="269">
        <v>40000</v>
      </c>
      <c r="G3942" s="984"/>
      <c r="H3942" s="984" t="s">
        <v>1375</v>
      </c>
      <c r="AY3942" s="147"/>
      <c r="BB3942" s="147"/>
      <c r="BE3942" s="147"/>
    </row>
    <row r="3943" spans="5:57" x14ac:dyDescent="0.25">
      <c r="E3943" s="475">
        <v>44328</v>
      </c>
      <c r="F3943" s="274">
        <v>50000</v>
      </c>
      <c r="G3943" s="281"/>
      <c r="H3943" s="281" t="s">
        <v>1219</v>
      </c>
      <c r="AY3943" s="147"/>
      <c r="BB3943" s="147"/>
      <c r="BE3943" s="147"/>
    </row>
    <row r="3944" spans="5:57" x14ac:dyDescent="0.25">
      <c r="E3944" s="340">
        <v>44328</v>
      </c>
      <c r="F3944" s="269">
        <v>1000</v>
      </c>
      <c r="G3944" s="1081"/>
      <c r="H3944" s="1081" t="s">
        <v>921</v>
      </c>
      <c r="AY3944" s="147"/>
      <c r="BB3944" s="147"/>
      <c r="BE3944" s="147"/>
    </row>
    <row r="3945" spans="5:57" x14ac:dyDescent="0.25">
      <c r="E3945" s="340">
        <v>44327</v>
      </c>
      <c r="F3945" s="269">
        <v>7000</v>
      </c>
      <c r="G3945" s="984"/>
      <c r="H3945" s="984" t="s">
        <v>1209</v>
      </c>
      <c r="AY3945" s="147"/>
      <c r="BB3945" s="147"/>
      <c r="BE3945" s="147"/>
    </row>
    <row r="3946" spans="5:57" x14ac:dyDescent="0.25">
      <c r="E3946" s="340">
        <v>44318</v>
      </c>
      <c r="F3946" s="269">
        <v>130000</v>
      </c>
      <c r="G3946" s="984"/>
      <c r="H3946" s="984" t="s">
        <v>1328</v>
      </c>
      <c r="AY3946" s="147"/>
      <c r="BB3946" s="147"/>
      <c r="BE3946" s="147"/>
    </row>
    <row r="3947" spans="5:57" x14ac:dyDescent="0.25">
      <c r="E3947" s="340">
        <v>44314</v>
      </c>
      <c r="F3947" s="269">
        <v>10000</v>
      </c>
      <c r="G3947" s="984"/>
      <c r="H3947" s="984" t="s">
        <v>1063</v>
      </c>
      <c r="AY3947" s="147"/>
      <c r="BB3947" s="147"/>
      <c r="BE3947" s="147"/>
    </row>
    <row r="3948" spans="5:57" x14ac:dyDescent="0.25">
      <c r="E3948" s="340">
        <v>44312</v>
      </c>
      <c r="F3948" s="269">
        <v>7000</v>
      </c>
      <c r="G3948" s="984"/>
      <c r="H3948" s="623" t="s">
        <v>1376</v>
      </c>
      <c r="AY3948" s="147"/>
      <c r="BB3948" s="147"/>
      <c r="BE3948" s="147"/>
    </row>
    <row r="3949" spans="5:57" x14ac:dyDescent="0.25">
      <c r="E3949" s="340">
        <v>44311</v>
      </c>
      <c r="F3949" s="269">
        <v>180000</v>
      </c>
      <c r="G3949" s="984"/>
      <c r="H3949" s="984" t="s">
        <v>1377</v>
      </c>
      <c r="AY3949" s="147"/>
      <c r="BB3949" s="147"/>
      <c r="BE3949" s="147"/>
    </row>
    <row r="3950" spans="5:57" x14ac:dyDescent="0.25">
      <c r="E3950" s="340">
        <v>44310</v>
      </c>
      <c r="F3950" s="269">
        <v>10000</v>
      </c>
      <c r="G3950" s="984"/>
      <c r="H3950" s="984" t="s">
        <v>1378</v>
      </c>
      <c r="AY3950" s="147"/>
      <c r="BB3950" s="147"/>
      <c r="BE3950" s="147"/>
    </row>
    <row r="3951" spans="5:57" x14ac:dyDescent="0.25">
      <c r="E3951" s="340">
        <v>44309</v>
      </c>
      <c r="F3951" s="269">
        <v>11000</v>
      </c>
      <c r="G3951" s="984"/>
      <c r="H3951" s="984" t="s">
        <v>1379</v>
      </c>
      <c r="AY3951" s="147"/>
      <c r="BB3951" s="147"/>
      <c r="BE3951" s="147"/>
    </row>
    <row r="3952" spans="5:57" x14ac:dyDescent="0.25">
      <c r="E3952" s="340">
        <v>44308</v>
      </c>
      <c r="F3952" s="269">
        <v>4000</v>
      </c>
      <c r="G3952" s="984"/>
      <c r="H3952" s="984" t="s">
        <v>1380</v>
      </c>
      <c r="AY3952" s="147"/>
      <c r="BB3952" s="147"/>
      <c r="BE3952" s="147"/>
    </row>
    <row r="3953" spans="5:57" x14ac:dyDescent="0.25">
      <c r="E3953" s="340">
        <v>44307</v>
      </c>
      <c r="F3953" s="269">
        <v>20000</v>
      </c>
      <c r="G3953" s="984"/>
      <c r="H3953" s="984" t="s">
        <v>1382</v>
      </c>
      <c r="AY3953" s="147"/>
      <c r="BB3953" s="147"/>
      <c r="BE3953" s="147"/>
    </row>
    <row r="3954" spans="5:57" x14ac:dyDescent="0.25">
      <c r="E3954" s="340">
        <v>44307</v>
      </c>
      <c r="F3954" s="269">
        <v>3000</v>
      </c>
      <c r="G3954" s="623"/>
      <c r="H3954" s="623" t="s">
        <v>1076</v>
      </c>
      <c r="AY3954" s="147"/>
      <c r="BB3954" s="147"/>
      <c r="BE3954" s="147"/>
    </row>
    <row r="3955" spans="5:57" x14ac:dyDescent="0.25">
      <c r="E3955" s="340">
        <v>44307</v>
      </c>
      <c r="F3955" s="269">
        <v>28000</v>
      </c>
      <c r="G3955" s="984"/>
      <c r="H3955" s="984" t="s">
        <v>1381</v>
      </c>
      <c r="AY3955" s="147"/>
      <c r="BB3955" s="147"/>
      <c r="BE3955" s="147"/>
    </row>
    <row r="3956" spans="5:57" x14ac:dyDescent="0.25">
      <c r="E3956" s="340">
        <v>44307</v>
      </c>
      <c r="F3956" s="269">
        <v>30000</v>
      </c>
      <c r="G3956" s="984"/>
      <c r="H3956" s="984" t="s">
        <v>1383</v>
      </c>
      <c r="AY3956" s="147"/>
      <c r="BB3956" s="147"/>
      <c r="BE3956" s="147"/>
    </row>
    <row r="3957" spans="5:57" x14ac:dyDescent="0.25">
      <c r="E3957" s="340">
        <v>44306</v>
      </c>
      <c r="F3957" s="269">
        <v>4000</v>
      </c>
      <c r="G3957" s="984"/>
      <c r="H3957" s="984" t="s">
        <v>1384</v>
      </c>
      <c r="AY3957" s="147"/>
      <c r="BB3957" s="147"/>
      <c r="BE3957" s="147"/>
    </row>
    <row r="3958" spans="5:57" x14ac:dyDescent="0.25">
      <c r="E3958" s="340">
        <v>44304</v>
      </c>
      <c r="F3958" s="269">
        <v>5000</v>
      </c>
      <c r="G3958" s="984"/>
      <c r="H3958" s="984" t="s">
        <v>1385</v>
      </c>
      <c r="AY3958" s="147"/>
      <c r="BB3958" s="147"/>
      <c r="BE3958" s="147"/>
    </row>
    <row r="3959" spans="5:57" x14ac:dyDescent="0.25">
      <c r="E3959" s="340">
        <v>44304</v>
      </c>
      <c r="F3959" s="269">
        <v>114000</v>
      </c>
      <c r="G3959" s="984"/>
      <c r="H3959" s="984" t="s">
        <v>1386</v>
      </c>
      <c r="AY3959" s="147"/>
      <c r="BB3959" s="147"/>
      <c r="BE3959" s="147"/>
    </row>
    <row r="3960" spans="5:57" x14ac:dyDescent="0.25">
      <c r="E3960" s="340">
        <v>44301</v>
      </c>
      <c r="F3960" s="269">
        <v>30000</v>
      </c>
      <c r="G3960" s="984"/>
      <c r="H3960" s="984" t="s">
        <v>1387</v>
      </c>
      <c r="AY3960" s="147"/>
      <c r="BB3960" s="147"/>
      <c r="BE3960" s="147"/>
    </row>
    <row r="3961" spans="5:57" x14ac:dyDescent="0.25">
      <c r="E3961" s="340">
        <v>44300</v>
      </c>
      <c r="F3961" s="269">
        <v>6000</v>
      </c>
      <c r="G3961" s="984"/>
      <c r="H3961" s="984" t="s">
        <v>1389</v>
      </c>
      <c r="AY3961" s="147"/>
      <c r="BB3961" s="147"/>
      <c r="BE3961" s="147"/>
    </row>
    <row r="3962" spans="5:57" x14ac:dyDescent="0.25">
      <c r="E3962" s="340">
        <v>44300</v>
      </c>
      <c r="F3962" s="269">
        <v>11000</v>
      </c>
      <c r="G3962" s="984"/>
      <c r="H3962" s="984" t="s">
        <v>1388</v>
      </c>
      <c r="AY3962" s="147"/>
      <c r="BB3962" s="147"/>
      <c r="BE3962" s="147"/>
    </row>
    <row r="3963" spans="5:57" x14ac:dyDescent="0.25">
      <c r="E3963" s="340">
        <v>44299</v>
      </c>
      <c r="F3963" s="269">
        <v>7000</v>
      </c>
      <c r="G3963" s="984"/>
      <c r="H3963" s="984" t="s">
        <v>934</v>
      </c>
      <c r="AY3963" s="147"/>
      <c r="BB3963" s="147"/>
      <c r="BE3963" s="147"/>
    </row>
    <row r="3964" spans="5:57" x14ac:dyDescent="0.25">
      <c r="E3964" s="340">
        <v>44299</v>
      </c>
      <c r="F3964" s="269">
        <v>180000</v>
      </c>
      <c r="G3964" s="984"/>
      <c r="H3964" s="984" t="s">
        <v>1391</v>
      </c>
      <c r="AY3964" s="147"/>
      <c r="BB3964" s="147"/>
      <c r="BE3964" s="147"/>
    </row>
    <row r="3965" spans="5:57" x14ac:dyDescent="0.25">
      <c r="E3965" s="340">
        <v>44299</v>
      </c>
      <c r="F3965" s="269">
        <v>880000</v>
      </c>
      <c r="G3965" s="984"/>
      <c r="H3965" s="984" t="s">
        <v>1390</v>
      </c>
      <c r="AY3965" s="147"/>
      <c r="BB3965" s="147"/>
      <c r="BE3965" s="147"/>
    </row>
    <row r="3966" spans="5:57" x14ac:dyDescent="0.25">
      <c r="E3966" s="340">
        <v>44299</v>
      </c>
      <c r="F3966" s="269">
        <v>20000</v>
      </c>
      <c r="G3966" s="984"/>
      <c r="H3966" s="984" t="s">
        <v>1383</v>
      </c>
      <c r="AY3966" s="147"/>
      <c r="BB3966" s="147"/>
      <c r="BE3966" s="147"/>
    </row>
    <row r="3967" spans="5:57" x14ac:dyDescent="0.25">
      <c r="E3967" s="340">
        <v>44292</v>
      </c>
      <c r="F3967" s="269">
        <v>3000</v>
      </c>
      <c r="G3967" s="984"/>
      <c r="H3967" s="984" t="s">
        <v>1076</v>
      </c>
      <c r="AY3967" s="147"/>
      <c r="BB3967" s="147"/>
      <c r="BE3967" s="147"/>
    </row>
    <row r="3968" spans="5:57" x14ac:dyDescent="0.25">
      <c r="E3968" s="340">
        <v>44292</v>
      </c>
      <c r="F3968" s="269">
        <v>22000</v>
      </c>
      <c r="G3968" s="623"/>
      <c r="H3968" s="623" t="s">
        <v>1392</v>
      </c>
      <c r="AY3968" s="147"/>
      <c r="BB3968" s="147"/>
      <c r="BE3968" s="147"/>
    </row>
    <row r="3969" spans="5:57" x14ac:dyDescent="0.25">
      <c r="E3969" s="340">
        <v>44291</v>
      </c>
      <c r="F3969" s="269">
        <v>7000</v>
      </c>
      <c r="G3969" s="984"/>
      <c r="H3969" s="984" t="s">
        <v>1376</v>
      </c>
      <c r="AY3969" s="147"/>
      <c r="BB3969" s="147"/>
      <c r="BE3969" s="147"/>
    </row>
    <row r="3970" spans="5:57" x14ac:dyDescent="0.25">
      <c r="E3970" s="340">
        <v>44291</v>
      </c>
      <c r="F3970" s="269">
        <v>281000</v>
      </c>
      <c r="G3970" s="984"/>
      <c r="H3970" s="984" t="s">
        <v>1259</v>
      </c>
      <c r="AY3970" s="147"/>
      <c r="BB3970" s="147"/>
      <c r="BE3970" s="147"/>
    </row>
    <row r="3971" spans="5:57" x14ac:dyDescent="0.25">
      <c r="E3971" s="340">
        <v>44291</v>
      </c>
      <c r="F3971" s="269">
        <v>1000000</v>
      </c>
      <c r="G3971" s="984"/>
      <c r="H3971" s="984" t="s">
        <v>1393</v>
      </c>
      <c r="AY3971" s="147"/>
      <c r="BB3971" s="147"/>
      <c r="BE3971" s="147"/>
    </row>
    <row r="3972" spans="5:57" x14ac:dyDescent="0.25">
      <c r="E3972" s="340">
        <v>44290</v>
      </c>
      <c r="F3972" s="269">
        <v>4000</v>
      </c>
      <c r="G3972" s="984"/>
      <c r="H3972" s="984" t="s">
        <v>1394</v>
      </c>
      <c r="AY3972" s="147"/>
      <c r="BB3972" s="147"/>
      <c r="BE3972" s="147"/>
    </row>
    <row r="3973" spans="5:57" x14ac:dyDescent="0.25">
      <c r="E3973" s="340">
        <v>44290</v>
      </c>
      <c r="F3973" s="269">
        <v>106000</v>
      </c>
      <c r="G3973" s="984"/>
      <c r="H3973" s="984" t="s">
        <v>920</v>
      </c>
      <c r="AY3973" s="147"/>
      <c r="BB3973" s="147"/>
      <c r="BE3973" s="147"/>
    </row>
    <row r="3974" spans="5:57" x14ac:dyDescent="0.25">
      <c r="E3974" s="340">
        <v>44287</v>
      </c>
      <c r="F3974" s="269">
        <v>129000</v>
      </c>
      <c r="G3974" s="984"/>
      <c r="H3974" s="984" t="s">
        <v>1395</v>
      </c>
      <c r="AY3974" s="147"/>
      <c r="BB3974" s="147"/>
      <c r="BE3974" s="147"/>
    </row>
    <row r="3975" spans="5:57" x14ac:dyDescent="0.25">
      <c r="E3975" s="340">
        <v>44287</v>
      </c>
      <c r="F3975" s="269">
        <v>18000</v>
      </c>
      <c r="G3975" s="984"/>
      <c r="H3975" s="984" t="s">
        <v>1396</v>
      </c>
      <c r="AY3975" s="147"/>
      <c r="BB3975" s="147"/>
      <c r="BE3975" s="147"/>
    </row>
    <row r="3976" spans="5:57" x14ac:dyDescent="0.25">
      <c r="E3976" s="340">
        <v>44285</v>
      </c>
      <c r="F3976" s="269">
        <v>10000</v>
      </c>
      <c r="G3976" s="984"/>
      <c r="H3976" s="984" t="s">
        <v>1397</v>
      </c>
      <c r="AY3976" s="147"/>
      <c r="BB3976" s="147"/>
      <c r="BE3976" s="147"/>
    </row>
    <row r="3977" spans="5:57" x14ac:dyDescent="0.25">
      <c r="E3977" s="340">
        <v>44284</v>
      </c>
      <c r="F3977" s="269">
        <v>35000</v>
      </c>
      <c r="G3977" s="984"/>
      <c r="H3977" s="984" t="s">
        <v>1398</v>
      </c>
      <c r="AY3977" s="147"/>
      <c r="BB3977" s="147"/>
      <c r="BE3977" s="147"/>
    </row>
    <row r="3978" spans="5:57" x14ac:dyDescent="0.25">
      <c r="E3978" s="340">
        <v>44283</v>
      </c>
      <c r="F3978" s="269">
        <v>20000</v>
      </c>
      <c r="G3978" s="984"/>
      <c r="H3978" s="984" t="s">
        <v>1401</v>
      </c>
      <c r="AY3978" s="147"/>
      <c r="BB3978" s="147"/>
      <c r="BE3978" s="147"/>
    </row>
    <row r="3979" spans="5:57" x14ac:dyDescent="0.25">
      <c r="E3979" s="340">
        <v>44283</v>
      </c>
      <c r="F3979" s="269">
        <v>50000</v>
      </c>
      <c r="G3979" s="984"/>
      <c r="H3979" s="984" t="s">
        <v>1400</v>
      </c>
      <c r="AY3979" s="147"/>
      <c r="BB3979" s="147"/>
      <c r="BE3979" s="147"/>
    </row>
    <row r="3980" spans="5:57" x14ac:dyDescent="0.25">
      <c r="E3980" s="340">
        <v>44283</v>
      </c>
      <c r="F3980" s="269">
        <v>150000</v>
      </c>
      <c r="G3980" s="984"/>
      <c r="H3980" s="984" t="s">
        <v>1399</v>
      </c>
      <c r="AY3980" s="147"/>
      <c r="BB3980" s="147"/>
      <c r="BE3980" s="147"/>
    </row>
    <row r="3981" spans="5:57" x14ac:dyDescent="0.25">
      <c r="E3981" s="340">
        <v>44282</v>
      </c>
      <c r="F3981" s="269">
        <v>53000</v>
      </c>
      <c r="G3981" s="984"/>
      <c r="H3981" s="984" t="s">
        <v>1405</v>
      </c>
      <c r="AY3981" s="147"/>
      <c r="BB3981" s="147"/>
      <c r="BE3981" s="147"/>
    </row>
    <row r="3982" spans="5:57" x14ac:dyDescent="0.25">
      <c r="E3982" s="340">
        <v>44282</v>
      </c>
      <c r="F3982" s="269">
        <v>75000</v>
      </c>
      <c r="G3982" s="984"/>
      <c r="H3982" s="984" t="s">
        <v>920</v>
      </c>
      <c r="AY3982" s="147"/>
      <c r="BB3982" s="147"/>
      <c r="BE3982" s="147"/>
    </row>
    <row r="3983" spans="5:57" x14ac:dyDescent="0.25">
      <c r="E3983" s="340">
        <v>44282</v>
      </c>
      <c r="F3983" s="269">
        <v>7000</v>
      </c>
      <c r="G3983" s="984"/>
      <c r="H3983" s="984" t="s">
        <v>1406</v>
      </c>
      <c r="AY3983" s="147"/>
      <c r="BB3983" s="147"/>
      <c r="BE3983" s="147"/>
    </row>
    <row r="3984" spans="5:57" x14ac:dyDescent="0.25">
      <c r="E3984" s="340">
        <v>44282</v>
      </c>
      <c r="F3984" s="269">
        <v>7000</v>
      </c>
      <c r="G3984" s="984"/>
      <c r="H3984" s="984" t="s">
        <v>1402</v>
      </c>
      <c r="AY3984" s="147"/>
      <c r="BB3984" s="147"/>
      <c r="BE3984" s="147"/>
    </row>
    <row r="3985" spans="5:57" x14ac:dyDescent="0.25">
      <c r="E3985" s="340">
        <v>44282</v>
      </c>
      <c r="F3985" s="269">
        <v>3000</v>
      </c>
      <c r="G3985" s="984"/>
      <c r="H3985" s="984" t="s">
        <v>1403</v>
      </c>
      <c r="AY3985" s="147"/>
      <c r="BB3985" s="147"/>
      <c r="BE3985" s="147"/>
    </row>
    <row r="3986" spans="5:57" x14ac:dyDescent="0.25">
      <c r="E3986" s="340">
        <v>44282</v>
      </c>
      <c r="F3986" s="269">
        <v>5000</v>
      </c>
      <c r="G3986" s="984"/>
      <c r="H3986" s="984" t="s">
        <v>1404</v>
      </c>
      <c r="AY3986" s="147"/>
      <c r="BB3986" s="147"/>
      <c r="BE3986" s="147"/>
    </row>
    <row r="3987" spans="5:57" x14ac:dyDescent="0.25">
      <c r="E3987" s="340">
        <v>44280</v>
      </c>
      <c r="F3987" s="269">
        <v>5000</v>
      </c>
      <c r="G3987" s="984"/>
      <c r="H3987" s="984" t="s">
        <v>1063</v>
      </c>
      <c r="AY3987" s="147"/>
      <c r="BB3987" s="147"/>
      <c r="BE3987" s="147"/>
    </row>
    <row r="3988" spans="5:57" x14ac:dyDescent="0.25">
      <c r="E3988" s="340">
        <v>44280</v>
      </c>
      <c r="F3988" s="269">
        <v>3000</v>
      </c>
      <c r="G3988" s="984"/>
      <c r="H3988" s="984" t="s">
        <v>1407</v>
      </c>
      <c r="AY3988" s="147"/>
      <c r="BB3988" s="147"/>
      <c r="BE3988" s="147"/>
    </row>
    <row r="3989" spans="5:57" x14ac:dyDescent="0.25">
      <c r="E3989" s="340">
        <v>44279</v>
      </c>
      <c r="F3989" s="269">
        <v>170000</v>
      </c>
      <c r="G3989" s="984"/>
      <c r="H3989" s="984" t="s">
        <v>940</v>
      </c>
      <c r="AY3989" s="147"/>
      <c r="BB3989" s="147"/>
      <c r="BE3989" s="147"/>
    </row>
    <row r="3990" spans="5:57" x14ac:dyDescent="0.25">
      <c r="E3990" s="340">
        <v>44279</v>
      </c>
      <c r="F3990" s="269">
        <v>20000</v>
      </c>
      <c r="G3990" s="984"/>
      <c r="H3990" s="984" t="s">
        <v>1411</v>
      </c>
      <c r="AY3990" s="147"/>
      <c r="BB3990" s="147"/>
      <c r="BE3990" s="147"/>
    </row>
    <row r="3991" spans="5:57" x14ac:dyDescent="0.25">
      <c r="E3991" s="340">
        <v>44279</v>
      </c>
      <c r="F3991" s="269">
        <v>13000</v>
      </c>
      <c r="G3991" s="984"/>
      <c r="H3991" s="984" t="s">
        <v>1408</v>
      </c>
      <c r="AY3991" s="147"/>
      <c r="BB3991" s="147"/>
      <c r="BE3991" s="147"/>
    </row>
    <row r="3992" spans="5:57" x14ac:dyDescent="0.25">
      <c r="E3992" s="340">
        <v>44279</v>
      </c>
      <c r="F3992" s="269">
        <v>8000</v>
      </c>
      <c r="G3992" s="984"/>
      <c r="H3992" s="984" t="s">
        <v>1409</v>
      </c>
      <c r="AY3992" s="147"/>
      <c r="BB3992" s="147"/>
      <c r="BE3992" s="147"/>
    </row>
    <row r="3993" spans="5:57" x14ac:dyDescent="0.25">
      <c r="E3993" s="340">
        <v>44279</v>
      </c>
      <c r="F3993" s="269">
        <v>20000</v>
      </c>
      <c r="G3993" s="984"/>
      <c r="H3993" s="984" t="s">
        <v>1410</v>
      </c>
      <c r="AY3993" s="147"/>
      <c r="BB3993" s="147"/>
      <c r="BE3993" s="147"/>
    </row>
    <row r="3994" spans="5:57" x14ac:dyDescent="0.25">
      <c r="E3994" s="340">
        <v>44279</v>
      </c>
      <c r="F3994" s="269">
        <v>50000</v>
      </c>
      <c r="G3994" s="984"/>
      <c r="H3994" s="984" t="s">
        <v>1412</v>
      </c>
      <c r="AY3994" s="147"/>
      <c r="BB3994" s="147"/>
      <c r="BE3994" s="147"/>
    </row>
    <row r="3995" spans="5:57" x14ac:dyDescent="0.25">
      <c r="E3995" s="340">
        <v>44273</v>
      </c>
      <c r="F3995" s="269">
        <v>50000</v>
      </c>
      <c r="G3995" s="984" t="s">
        <v>1415</v>
      </c>
      <c r="H3995" s="984" t="s">
        <v>1070</v>
      </c>
      <c r="AY3995" s="147"/>
      <c r="BB3995" s="147"/>
      <c r="BE3995" s="147"/>
    </row>
    <row r="3996" spans="5:57" x14ac:dyDescent="0.25">
      <c r="E3996" s="340">
        <v>44273</v>
      </c>
      <c r="F3996" s="269">
        <v>33000</v>
      </c>
      <c r="G3996" s="984"/>
      <c r="H3996" s="984" t="s">
        <v>1416</v>
      </c>
      <c r="AY3996" s="147"/>
      <c r="BB3996" s="147"/>
      <c r="BE3996" s="147"/>
    </row>
    <row r="3997" spans="5:57" x14ac:dyDescent="0.25">
      <c r="E3997" s="340">
        <v>44273</v>
      </c>
      <c r="F3997" s="269">
        <v>3000</v>
      </c>
      <c r="G3997" s="984"/>
      <c r="H3997" s="984" t="s">
        <v>1414</v>
      </c>
      <c r="AY3997" s="147"/>
      <c r="BB3997" s="147"/>
      <c r="BE3997" s="147"/>
    </row>
    <row r="3998" spans="5:57" x14ac:dyDescent="0.25">
      <c r="E3998" s="340">
        <v>44273</v>
      </c>
      <c r="F3998" s="269">
        <v>27000</v>
      </c>
      <c r="G3998" s="984"/>
      <c r="H3998" s="984" t="s">
        <v>1413</v>
      </c>
      <c r="AY3998" s="147"/>
      <c r="BB3998" s="147"/>
      <c r="BE3998" s="147"/>
    </row>
    <row r="3999" spans="5:57" x14ac:dyDescent="0.25">
      <c r="E3999" s="340">
        <v>44272</v>
      </c>
      <c r="F3999" s="269">
        <v>7000</v>
      </c>
      <c r="G3999" s="984" t="s">
        <v>1417</v>
      </c>
      <c r="H3999" s="984" t="s">
        <v>1418</v>
      </c>
      <c r="AY3999" s="147"/>
      <c r="BB3999" s="147"/>
      <c r="BE3999" s="147"/>
    </row>
    <row r="4000" spans="5:57" x14ac:dyDescent="0.25">
      <c r="E4000" s="340">
        <v>44271</v>
      </c>
      <c r="F4000" s="269">
        <v>5000</v>
      </c>
      <c r="G4000" s="272"/>
      <c r="H4000" s="984" t="s">
        <v>1419</v>
      </c>
      <c r="AY4000" s="147"/>
      <c r="BB4000" s="147"/>
      <c r="BE4000" s="147"/>
    </row>
    <row r="4001" spans="5:57" x14ac:dyDescent="0.25">
      <c r="E4001" s="340">
        <v>44271</v>
      </c>
      <c r="F4001" s="269">
        <v>4000</v>
      </c>
      <c r="G4001" s="272"/>
      <c r="H4001" s="984" t="s">
        <v>945</v>
      </c>
      <c r="AY4001" s="147"/>
      <c r="BB4001" s="147"/>
      <c r="BE4001" s="147"/>
    </row>
    <row r="4002" spans="5:57" x14ac:dyDescent="0.25">
      <c r="E4002" s="340">
        <v>44270</v>
      </c>
      <c r="F4002" s="269">
        <v>3000</v>
      </c>
      <c r="G4002" s="272"/>
      <c r="H4002" s="984" t="s">
        <v>1076</v>
      </c>
      <c r="AY4002" s="147"/>
      <c r="BB4002" s="147"/>
      <c r="BE4002" s="147"/>
    </row>
    <row r="4003" spans="5:57" x14ac:dyDescent="0.25">
      <c r="E4003" s="340">
        <v>44269</v>
      </c>
      <c r="F4003" s="269">
        <v>10000</v>
      </c>
      <c r="G4003" s="1081"/>
      <c r="H4003" s="984" t="s">
        <v>1421</v>
      </c>
      <c r="AY4003" s="147"/>
      <c r="BB4003" s="147"/>
      <c r="BE4003" s="147"/>
    </row>
    <row r="4004" spans="5:57" x14ac:dyDescent="0.25">
      <c r="E4004" s="340">
        <v>44269</v>
      </c>
      <c r="F4004" s="269">
        <v>3000</v>
      </c>
      <c r="G4004" s="272"/>
      <c r="H4004" s="984" t="s">
        <v>1420</v>
      </c>
      <c r="AY4004" s="147"/>
      <c r="BB4004" s="147"/>
      <c r="BE4004" s="147"/>
    </row>
    <row r="4005" spans="5:57" x14ac:dyDescent="0.25">
      <c r="E4005" s="340">
        <v>44267</v>
      </c>
      <c r="F4005" s="269">
        <v>174000</v>
      </c>
      <c r="G4005" s="1081"/>
      <c r="H4005" s="984" t="s">
        <v>1423</v>
      </c>
      <c r="AY4005" s="147"/>
      <c r="BB4005" s="147"/>
      <c r="BE4005" s="147"/>
    </row>
    <row r="4006" spans="5:57" x14ac:dyDescent="0.25">
      <c r="E4006" s="340">
        <v>44267</v>
      </c>
      <c r="F4006" s="269">
        <v>4000</v>
      </c>
      <c r="G4006" s="984"/>
      <c r="H4006" s="984" t="s">
        <v>1422</v>
      </c>
      <c r="AY4006" s="147"/>
      <c r="BB4006" s="147"/>
      <c r="BE4006" s="147"/>
    </row>
    <row r="4007" spans="5:57" x14ac:dyDescent="0.25">
      <c r="E4007" s="340">
        <v>44267</v>
      </c>
      <c r="F4007" s="269">
        <v>10000</v>
      </c>
      <c r="G4007" s="984"/>
      <c r="H4007" s="984" t="s">
        <v>1424</v>
      </c>
      <c r="AY4007" s="147"/>
      <c r="BB4007" s="147"/>
      <c r="BE4007" s="147"/>
    </row>
    <row r="4008" spans="5:57" x14ac:dyDescent="0.25">
      <c r="E4008" s="340">
        <v>44266</v>
      </c>
      <c r="F4008" s="269">
        <v>8000</v>
      </c>
      <c r="G4008" s="984" t="s">
        <v>1415</v>
      </c>
      <c r="H4008" s="984" t="s">
        <v>1063</v>
      </c>
      <c r="AY4008" s="147"/>
      <c r="BB4008" s="147"/>
      <c r="BE4008" s="147"/>
    </row>
    <row r="4009" spans="5:57" x14ac:dyDescent="0.25">
      <c r="E4009" s="340">
        <v>44264</v>
      </c>
      <c r="F4009" s="269">
        <v>50000</v>
      </c>
      <c r="G4009" s="984" t="s">
        <v>1415</v>
      </c>
      <c r="H4009" s="984" t="s">
        <v>1070</v>
      </c>
      <c r="AY4009" s="147"/>
      <c r="BB4009" s="147"/>
      <c r="BE4009" s="147"/>
    </row>
    <row r="4010" spans="5:57" x14ac:dyDescent="0.25">
      <c r="E4010" s="340">
        <v>44264</v>
      </c>
      <c r="F4010" s="269">
        <v>11000</v>
      </c>
      <c r="G4010" s="984"/>
      <c r="H4010" s="984" t="s">
        <v>1425</v>
      </c>
      <c r="AY4010" s="147"/>
      <c r="BB4010" s="147"/>
      <c r="BE4010" s="147"/>
    </row>
    <row r="4011" spans="5:57" x14ac:dyDescent="0.25">
      <c r="E4011" s="340">
        <v>44263</v>
      </c>
      <c r="F4011" s="269">
        <v>2000</v>
      </c>
      <c r="G4011" s="272"/>
      <c r="H4011" s="984" t="s">
        <v>1427</v>
      </c>
      <c r="AY4011" s="147"/>
      <c r="BB4011" s="147"/>
      <c r="BE4011" s="147"/>
    </row>
    <row r="4012" spans="5:57" x14ac:dyDescent="0.25">
      <c r="E4012" s="340">
        <v>44263</v>
      </c>
      <c r="F4012" s="269">
        <v>10000</v>
      </c>
      <c r="G4012" s="1081"/>
      <c r="H4012" s="984" t="s">
        <v>1263</v>
      </c>
      <c r="AY4012" s="147"/>
      <c r="BB4012" s="147"/>
      <c r="BE4012" s="147"/>
    </row>
    <row r="4013" spans="5:57" x14ac:dyDescent="0.25">
      <c r="E4013" s="340">
        <v>44263</v>
      </c>
      <c r="F4013" s="269">
        <v>8000</v>
      </c>
      <c r="G4013" s="272"/>
      <c r="H4013" s="984" t="s">
        <v>1426</v>
      </c>
      <c r="AY4013" s="147"/>
      <c r="BB4013" s="147"/>
      <c r="BE4013" s="147"/>
    </row>
    <row r="4014" spans="5:57" x14ac:dyDescent="0.25">
      <c r="E4014" s="340">
        <v>44263</v>
      </c>
      <c r="F4014" s="269">
        <v>67000</v>
      </c>
      <c r="G4014" s="1081"/>
      <c r="H4014" s="984" t="s">
        <v>1430</v>
      </c>
      <c r="AY4014" s="147"/>
      <c r="BB4014" s="147"/>
      <c r="BE4014" s="147"/>
    </row>
    <row r="4015" spans="5:57" x14ac:dyDescent="0.25">
      <c r="E4015" s="340">
        <v>44263</v>
      </c>
      <c r="F4015" s="269">
        <v>5000</v>
      </c>
      <c r="G4015" s="272"/>
      <c r="H4015" s="984" t="s">
        <v>1429</v>
      </c>
      <c r="AY4015" s="147"/>
      <c r="BB4015" s="147"/>
      <c r="BE4015" s="147"/>
    </row>
    <row r="4016" spans="5:57" x14ac:dyDescent="0.25">
      <c r="E4016" s="340">
        <v>44263</v>
      </c>
      <c r="F4016" s="269">
        <v>8000</v>
      </c>
      <c r="G4016" s="272"/>
      <c r="H4016" s="984" t="s">
        <v>1428</v>
      </c>
      <c r="AY4016" s="147"/>
      <c r="BB4016" s="147"/>
      <c r="BE4016" s="147"/>
    </row>
    <row r="4017" spans="5:57" x14ac:dyDescent="0.25">
      <c r="E4017" s="340">
        <v>44260</v>
      </c>
      <c r="F4017" s="269">
        <v>7000</v>
      </c>
      <c r="G4017" s="1081" t="s">
        <v>1417</v>
      </c>
      <c r="H4017" s="984" t="s">
        <v>1418</v>
      </c>
      <c r="AY4017" s="147"/>
      <c r="BB4017" s="147"/>
      <c r="BE4017" s="147"/>
    </row>
    <row r="4018" spans="5:57" x14ac:dyDescent="0.25">
      <c r="E4018" s="340">
        <v>44260</v>
      </c>
      <c r="F4018" s="269">
        <v>187000</v>
      </c>
      <c r="G4018" s="984" t="s">
        <v>1431</v>
      </c>
      <c r="H4018" s="984" t="s">
        <v>1432</v>
      </c>
      <c r="AY4018" s="147"/>
      <c r="BB4018" s="147"/>
      <c r="BE4018" s="147"/>
    </row>
    <row r="4019" spans="5:57" x14ac:dyDescent="0.25">
      <c r="E4019" s="340">
        <v>44259</v>
      </c>
      <c r="F4019" s="269">
        <v>8000</v>
      </c>
      <c r="G4019" s="984" t="s">
        <v>1433</v>
      </c>
      <c r="H4019" s="984" t="s">
        <v>1434</v>
      </c>
      <c r="AY4019" s="147"/>
      <c r="BB4019" s="147"/>
      <c r="BE4019" s="147"/>
    </row>
    <row r="4020" spans="5:57" x14ac:dyDescent="0.25">
      <c r="E4020" s="340">
        <v>44257</v>
      </c>
      <c r="F4020" s="269">
        <v>20000</v>
      </c>
      <c r="G4020" s="984" t="s">
        <v>1415</v>
      </c>
      <c r="H4020" s="984" t="s">
        <v>1070</v>
      </c>
      <c r="AY4020" s="147"/>
      <c r="BB4020" s="147"/>
      <c r="BE4020" s="147"/>
    </row>
    <row r="4021" spans="5:57" x14ac:dyDescent="0.25">
      <c r="E4021" s="340">
        <v>44254</v>
      </c>
      <c r="F4021" s="269">
        <v>190000</v>
      </c>
      <c r="G4021" s="984"/>
      <c r="H4021" s="984" t="s">
        <v>1435</v>
      </c>
      <c r="AY4021" s="147"/>
      <c r="BB4021" s="147"/>
      <c r="BE4021" s="147"/>
    </row>
    <row r="4022" spans="5:57" x14ac:dyDescent="0.25">
      <c r="E4022" s="340">
        <v>44252</v>
      </c>
      <c r="F4022" s="269">
        <v>6000</v>
      </c>
      <c r="G4022" s="984" t="s">
        <v>1431</v>
      </c>
      <c r="H4022" s="984" t="s">
        <v>1436</v>
      </c>
      <c r="AY4022" s="147"/>
      <c r="BB4022" s="147"/>
      <c r="BE4022" s="147"/>
    </row>
    <row r="4023" spans="5:57" x14ac:dyDescent="0.25">
      <c r="E4023" s="340">
        <v>44249</v>
      </c>
      <c r="F4023" s="269">
        <v>30000</v>
      </c>
      <c r="G4023" s="984" t="s">
        <v>1415</v>
      </c>
      <c r="H4023" s="984" t="s">
        <v>1070</v>
      </c>
      <c r="AY4023" s="147"/>
      <c r="BB4023" s="147"/>
      <c r="BE4023" s="147"/>
    </row>
    <row r="4024" spans="5:57" x14ac:dyDescent="0.25">
      <c r="E4024" s="340">
        <v>44248</v>
      </c>
      <c r="F4024" s="269">
        <v>20000</v>
      </c>
      <c r="G4024" s="984"/>
      <c r="H4024" s="984" t="s">
        <v>1440</v>
      </c>
      <c r="AY4024" s="147"/>
      <c r="BB4024" s="147"/>
      <c r="BE4024" s="147"/>
    </row>
    <row r="4025" spans="5:57" x14ac:dyDescent="0.25">
      <c r="E4025" s="340">
        <v>44248</v>
      </c>
      <c r="F4025" s="269">
        <v>40000</v>
      </c>
      <c r="G4025" s="984"/>
      <c r="H4025" s="984" t="s">
        <v>1437</v>
      </c>
      <c r="AY4025" s="147"/>
      <c r="BB4025" s="147"/>
      <c r="BE4025" s="147"/>
    </row>
    <row r="4026" spans="5:57" x14ac:dyDescent="0.25">
      <c r="E4026" s="340">
        <v>44248</v>
      </c>
      <c r="F4026" s="269">
        <v>25000</v>
      </c>
      <c r="G4026" s="984"/>
      <c r="H4026" s="984" t="s">
        <v>1026</v>
      </c>
      <c r="AY4026" s="147"/>
      <c r="BB4026" s="147"/>
      <c r="BE4026" s="147"/>
    </row>
    <row r="4027" spans="5:57" x14ac:dyDescent="0.25">
      <c r="E4027" s="340">
        <v>44248</v>
      </c>
      <c r="F4027" s="269">
        <v>141000</v>
      </c>
      <c r="G4027" s="984"/>
      <c r="H4027" s="984" t="s">
        <v>920</v>
      </c>
      <c r="AY4027" s="147"/>
      <c r="BB4027" s="147"/>
      <c r="BE4027" s="147"/>
    </row>
    <row r="4028" spans="5:57" x14ac:dyDescent="0.25">
      <c r="E4028" s="340">
        <v>44248</v>
      </c>
      <c r="F4028" s="269">
        <v>17000</v>
      </c>
      <c r="G4028" s="984"/>
      <c r="H4028" s="984" t="s">
        <v>1443</v>
      </c>
      <c r="AY4028" s="147"/>
      <c r="BB4028" s="147"/>
      <c r="BE4028" s="147"/>
    </row>
    <row r="4029" spans="5:57" x14ac:dyDescent="0.25">
      <c r="E4029" s="340">
        <v>44248</v>
      </c>
      <c r="F4029" s="269">
        <v>33000</v>
      </c>
      <c r="G4029" s="984"/>
      <c r="H4029" s="984" t="s">
        <v>1438</v>
      </c>
      <c r="AY4029" s="147"/>
      <c r="BB4029" s="147"/>
      <c r="BE4029" s="147"/>
    </row>
    <row r="4030" spans="5:57" x14ac:dyDescent="0.25">
      <c r="E4030" s="340">
        <v>44248</v>
      </c>
      <c r="F4030" s="269">
        <v>25000</v>
      </c>
      <c r="G4030" s="984"/>
      <c r="H4030" s="984" t="s">
        <v>1442</v>
      </c>
      <c r="AY4030" s="147"/>
      <c r="BB4030" s="147"/>
      <c r="BE4030" s="147"/>
    </row>
    <row r="4031" spans="5:57" x14ac:dyDescent="0.25">
      <c r="E4031" s="340">
        <v>44248</v>
      </c>
      <c r="F4031" s="269">
        <v>3000</v>
      </c>
      <c r="G4031" s="984"/>
      <c r="H4031" s="984" t="s">
        <v>1441</v>
      </c>
      <c r="AY4031" s="147"/>
      <c r="BB4031" s="147"/>
      <c r="BE4031" s="147"/>
    </row>
    <row r="4032" spans="5:57" x14ac:dyDescent="0.25">
      <c r="E4032" s="340">
        <v>44248</v>
      </c>
      <c r="F4032" s="269">
        <v>5000</v>
      </c>
      <c r="G4032" s="984"/>
      <c r="H4032" s="984" t="s">
        <v>1439</v>
      </c>
      <c r="AY4032" s="147"/>
      <c r="BB4032" s="147"/>
      <c r="BE4032" s="147"/>
    </row>
    <row r="4033" spans="5:57" x14ac:dyDescent="0.25">
      <c r="E4033" s="340">
        <v>44246</v>
      </c>
      <c r="F4033" s="269">
        <v>7000</v>
      </c>
      <c r="G4033" s="984" t="s">
        <v>1417</v>
      </c>
      <c r="H4033" s="984" t="s">
        <v>1418</v>
      </c>
      <c r="AY4033" s="147"/>
      <c r="BB4033" s="147"/>
      <c r="BE4033" s="147"/>
    </row>
    <row r="4034" spans="5:57" x14ac:dyDescent="0.25">
      <c r="E4034" s="340">
        <v>44244</v>
      </c>
      <c r="F4034" s="269">
        <v>3000</v>
      </c>
      <c r="G4034" s="984"/>
      <c r="H4034" s="984" t="s">
        <v>1444</v>
      </c>
      <c r="AY4034" s="147"/>
      <c r="BB4034" s="147"/>
      <c r="BE4034" s="147"/>
    </row>
    <row r="4035" spans="5:57" x14ac:dyDescent="0.25">
      <c r="E4035" s="340">
        <v>44243</v>
      </c>
      <c r="F4035" s="269">
        <v>2000</v>
      </c>
      <c r="G4035" s="984"/>
      <c r="H4035" s="984" t="s">
        <v>1446</v>
      </c>
      <c r="AY4035" s="147"/>
      <c r="BB4035" s="147"/>
      <c r="BE4035" s="147"/>
    </row>
    <row r="4036" spans="5:57" x14ac:dyDescent="0.25">
      <c r="E4036" s="340">
        <v>44243</v>
      </c>
      <c r="F4036" s="269">
        <v>2000</v>
      </c>
      <c r="G4036" s="984"/>
      <c r="H4036" s="984" t="s">
        <v>1445</v>
      </c>
      <c r="AY4036" s="147"/>
      <c r="BB4036" s="147"/>
      <c r="BE4036" s="147"/>
    </row>
    <row r="4037" spans="5:57" x14ac:dyDescent="0.25">
      <c r="E4037" s="340">
        <v>44241</v>
      </c>
      <c r="F4037" s="269">
        <v>2000</v>
      </c>
      <c r="G4037" s="984"/>
      <c r="H4037" s="984" t="s">
        <v>1447</v>
      </c>
      <c r="AY4037" s="147"/>
      <c r="BB4037" s="147"/>
      <c r="BE4037" s="147"/>
    </row>
    <row r="4038" spans="5:57" x14ac:dyDescent="0.25">
      <c r="E4038" s="340">
        <v>44241</v>
      </c>
      <c r="F4038" s="269">
        <v>7000</v>
      </c>
      <c r="G4038" s="984"/>
      <c r="H4038" s="984" t="s">
        <v>1448</v>
      </c>
      <c r="AY4038" s="147"/>
      <c r="BB4038" s="147"/>
      <c r="BE4038" s="147"/>
    </row>
    <row r="4039" spans="5:57" x14ac:dyDescent="0.25">
      <c r="E4039" s="340">
        <v>44240</v>
      </c>
      <c r="F4039" s="269">
        <v>20000</v>
      </c>
      <c r="G4039" s="984" t="s">
        <v>1415</v>
      </c>
      <c r="H4039" s="984" t="s">
        <v>1070</v>
      </c>
      <c r="AY4039" s="147"/>
      <c r="BB4039" s="147"/>
      <c r="BE4039" s="147"/>
    </row>
    <row r="4040" spans="5:57" x14ac:dyDescent="0.25">
      <c r="E4040" s="340">
        <v>44240</v>
      </c>
      <c r="F4040" s="269">
        <v>3000</v>
      </c>
      <c r="G4040" s="984" t="s">
        <v>1415</v>
      </c>
      <c r="H4040" s="984" t="s">
        <v>1063</v>
      </c>
      <c r="AY4040" s="147"/>
      <c r="BB4040" s="147"/>
      <c r="BE4040" s="147"/>
    </row>
    <row r="4041" spans="5:57" x14ac:dyDescent="0.25">
      <c r="E4041" s="340">
        <v>44240</v>
      </c>
      <c r="F4041" s="269">
        <v>144000</v>
      </c>
      <c r="G4041" s="984" t="s">
        <v>1431</v>
      </c>
      <c r="H4041" s="984" t="s">
        <v>1450</v>
      </c>
      <c r="AY4041" s="147"/>
      <c r="BB4041" s="147"/>
      <c r="BE4041" s="147"/>
    </row>
    <row r="4042" spans="5:57" x14ac:dyDescent="0.25">
      <c r="E4042" s="340">
        <v>44240</v>
      </c>
      <c r="F4042" s="269">
        <v>17000</v>
      </c>
      <c r="G4042" s="984"/>
      <c r="H4042" s="984" t="s">
        <v>1449</v>
      </c>
      <c r="AY4042" s="147"/>
      <c r="BB4042" s="147"/>
      <c r="BE4042" s="147"/>
    </row>
    <row r="4043" spans="5:57" x14ac:dyDescent="0.25">
      <c r="E4043" s="340">
        <v>44239</v>
      </c>
      <c r="F4043" s="269">
        <v>5000</v>
      </c>
      <c r="G4043" s="984" t="s">
        <v>1415</v>
      </c>
      <c r="H4043" s="984" t="s">
        <v>1063</v>
      </c>
      <c r="AY4043" s="147"/>
      <c r="BB4043" s="147"/>
      <c r="BE4043" s="147"/>
    </row>
    <row r="4044" spans="5:57" x14ac:dyDescent="0.25">
      <c r="E4044" s="340">
        <v>44239</v>
      </c>
      <c r="F4044" s="269">
        <v>33000</v>
      </c>
      <c r="G4044" s="984"/>
      <c r="H4044" s="984" t="s">
        <v>1451</v>
      </c>
      <c r="AY4044" s="147"/>
      <c r="BB4044" s="147"/>
      <c r="BE4044" s="147"/>
    </row>
    <row r="4045" spans="5:57" x14ac:dyDescent="0.25">
      <c r="E4045" s="340">
        <v>44236</v>
      </c>
      <c r="F4045" s="269">
        <v>5000</v>
      </c>
      <c r="G4045" s="984" t="s">
        <v>1415</v>
      </c>
      <c r="H4045" s="984" t="s">
        <v>1063</v>
      </c>
      <c r="AY4045" s="147"/>
      <c r="BB4045" s="147"/>
      <c r="BE4045" s="147"/>
    </row>
    <row r="4046" spans="5:57" x14ac:dyDescent="0.25">
      <c r="E4046" s="340">
        <v>44235</v>
      </c>
      <c r="F4046" s="269">
        <v>20000</v>
      </c>
      <c r="G4046" s="984" t="s">
        <v>1415</v>
      </c>
      <c r="H4046" s="984" t="s">
        <v>1070</v>
      </c>
      <c r="AY4046" s="147"/>
      <c r="BB4046" s="147"/>
      <c r="BE4046" s="147"/>
    </row>
    <row r="4047" spans="5:57" x14ac:dyDescent="0.25">
      <c r="E4047" s="340">
        <v>44232</v>
      </c>
      <c r="F4047" s="269">
        <v>7000</v>
      </c>
      <c r="G4047" s="984" t="s">
        <v>1417</v>
      </c>
      <c r="H4047" s="984" t="s">
        <v>1418</v>
      </c>
      <c r="AY4047" s="147"/>
      <c r="BB4047" s="147"/>
      <c r="BE4047" s="147"/>
    </row>
    <row r="4048" spans="5:57" x14ac:dyDescent="0.25">
      <c r="E4048" s="340">
        <v>44232</v>
      </c>
      <c r="F4048" s="269">
        <v>180000</v>
      </c>
      <c r="G4048" s="984" t="s">
        <v>1431</v>
      </c>
      <c r="H4048" s="984" t="s">
        <v>1453</v>
      </c>
      <c r="AY4048" s="147"/>
      <c r="BB4048" s="147"/>
      <c r="BE4048" s="147"/>
    </row>
    <row r="4049" spans="5:57" x14ac:dyDescent="0.25">
      <c r="E4049" s="340">
        <v>44232</v>
      </c>
      <c r="F4049" s="269">
        <v>14000</v>
      </c>
      <c r="G4049" s="984"/>
      <c r="H4049" s="984" t="s">
        <v>1452</v>
      </c>
      <c r="AY4049" s="147"/>
      <c r="BB4049" s="147"/>
      <c r="BE4049" s="147"/>
    </row>
    <row r="4050" spans="5:57" x14ac:dyDescent="0.25">
      <c r="E4050" s="340">
        <v>44230</v>
      </c>
      <c r="F4050" s="269">
        <v>10000</v>
      </c>
      <c r="G4050" s="984" t="s">
        <v>1431</v>
      </c>
      <c r="H4050" s="984" t="s">
        <v>1289</v>
      </c>
      <c r="AY4050" s="147"/>
      <c r="BB4050" s="147"/>
      <c r="BE4050" s="147"/>
    </row>
    <row r="4051" spans="5:57" x14ac:dyDescent="0.25">
      <c r="E4051" s="340">
        <v>44230</v>
      </c>
      <c r="F4051" s="269">
        <v>2000</v>
      </c>
      <c r="G4051" s="984" t="s">
        <v>1454</v>
      </c>
      <c r="H4051" s="984" t="s">
        <v>1455</v>
      </c>
      <c r="AY4051" s="147"/>
      <c r="BB4051" s="147"/>
      <c r="BE4051" s="147"/>
    </row>
    <row r="4052" spans="5:57" x14ac:dyDescent="0.25">
      <c r="E4052" s="340">
        <v>44230</v>
      </c>
      <c r="F4052" s="269">
        <v>8000</v>
      </c>
      <c r="G4052" s="984" t="s">
        <v>721</v>
      </c>
      <c r="H4052" s="984" t="s">
        <v>1456</v>
      </c>
      <c r="AY4052" s="147"/>
      <c r="BB4052" s="147"/>
      <c r="BE4052" s="147"/>
    </row>
    <row r="4053" spans="5:57" x14ac:dyDescent="0.25">
      <c r="E4053" s="478">
        <v>44227</v>
      </c>
      <c r="F4053" s="278">
        <v>50000</v>
      </c>
      <c r="G4053" s="282" t="s">
        <v>1219</v>
      </c>
      <c r="H4053" s="282" t="s">
        <v>1457</v>
      </c>
      <c r="AY4053" s="147"/>
      <c r="BB4053" s="147"/>
      <c r="BE4053" s="147"/>
    </row>
    <row r="4054" spans="5:57" x14ac:dyDescent="0.25">
      <c r="E4054" s="340">
        <v>44227</v>
      </c>
      <c r="F4054" s="269">
        <v>117000</v>
      </c>
      <c r="G4054" s="1081" t="s">
        <v>1431</v>
      </c>
      <c r="H4054" s="1081" t="s">
        <v>1450</v>
      </c>
      <c r="AY4054" s="147"/>
      <c r="BB4054" s="147"/>
      <c r="BE4054" s="147"/>
    </row>
    <row r="4055" spans="5:57" x14ac:dyDescent="0.25">
      <c r="E4055" s="340">
        <v>44227</v>
      </c>
      <c r="F4055" s="269">
        <v>10000</v>
      </c>
      <c r="G4055" s="984" t="s">
        <v>1458</v>
      </c>
      <c r="H4055" s="984" t="s">
        <v>1459</v>
      </c>
      <c r="AY4055" s="147"/>
      <c r="BB4055" s="147"/>
      <c r="BE4055" s="147"/>
    </row>
    <row r="4056" spans="5:57" x14ac:dyDescent="0.25">
      <c r="E4056" s="340">
        <v>44221</v>
      </c>
      <c r="F4056" s="269">
        <v>7000</v>
      </c>
      <c r="G4056" s="984" t="s">
        <v>1417</v>
      </c>
      <c r="H4056" s="984" t="s">
        <v>1418</v>
      </c>
      <c r="AY4056" s="147"/>
      <c r="BB4056" s="147"/>
      <c r="BE4056" s="147"/>
    </row>
    <row r="4057" spans="5:57" x14ac:dyDescent="0.25">
      <c r="E4057" s="340">
        <v>44221</v>
      </c>
      <c r="F4057" s="269">
        <v>10000</v>
      </c>
      <c r="G4057" s="984" t="s">
        <v>1460</v>
      </c>
      <c r="H4057" s="984" t="s">
        <v>1461</v>
      </c>
      <c r="AY4057" s="147"/>
      <c r="BB4057" s="147"/>
      <c r="BE4057" s="147"/>
    </row>
    <row r="4058" spans="5:57" x14ac:dyDescent="0.25">
      <c r="E4058" s="340">
        <v>44219</v>
      </c>
      <c r="F4058" s="269">
        <v>35000</v>
      </c>
      <c r="G4058" s="984" t="s">
        <v>1462</v>
      </c>
      <c r="H4058" s="984" t="s">
        <v>1463</v>
      </c>
      <c r="AY4058" s="147"/>
      <c r="BB4058" s="147"/>
      <c r="BE4058" s="147"/>
    </row>
    <row r="4059" spans="5:57" x14ac:dyDescent="0.25">
      <c r="E4059" s="340">
        <v>44218</v>
      </c>
      <c r="F4059" s="269">
        <v>200000</v>
      </c>
      <c r="G4059" s="984" t="s">
        <v>1431</v>
      </c>
      <c r="H4059" s="984" t="s">
        <v>1453</v>
      </c>
      <c r="AY4059" s="147"/>
      <c r="BB4059" s="147"/>
      <c r="BE4059" s="147"/>
    </row>
    <row r="4060" spans="5:57" x14ac:dyDescent="0.25">
      <c r="E4060" s="340">
        <v>44214</v>
      </c>
      <c r="F4060" s="269">
        <v>30000</v>
      </c>
      <c r="G4060" s="984" t="s">
        <v>1415</v>
      </c>
      <c r="H4060" s="984" t="s">
        <v>1070</v>
      </c>
      <c r="AY4060" s="147"/>
      <c r="BB4060" s="147"/>
      <c r="BE4060" s="147"/>
    </row>
    <row r="4061" spans="5:57" x14ac:dyDescent="0.25">
      <c r="E4061" s="340">
        <v>44214</v>
      </c>
      <c r="F4061" s="269">
        <v>7000</v>
      </c>
      <c r="G4061" s="984" t="s">
        <v>1417</v>
      </c>
      <c r="H4061" s="984" t="s">
        <v>1418</v>
      </c>
      <c r="AY4061" s="147"/>
      <c r="BB4061" s="147"/>
      <c r="BE4061" s="147"/>
    </row>
    <row r="4062" spans="5:57" x14ac:dyDescent="0.25">
      <c r="E4062" s="468">
        <v>44211</v>
      </c>
      <c r="F4062" s="469">
        <v>0</v>
      </c>
      <c r="G4062" s="470" t="s">
        <v>1431</v>
      </c>
      <c r="H4062" s="470" t="s">
        <v>1464</v>
      </c>
      <c r="AY4062" s="147"/>
      <c r="BB4062" s="147"/>
      <c r="BE4062" s="147"/>
    </row>
    <row r="4063" spans="5:57" x14ac:dyDescent="0.25">
      <c r="E4063" s="468"/>
      <c r="F4063" s="469"/>
      <c r="G4063" s="471"/>
      <c r="H4063" s="469"/>
      <c r="AY4063" s="147"/>
      <c r="BB4063" s="147"/>
      <c r="BE4063" s="147"/>
    </row>
    <row r="4064" spans="5:57" x14ac:dyDescent="0.25">
      <c r="E4064" s="468"/>
      <c r="F4064" s="621"/>
      <c r="G4064" s="471"/>
      <c r="H4064" s="621"/>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row r="7261" spans="5:8" x14ac:dyDescent="0.25">
      <c r="E7261" s="467"/>
      <c r="F7261" s="467"/>
      <c r="G7261" s="467"/>
      <c r="H7261" s="467"/>
    </row>
    <row r="7262" spans="5:8" x14ac:dyDescent="0.25">
      <c r="E7262" s="467"/>
      <c r="F7262" s="467"/>
      <c r="G7262" s="467"/>
      <c r="H7262" s="467"/>
    </row>
    <row r="7263" spans="5:8" x14ac:dyDescent="0.25">
      <c r="E7263" s="467"/>
      <c r="F7263" s="467"/>
      <c r="G7263" s="467"/>
      <c r="H7263" s="467"/>
    </row>
    <row r="7264" spans="5:8" x14ac:dyDescent="0.25">
      <c r="E7264" s="467"/>
      <c r="F7264" s="467"/>
      <c r="G7264" s="467"/>
      <c r="H7264" s="467"/>
    </row>
    <row r="7265" spans="5:8" x14ac:dyDescent="0.25">
      <c r="E7265" s="467"/>
      <c r="F7265" s="467"/>
      <c r="G7265" s="467"/>
      <c r="H7265" s="467"/>
    </row>
    <row r="7266" spans="5:8" x14ac:dyDescent="0.25">
      <c r="E7266" s="467"/>
      <c r="F7266" s="467"/>
      <c r="G7266" s="467"/>
      <c r="H7266" s="467"/>
    </row>
    <row r="7267" spans="5:8" x14ac:dyDescent="0.25">
      <c r="E7267" s="467"/>
      <c r="F7267" s="467"/>
      <c r="G7267" s="467"/>
      <c r="H7267" s="467"/>
    </row>
    <row r="7268" spans="5:8" x14ac:dyDescent="0.25">
      <c r="E7268" s="467"/>
      <c r="F7268" s="467"/>
      <c r="G7268" s="467"/>
      <c r="H7268" s="467"/>
    </row>
    <row r="7269" spans="5:8" x14ac:dyDescent="0.25">
      <c r="E7269" s="467"/>
      <c r="F7269" s="467"/>
      <c r="G7269" s="467"/>
      <c r="H7269" s="467"/>
    </row>
    <row r="7270" spans="5:8" x14ac:dyDescent="0.25">
      <c r="E7270" s="467"/>
      <c r="F7270" s="467"/>
      <c r="G7270" s="467"/>
      <c r="H7270" s="467"/>
    </row>
    <row r="7271" spans="5:8" x14ac:dyDescent="0.25">
      <c r="E7271" s="467"/>
      <c r="F7271" s="467"/>
      <c r="G7271" s="467"/>
      <c r="H7271" s="467"/>
    </row>
    <row r="7272" spans="5:8" x14ac:dyDescent="0.25">
      <c r="E7272" s="467"/>
      <c r="F7272" s="467"/>
      <c r="G7272" s="467"/>
      <c r="H7272" s="467"/>
    </row>
    <row r="7273" spans="5:8" x14ac:dyDescent="0.25">
      <c r="E7273" s="467"/>
      <c r="F7273" s="467"/>
      <c r="G7273" s="467"/>
      <c r="H7273" s="467"/>
    </row>
    <row r="7274" spans="5:8" x14ac:dyDescent="0.25">
      <c r="E7274" s="467"/>
      <c r="F7274" s="467"/>
      <c r="G7274" s="467"/>
      <c r="H7274" s="467"/>
    </row>
    <row r="7275" spans="5:8" x14ac:dyDescent="0.25">
      <c r="E7275" s="467"/>
      <c r="F7275" s="467"/>
      <c r="G7275" s="467"/>
      <c r="H7275" s="467"/>
    </row>
    <row r="7276" spans="5:8" x14ac:dyDescent="0.25">
      <c r="E7276" s="467"/>
      <c r="F7276" s="467"/>
      <c r="G7276" s="467"/>
      <c r="H7276" s="467"/>
    </row>
    <row r="7277" spans="5:8" x14ac:dyDescent="0.25">
      <c r="E7277" s="467"/>
      <c r="F7277" s="467"/>
      <c r="G7277" s="467"/>
      <c r="H7277" s="467"/>
    </row>
    <row r="7278" spans="5:8" x14ac:dyDescent="0.25">
      <c r="E7278" s="467"/>
      <c r="F7278" s="467"/>
      <c r="G7278" s="467"/>
      <c r="H7278"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5:CH57">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5:CH57">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8"/>
      <c r="L1" s="818"/>
      <c r="M1" s="818"/>
      <c r="N1" s="818"/>
      <c r="O1" s="818"/>
      <c r="P1" s="818"/>
      <c r="Q1" s="818"/>
      <c r="R1" s="818"/>
      <c r="S1" s="818"/>
      <c r="T1" s="818"/>
    </row>
    <row r="2" spans="1:60" ht="15" customHeight="1" x14ac:dyDescent="0.25">
      <c r="D2" s="819"/>
      <c r="E2" s="819"/>
      <c r="F2" s="819"/>
      <c r="J2" s="819"/>
      <c r="K2" s="820"/>
      <c r="L2" s="820"/>
      <c r="M2" s="820"/>
      <c r="N2" s="820"/>
      <c r="O2" s="820"/>
      <c r="P2" s="820"/>
      <c r="Q2" s="820"/>
      <c r="R2" s="820"/>
      <c r="S2" s="820"/>
      <c r="T2" s="820"/>
      <c r="U2" s="1121" t="s">
        <v>7913</v>
      </c>
      <c r="V2" s="1121"/>
      <c r="W2" s="1121"/>
      <c r="X2" s="1121"/>
      <c r="Y2" s="1121"/>
      <c r="Z2" s="1121"/>
      <c r="AA2" s="1121"/>
      <c r="AB2" s="1121"/>
      <c r="AC2" s="1121"/>
      <c r="AD2" s="1121"/>
      <c r="AE2" s="1121"/>
      <c r="AF2" s="1121"/>
      <c r="AG2" s="1121"/>
      <c r="AH2" s="1121"/>
      <c r="AI2" s="1121"/>
      <c r="AJ2" s="1121"/>
      <c r="AK2" s="1121"/>
      <c r="AL2" s="1121"/>
      <c r="AM2" s="1121"/>
      <c r="AN2" s="820"/>
    </row>
    <row r="3" spans="1:60" ht="6.75" customHeight="1" x14ac:dyDescent="0.25">
      <c r="D3" s="819"/>
      <c r="E3" s="819"/>
      <c r="F3" s="819"/>
      <c r="K3" s="820"/>
      <c r="L3" s="820"/>
      <c r="M3" s="820"/>
      <c r="N3" s="820"/>
      <c r="O3" s="820"/>
      <c r="P3" s="820"/>
      <c r="Q3" s="820"/>
      <c r="R3" s="820"/>
      <c r="S3" s="820"/>
      <c r="T3" s="820"/>
      <c r="U3" s="1121"/>
      <c r="V3" s="1121"/>
      <c r="W3" s="1121"/>
      <c r="X3" s="1121"/>
      <c r="Y3" s="1121"/>
      <c r="Z3" s="1121"/>
      <c r="AA3" s="1121"/>
      <c r="AB3" s="1121"/>
      <c r="AC3" s="1121"/>
      <c r="AD3" s="1121"/>
      <c r="AE3" s="1121"/>
      <c r="AF3" s="1121"/>
      <c r="AG3" s="1121"/>
      <c r="AH3" s="1121"/>
      <c r="AI3" s="1121"/>
      <c r="AJ3" s="1121"/>
      <c r="AK3" s="1121"/>
      <c r="AL3" s="1121"/>
      <c r="AM3" s="1121"/>
      <c r="AN3" s="820"/>
    </row>
    <row r="4" spans="1:60" ht="2.25" hidden="1" customHeight="1" x14ac:dyDescent="0.25">
      <c r="D4" s="819"/>
      <c r="E4" s="819"/>
      <c r="F4" s="819"/>
      <c r="K4" s="820"/>
      <c r="L4" s="820"/>
      <c r="M4" s="820"/>
      <c r="N4" s="820"/>
      <c r="O4" s="820"/>
      <c r="P4" s="820"/>
      <c r="Q4" s="820"/>
      <c r="R4" s="820"/>
      <c r="S4" s="820"/>
      <c r="T4" s="820"/>
      <c r="U4" s="821"/>
      <c r="V4" s="821"/>
      <c r="W4" s="821"/>
      <c r="X4" s="821"/>
      <c r="Y4" s="821"/>
      <c r="Z4" s="821"/>
      <c r="AA4" s="821"/>
      <c r="AB4" s="821"/>
      <c r="AC4" s="821"/>
      <c r="AD4" s="821"/>
      <c r="AE4" s="821"/>
      <c r="AF4" s="821"/>
      <c r="AG4" s="821"/>
      <c r="AH4" s="821"/>
      <c r="AI4" s="821"/>
      <c r="AJ4" s="821"/>
      <c r="AK4" s="821"/>
      <c r="AL4" s="821"/>
      <c r="AM4" s="821"/>
      <c r="AN4" s="820"/>
    </row>
    <row r="5" spans="1:60" ht="27.75" customHeight="1" x14ac:dyDescent="0.25">
      <c r="D5" s="819"/>
      <c r="E5" s="819"/>
      <c r="F5" s="819"/>
      <c r="K5" s="820"/>
      <c r="L5" s="820"/>
      <c r="M5" s="820"/>
      <c r="N5" s="820"/>
      <c r="O5" s="820"/>
      <c r="P5" s="820"/>
      <c r="Q5" s="820"/>
      <c r="R5" s="820"/>
      <c r="S5" s="820"/>
      <c r="T5" s="820"/>
      <c r="U5" s="1122" t="s">
        <v>7914</v>
      </c>
      <c r="V5" s="1122"/>
      <c r="W5" s="1122"/>
      <c r="X5" s="1122"/>
      <c r="Y5" s="1122"/>
      <c r="Z5" s="1122"/>
      <c r="AA5" s="1122"/>
      <c r="AB5" s="1122"/>
      <c r="AC5" s="1122"/>
      <c r="AD5" s="1122"/>
      <c r="AE5" s="1122"/>
      <c r="AF5" s="1122"/>
      <c r="AG5" s="1123" t="e">
        <f ca="1">PYS!Y24</f>
        <v>#N/A</v>
      </c>
      <c r="AH5" s="1123"/>
      <c r="AI5" s="1123"/>
      <c r="AJ5" s="1123"/>
      <c r="AK5" s="1123"/>
      <c r="AL5" s="1123"/>
      <c r="AM5" s="1123"/>
      <c r="AN5" s="820"/>
    </row>
    <row r="6" spans="1:60" ht="27" customHeight="1" x14ac:dyDescent="0.25">
      <c r="A6" s="1124" t="s">
        <v>7915</v>
      </c>
      <c r="B6" s="1124"/>
      <c r="C6" s="1124"/>
      <c r="D6" s="1124"/>
      <c r="E6" s="1124"/>
      <c r="F6" s="1124"/>
      <c r="G6" s="1124"/>
      <c r="H6" s="1124"/>
      <c r="I6" s="1124"/>
      <c r="J6" s="1124"/>
      <c r="K6" s="1124"/>
      <c r="L6" s="1124"/>
      <c r="M6" s="1124"/>
      <c r="N6" s="1124"/>
      <c r="O6" s="1124"/>
      <c r="P6" s="1124"/>
      <c r="Q6" s="1124"/>
      <c r="R6" s="1124"/>
      <c r="S6" s="1124"/>
      <c r="T6" s="1124"/>
      <c r="U6" s="1124"/>
      <c r="V6" s="1124"/>
      <c r="W6" s="1124"/>
      <c r="X6" s="1124"/>
      <c r="Y6" s="1124"/>
      <c r="Z6" s="1124"/>
      <c r="AA6" s="1124"/>
      <c r="AB6" s="1124"/>
      <c r="AC6" s="1124"/>
      <c r="AD6" s="1124"/>
      <c r="AE6" s="1124"/>
      <c r="AF6" s="1124"/>
      <c r="AG6" s="1124"/>
      <c r="AH6" s="1124"/>
      <c r="AI6" s="1124"/>
      <c r="AJ6" s="1124"/>
      <c r="AK6" s="1124"/>
      <c r="AL6" s="1124"/>
      <c r="AM6" s="1124"/>
      <c r="AN6" s="1124"/>
      <c r="AO6" s="1124"/>
      <c r="AP6" s="1124"/>
      <c r="AQ6" s="1124"/>
      <c r="AR6" s="1124"/>
      <c r="AS6" s="1124"/>
      <c r="AT6" s="1124"/>
      <c r="AU6" s="1124"/>
      <c r="AV6" s="1124"/>
      <c r="AW6" s="1124"/>
      <c r="AX6" s="1124"/>
      <c r="AY6" s="1124"/>
      <c r="AZ6" s="1124"/>
      <c r="BA6" s="1124"/>
      <c r="BB6" s="1124"/>
      <c r="BC6" s="1124"/>
      <c r="BD6" s="1124"/>
      <c r="BE6" s="1124"/>
      <c r="BF6" s="1124"/>
      <c r="BG6" s="1124"/>
      <c r="BH6" s="1124"/>
    </row>
    <row r="7" spans="1:60" ht="7.5" customHeight="1" x14ac:dyDescent="0.25">
      <c r="A7" s="822"/>
      <c r="B7" s="822"/>
      <c r="C7" s="822"/>
      <c r="D7" s="822"/>
      <c r="E7" s="822"/>
      <c r="F7" s="822"/>
      <c r="G7" s="822"/>
      <c r="H7" s="822"/>
      <c r="I7" s="822"/>
      <c r="J7" s="822"/>
      <c r="K7" s="822"/>
      <c r="L7" s="822"/>
      <c r="M7" s="822"/>
      <c r="N7" s="822"/>
      <c r="O7" s="822"/>
      <c r="P7" s="822"/>
      <c r="Q7" s="822"/>
      <c r="R7" s="822"/>
      <c r="S7" s="822"/>
      <c r="T7" s="822"/>
      <c r="U7" s="822"/>
      <c r="V7" s="822"/>
      <c r="W7" s="822"/>
      <c r="X7" s="822"/>
      <c r="Y7" s="822"/>
      <c r="Z7" s="822"/>
      <c r="AA7" s="822"/>
      <c r="AB7" s="822"/>
      <c r="AC7" s="822"/>
      <c r="AD7" s="822"/>
    </row>
    <row r="8" spans="1:60" x14ac:dyDescent="0.25">
      <c r="A8" s="1125" t="s">
        <v>7916</v>
      </c>
      <c r="B8" s="1126"/>
      <c r="C8" s="1126"/>
      <c r="D8" s="1126"/>
      <c r="E8" s="1126"/>
      <c r="F8" s="1126"/>
      <c r="G8" s="1126"/>
      <c r="H8" s="1126"/>
      <c r="I8" s="1126"/>
      <c r="J8" s="1126"/>
      <c r="K8" s="1126"/>
      <c r="L8" s="1126"/>
      <c r="M8" s="1126"/>
      <c r="N8" s="1126"/>
      <c r="O8" s="1126"/>
      <c r="P8" s="1126"/>
      <c r="Q8" s="1126"/>
      <c r="R8" s="1126"/>
      <c r="S8" s="1126"/>
      <c r="T8" s="1126"/>
      <c r="U8" s="1126"/>
      <c r="V8" s="1126"/>
      <c r="W8" s="1126"/>
      <c r="X8" s="1126"/>
      <c r="Y8" s="1126"/>
      <c r="Z8" s="1126"/>
      <c r="AA8" s="1126"/>
      <c r="AB8" s="1126"/>
      <c r="AC8" s="1126"/>
      <c r="AD8" s="1126"/>
      <c r="AE8" s="1126"/>
      <c r="AF8" s="1126"/>
      <c r="AG8" s="1126"/>
      <c r="AH8" s="1126"/>
      <c r="AI8" s="1126"/>
      <c r="AJ8" s="1126"/>
      <c r="AK8" s="1126"/>
      <c r="AL8" s="1126"/>
      <c r="AM8" s="1126"/>
      <c r="AN8" s="1127"/>
      <c r="AO8" s="1126"/>
      <c r="AP8" s="1126"/>
      <c r="AQ8" s="1126"/>
      <c r="AR8" s="1126"/>
      <c r="AS8" s="1126"/>
      <c r="AT8" s="1126"/>
      <c r="AU8" s="1126"/>
      <c r="AV8" s="1126"/>
      <c r="AW8" s="1126"/>
      <c r="AX8" s="1126"/>
      <c r="AY8" s="1126"/>
      <c r="AZ8" s="1126"/>
      <c r="BA8" s="1126"/>
      <c r="BB8" s="1126"/>
      <c r="BC8" s="1126"/>
      <c r="BD8" s="1126"/>
      <c r="BE8" s="1126"/>
      <c r="BF8" s="1126"/>
      <c r="BG8" s="1126"/>
      <c r="BH8" s="1128"/>
    </row>
    <row r="9" spans="1:60" ht="7.5" customHeight="1" x14ac:dyDescent="0.25">
      <c r="A9" s="1129" t="s">
        <v>7</v>
      </c>
      <c r="B9" s="1130"/>
      <c r="C9" s="1130"/>
      <c r="D9" s="1130"/>
      <c r="E9" s="1130"/>
      <c r="F9" s="1130"/>
      <c r="G9" s="1130"/>
      <c r="H9" s="1130"/>
      <c r="I9" s="1130"/>
      <c r="J9" s="1130"/>
      <c r="K9" s="1130"/>
      <c r="L9" s="1130"/>
      <c r="M9" s="1130"/>
      <c r="N9" s="1130"/>
      <c r="O9" s="1130"/>
      <c r="P9" s="1130"/>
      <c r="Q9" s="1131"/>
      <c r="R9" s="1129" t="s">
        <v>11</v>
      </c>
      <c r="S9" s="1130"/>
      <c r="T9" s="1130"/>
      <c r="U9" s="1130"/>
      <c r="V9" s="1130"/>
      <c r="W9" s="1130"/>
      <c r="X9" s="1130"/>
      <c r="Y9" s="1130"/>
      <c r="Z9" s="1130"/>
      <c r="AA9" s="1130"/>
      <c r="AB9" s="1130"/>
      <c r="AC9" s="1130"/>
      <c r="AD9" s="1130"/>
      <c r="AE9" s="1130"/>
      <c r="AF9" s="1130"/>
      <c r="AG9" s="1130"/>
      <c r="AH9" s="1130"/>
      <c r="AI9" s="1130"/>
      <c r="AJ9" s="1130"/>
      <c r="AK9" s="1130"/>
      <c r="AL9" s="1130"/>
      <c r="AM9" s="1131"/>
      <c r="AN9" s="1132" t="s">
        <v>12</v>
      </c>
      <c r="AO9" s="1133"/>
      <c r="AP9" s="1133"/>
      <c r="AQ9" s="1133"/>
      <c r="AR9" s="1133"/>
      <c r="AS9" s="1133"/>
      <c r="AT9" s="1133"/>
      <c r="AU9" s="1133"/>
      <c r="AV9" s="1133"/>
      <c r="AW9" s="1133"/>
      <c r="AX9" s="1133"/>
      <c r="AY9" s="1133"/>
      <c r="AZ9" s="1133"/>
      <c r="BA9" s="1133"/>
      <c r="BB9" s="1133"/>
      <c r="BC9" s="1133"/>
      <c r="BD9" s="1133"/>
      <c r="BE9" s="1133"/>
      <c r="BF9" s="1133"/>
      <c r="BG9" s="1133"/>
      <c r="BH9" s="1134"/>
    </row>
    <row r="10" spans="1:60" ht="13.5" customHeight="1" x14ac:dyDescent="0.25">
      <c r="A10" s="1142">
        <f>PYS!B23</f>
        <v>0</v>
      </c>
      <c r="B10" s="1143"/>
      <c r="C10" s="1143"/>
      <c r="D10" s="1143"/>
      <c r="E10" s="1143"/>
      <c r="F10" s="1143"/>
      <c r="G10" s="1143"/>
      <c r="H10" s="1143"/>
      <c r="I10" s="1143"/>
      <c r="J10" s="1143"/>
      <c r="K10" s="1143"/>
      <c r="L10" s="1143"/>
      <c r="M10" s="1143"/>
      <c r="N10" s="1143"/>
      <c r="O10" s="1143"/>
      <c r="P10" s="1143"/>
      <c r="Q10" s="1144"/>
      <c r="R10" s="1145">
        <f>PYS!B28</f>
        <v>0</v>
      </c>
      <c r="S10" s="1146"/>
      <c r="T10" s="1146"/>
      <c r="U10" s="1146"/>
      <c r="V10" s="1146"/>
      <c r="W10" s="1146"/>
      <c r="X10" s="1146"/>
      <c r="Y10" s="1146"/>
      <c r="Z10" s="1146"/>
      <c r="AA10" s="1146"/>
      <c r="AB10" s="1146"/>
      <c r="AC10" s="1146"/>
      <c r="AD10" s="1146"/>
      <c r="AE10" s="1146"/>
      <c r="AF10" s="1146"/>
      <c r="AG10" s="1146"/>
      <c r="AH10" s="1146"/>
      <c r="AI10" s="1146"/>
      <c r="AJ10" s="1146"/>
      <c r="AK10" s="1146"/>
      <c r="AL10" s="1146"/>
      <c r="AM10" s="1147"/>
      <c r="AN10" s="1142">
        <f>PYS!B30</f>
        <v>0</v>
      </c>
      <c r="AO10" s="1143"/>
      <c r="AP10" s="1143"/>
      <c r="AQ10" s="1143"/>
      <c r="AR10" s="1143"/>
      <c r="AS10" s="1143"/>
      <c r="AT10" s="1143"/>
      <c r="AU10" s="1143"/>
      <c r="AV10" s="1143"/>
      <c r="AW10" s="1143"/>
      <c r="AX10" s="1143"/>
      <c r="AY10" s="1143"/>
      <c r="AZ10" s="1143"/>
      <c r="BA10" s="1143"/>
      <c r="BB10" s="1143"/>
      <c r="BC10" s="1143"/>
      <c r="BD10" s="1143"/>
      <c r="BE10" s="1143"/>
      <c r="BF10" s="1143"/>
      <c r="BG10" s="1143"/>
      <c r="BH10" s="1144"/>
    </row>
    <row r="11" spans="1:60" ht="9" customHeight="1" x14ac:dyDescent="0.25">
      <c r="A11" s="1148" t="s">
        <v>13</v>
      </c>
      <c r="B11" s="1149"/>
      <c r="C11" s="1149"/>
      <c r="D11" s="1149"/>
      <c r="E11" s="1149"/>
      <c r="F11" s="1149"/>
      <c r="G11" s="1149"/>
      <c r="H11" s="1149"/>
      <c r="I11" s="1149"/>
      <c r="J11" s="1149"/>
      <c r="K11" s="1149"/>
      <c r="L11" s="1149"/>
      <c r="M11" s="1149"/>
      <c r="N11" s="1149"/>
      <c r="O11" s="1149"/>
      <c r="P11" s="1149"/>
      <c r="Q11" s="1149"/>
      <c r="R11" s="1148" t="s">
        <v>7917</v>
      </c>
      <c r="S11" s="1149"/>
      <c r="T11" s="1149"/>
      <c r="U11" s="1149"/>
      <c r="V11" s="1149"/>
      <c r="W11" s="1149"/>
      <c r="X11" s="1149"/>
      <c r="Y11" s="1149"/>
      <c r="Z11" s="1149"/>
      <c r="AA11" s="1149"/>
      <c r="AB11" s="1149"/>
      <c r="AC11" s="1149"/>
      <c r="AD11" s="1148" t="s">
        <v>18</v>
      </c>
      <c r="AE11" s="1149"/>
      <c r="AF11" s="1149"/>
      <c r="AG11" s="1149"/>
      <c r="AH11" s="1149"/>
      <c r="AI11" s="1149"/>
      <c r="AJ11" s="1149"/>
      <c r="AK11" s="1149"/>
      <c r="AL11" s="1149"/>
      <c r="AM11" s="1150"/>
      <c r="AN11" s="1151" t="s">
        <v>6128</v>
      </c>
      <c r="AO11" s="1152"/>
      <c r="AP11" s="1152"/>
      <c r="AQ11" s="1152"/>
      <c r="AR11" s="1152"/>
      <c r="AS11" s="1152"/>
      <c r="AT11" s="1152"/>
      <c r="AU11" s="1152"/>
      <c r="AV11" s="1152"/>
      <c r="AW11" s="1152"/>
      <c r="AX11" s="1153"/>
      <c r="AY11" s="1151" t="s">
        <v>7096</v>
      </c>
      <c r="AZ11" s="1152"/>
      <c r="BA11" s="1152"/>
      <c r="BB11" s="1152"/>
      <c r="BC11" s="1152"/>
      <c r="BD11" s="1152"/>
      <c r="BE11" s="1152"/>
      <c r="BF11" s="1152"/>
      <c r="BG11" s="1152"/>
      <c r="BH11" s="1153"/>
    </row>
    <row r="12" spans="1:60" ht="10.5" customHeight="1" x14ac:dyDescent="0.25">
      <c r="A12" s="1135">
        <f>PYS!B24</f>
        <v>0</v>
      </c>
      <c r="B12" s="1136"/>
      <c r="C12" s="1136"/>
      <c r="D12" s="1136"/>
      <c r="E12" s="1136"/>
      <c r="F12" s="1136"/>
      <c r="G12" s="1136"/>
      <c r="H12" s="1136"/>
      <c r="I12" s="1136"/>
      <c r="J12" s="1136"/>
      <c r="K12" s="1136"/>
      <c r="L12" s="1136"/>
      <c r="M12" s="1136"/>
      <c r="N12" s="1136"/>
      <c r="O12" s="1136"/>
      <c r="P12" s="1136"/>
      <c r="Q12" s="1136"/>
      <c r="R12" s="1137">
        <f>PYS!B31</f>
        <v>0</v>
      </c>
      <c r="S12" s="1138"/>
      <c r="T12" s="1138"/>
      <c r="U12" s="1138"/>
      <c r="V12" s="1138"/>
      <c r="W12" s="1138"/>
      <c r="X12" s="1138"/>
      <c r="Y12" s="1138"/>
      <c r="Z12" s="1138"/>
      <c r="AA12" s="1138"/>
      <c r="AB12" s="1138"/>
      <c r="AC12" s="1138"/>
      <c r="AD12" s="1135">
        <f>PYS!B29</f>
        <v>0</v>
      </c>
      <c r="AE12" s="1136"/>
      <c r="AF12" s="1136"/>
      <c r="AG12" s="1136"/>
      <c r="AH12" s="1136"/>
      <c r="AI12" s="1136"/>
      <c r="AJ12" s="1136"/>
      <c r="AK12" s="1136"/>
      <c r="AL12" s="1136"/>
      <c r="AM12" s="1139"/>
      <c r="AN12" s="1135">
        <f>PYS!B25</f>
        <v>0</v>
      </c>
      <c r="AO12" s="1136"/>
      <c r="AP12" s="1136"/>
      <c r="AQ12" s="1136"/>
      <c r="AR12" s="1136"/>
      <c r="AS12" s="1136"/>
      <c r="AT12" s="1136"/>
      <c r="AU12" s="1136"/>
      <c r="AV12" s="1136"/>
      <c r="AW12" s="1136"/>
      <c r="AX12" s="1139"/>
      <c r="AY12" s="1135">
        <f>PYS!B26</f>
        <v>0</v>
      </c>
      <c r="AZ12" s="1136"/>
      <c r="BA12" s="1136"/>
      <c r="BB12" s="1136"/>
      <c r="BC12" s="1136"/>
      <c r="BD12" s="1136"/>
      <c r="BE12" s="1136"/>
      <c r="BF12" s="1136"/>
      <c r="BG12" s="1136"/>
      <c r="BH12" s="1139"/>
    </row>
    <row r="13" spans="1:60" ht="4.5" customHeight="1" x14ac:dyDescent="0.25"/>
    <row r="14" spans="1:60" ht="15" customHeight="1" x14ac:dyDescent="0.25">
      <c r="A14" s="1140" t="s">
        <v>7918</v>
      </c>
      <c r="B14" s="1141"/>
      <c r="C14" s="1141"/>
      <c r="D14" s="1141"/>
      <c r="E14" s="1141"/>
      <c r="F14" s="1141"/>
      <c r="G14" s="1141"/>
      <c r="H14" s="1141"/>
      <c r="I14" s="1141"/>
      <c r="J14" s="1141"/>
      <c r="K14" s="1141"/>
      <c r="L14" s="1141"/>
      <c r="M14" s="1141"/>
      <c r="N14" s="1141"/>
      <c r="O14" s="1141"/>
      <c r="P14" s="1141"/>
      <c r="Q14" s="1141"/>
      <c r="R14" s="1141"/>
      <c r="S14" s="1141"/>
      <c r="T14" s="1141"/>
      <c r="U14" s="1106"/>
      <c r="V14" s="1106"/>
      <c r="W14" s="1106"/>
      <c r="X14" s="1106"/>
      <c r="Y14" s="1106"/>
      <c r="Z14" s="1106"/>
      <c r="AA14" s="1106"/>
      <c r="AB14" s="1106"/>
      <c r="AC14" s="1106"/>
      <c r="AD14" s="1106"/>
      <c r="AE14" s="1106"/>
      <c r="AF14" s="1106"/>
      <c r="AG14" s="1106"/>
      <c r="AH14" s="110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7"/>
    </row>
    <row r="15" spans="1:60" ht="24.75" customHeight="1" x14ac:dyDescent="0.25">
      <c r="A15" s="1112" t="s">
        <v>7919</v>
      </c>
      <c r="B15" s="1155"/>
      <c r="C15" s="1155"/>
      <c r="D15" s="1155"/>
      <c r="E15" s="1155"/>
      <c r="F15" s="1155"/>
      <c r="G15" s="1156"/>
      <c r="H15" s="1154" t="s">
        <v>89</v>
      </c>
      <c r="I15" s="1155"/>
      <c r="J15" s="1155"/>
      <c r="K15" s="1155"/>
      <c r="L15" s="1156"/>
      <c r="M15" s="1154" t="s">
        <v>124</v>
      </c>
      <c r="N15" s="1155"/>
      <c r="O15" s="1155"/>
      <c r="P15" s="1155"/>
      <c r="Q15" s="1156"/>
      <c r="R15" s="1154" t="s">
        <v>7920</v>
      </c>
      <c r="S15" s="1155"/>
      <c r="T15" s="1155"/>
      <c r="U15" s="1155"/>
      <c r="V15" s="1155"/>
      <c r="W15" s="1156"/>
      <c r="X15" s="1154" t="s">
        <v>7907</v>
      </c>
      <c r="Y15" s="1155"/>
      <c r="Z15" s="1155"/>
      <c r="AA15" s="1155"/>
      <c r="AB15" s="1155"/>
      <c r="AC15" s="1156"/>
      <c r="AD15" s="1154" t="s">
        <v>7921</v>
      </c>
      <c r="AE15" s="1155"/>
      <c r="AF15" s="1155"/>
      <c r="AG15" s="1155"/>
      <c r="AH15" s="1156"/>
      <c r="AI15" s="1154" t="s">
        <v>7922</v>
      </c>
      <c r="AJ15" s="1155"/>
      <c r="AK15" s="1155"/>
      <c r="AL15" s="1155"/>
      <c r="AM15" s="1156"/>
      <c r="AN15" s="1154" t="s">
        <v>3435</v>
      </c>
      <c r="AO15" s="1155"/>
      <c r="AP15" s="1155"/>
      <c r="AQ15" s="1155"/>
      <c r="AR15" s="1155"/>
      <c r="AS15" s="1156"/>
      <c r="AT15" s="1154" t="s">
        <v>7923</v>
      </c>
      <c r="AU15" s="1155"/>
      <c r="AV15" s="1155"/>
      <c r="AW15" s="1155"/>
      <c r="AX15" s="1155"/>
      <c r="AY15" s="1155"/>
      <c r="AZ15" s="1155"/>
      <c r="BA15" s="1156"/>
      <c r="BB15" s="1154" t="s">
        <v>7924</v>
      </c>
      <c r="BC15" s="1155"/>
      <c r="BD15" s="1155"/>
      <c r="BE15" s="1155"/>
      <c r="BF15" s="1155"/>
      <c r="BG15" s="1155"/>
      <c r="BH15" s="1156"/>
    </row>
    <row r="16" spans="1:60" ht="21" customHeight="1" x14ac:dyDescent="0.25">
      <c r="A16" s="1105" t="str">
        <f>IF(PYS!B35="","",PYS!B35)</f>
        <v/>
      </c>
      <c r="B16" s="1106"/>
      <c r="C16" s="1106"/>
      <c r="D16" s="1106"/>
      <c r="E16" s="1106"/>
      <c r="F16" s="1106"/>
      <c r="G16" s="1107"/>
      <c r="H16" s="1105" t="str">
        <f>IF(PYS!A35="","",PYS!A35)</f>
        <v/>
      </c>
      <c r="I16" s="1106"/>
      <c r="J16" s="1106"/>
      <c r="K16" s="1106"/>
      <c r="L16" s="1107"/>
      <c r="M16" s="1108" t="str">
        <f>IF(PYS!C35="","",PYS!C35)</f>
        <v/>
      </c>
      <c r="N16" s="1106"/>
      <c r="O16" s="1106"/>
      <c r="P16" s="1106"/>
      <c r="Q16" s="1107"/>
      <c r="R16" s="1105" t="str">
        <f>IF(PYS!D35="","",PYS!D35)</f>
        <v/>
      </c>
      <c r="S16" s="1106"/>
      <c r="T16" s="1106"/>
      <c r="U16" s="1106"/>
      <c r="V16" s="1106"/>
      <c r="W16" s="1107"/>
      <c r="X16" s="1105" t="str">
        <f>IF(PYS!F35="","",PYS!F35)</f>
        <v/>
      </c>
      <c r="Y16" s="1106"/>
      <c r="Z16" s="1106"/>
      <c r="AA16" s="1106"/>
      <c r="AB16" s="1106"/>
      <c r="AC16" s="1107"/>
      <c r="AD16" s="1105" t="str">
        <f>IF(PYS!E35="","",PYS!E35)</f>
        <v/>
      </c>
      <c r="AE16" s="1106"/>
      <c r="AF16" s="1106"/>
      <c r="AG16" s="1106"/>
      <c r="AH16" s="1107"/>
      <c r="AI16" s="1105" t="str">
        <f>IF(PYS!G35="","",PYS!G35)</f>
        <v/>
      </c>
      <c r="AJ16" s="1106"/>
      <c r="AK16" s="1106"/>
      <c r="AL16" s="1106"/>
      <c r="AM16" s="1107"/>
      <c r="AN16" s="1105" t="str">
        <f>IF(PYS!H35="","",PYS!H35)</f>
        <v/>
      </c>
      <c r="AO16" s="1106"/>
      <c r="AP16" s="1106"/>
      <c r="AQ16" s="1106"/>
      <c r="AR16" s="1106"/>
      <c r="AS16" s="1107"/>
      <c r="AT16" s="1105" t="str">
        <f>IF(PYS!I35="","",PYS!I35)</f>
        <v/>
      </c>
      <c r="AU16" s="1106"/>
      <c r="AV16" s="1106"/>
      <c r="AW16" s="1106"/>
      <c r="AX16" s="1106"/>
      <c r="AY16" s="1106"/>
      <c r="AZ16" s="1106"/>
      <c r="BA16" s="1107"/>
      <c r="BB16" s="1105" t="str">
        <f>IF(PYS!J35="","",PYS!J35)</f>
        <v/>
      </c>
      <c r="BC16" s="1106"/>
      <c r="BD16" s="1106"/>
      <c r="BE16" s="1106"/>
      <c r="BF16" s="1106"/>
      <c r="BG16" s="1106"/>
      <c r="BH16" s="1107"/>
    </row>
    <row r="17" spans="1:60" ht="21" customHeight="1" x14ac:dyDescent="0.25">
      <c r="A17" s="1105" t="str">
        <f>IF(PYS!B36="","",PYS!B36)</f>
        <v/>
      </c>
      <c r="B17" s="1106"/>
      <c r="C17" s="1106"/>
      <c r="D17" s="1106"/>
      <c r="E17" s="1106"/>
      <c r="F17" s="1106"/>
      <c r="G17" s="1107"/>
      <c r="H17" s="1105" t="str">
        <f>IF(PYS!A36="","",PYS!A36)</f>
        <v/>
      </c>
      <c r="I17" s="1106"/>
      <c r="J17" s="1106"/>
      <c r="K17" s="1106"/>
      <c r="L17" s="1107"/>
      <c r="M17" s="1108" t="str">
        <f>IF(PYS!C36="","",PYS!C36)</f>
        <v/>
      </c>
      <c r="N17" s="1106"/>
      <c r="O17" s="1106"/>
      <c r="P17" s="1106"/>
      <c r="Q17" s="1107"/>
      <c r="R17" s="1105" t="str">
        <f>IF(PYS!D36="","",PYS!D36)</f>
        <v/>
      </c>
      <c r="S17" s="1106"/>
      <c r="T17" s="1106"/>
      <c r="U17" s="1106"/>
      <c r="V17" s="1106"/>
      <c r="W17" s="1107"/>
      <c r="X17" s="1105" t="str">
        <f>IF(PYS!F36="","",PYS!F36)</f>
        <v/>
      </c>
      <c r="Y17" s="1106"/>
      <c r="Z17" s="1106"/>
      <c r="AA17" s="1106"/>
      <c r="AB17" s="1106"/>
      <c r="AC17" s="1107"/>
      <c r="AD17" s="1105" t="str">
        <f>IF(PYS!E36="","",PYS!E36)</f>
        <v/>
      </c>
      <c r="AE17" s="1106"/>
      <c r="AF17" s="1106"/>
      <c r="AG17" s="1106"/>
      <c r="AH17" s="1107"/>
      <c r="AI17" s="1105" t="str">
        <f>IF(PYS!G36="","",PYS!G36)</f>
        <v/>
      </c>
      <c r="AJ17" s="1106"/>
      <c r="AK17" s="1106"/>
      <c r="AL17" s="1106"/>
      <c r="AM17" s="1107"/>
      <c r="AN17" s="1105" t="str">
        <f>IF(PYS!H36="","",PYS!H36)</f>
        <v/>
      </c>
      <c r="AO17" s="1106"/>
      <c r="AP17" s="1106"/>
      <c r="AQ17" s="1106"/>
      <c r="AR17" s="1106"/>
      <c r="AS17" s="1107"/>
      <c r="AT17" s="1105" t="str">
        <f>IF(PYS!I36="","",PYS!I36)</f>
        <v/>
      </c>
      <c r="AU17" s="1106"/>
      <c r="AV17" s="1106"/>
      <c r="AW17" s="1106"/>
      <c r="AX17" s="1106"/>
      <c r="AY17" s="1106"/>
      <c r="AZ17" s="1106"/>
      <c r="BA17" s="1107"/>
      <c r="BB17" s="1105" t="str">
        <f>IF(PYS!J36="","",PYS!J36)</f>
        <v/>
      </c>
      <c r="BC17" s="1106"/>
      <c r="BD17" s="1106"/>
      <c r="BE17" s="1106"/>
      <c r="BF17" s="1106"/>
      <c r="BG17" s="1106"/>
      <c r="BH17" s="1107"/>
    </row>
    <row r="18" spans="1:60" ht="21" customHeight="1" x14ac:dyDescent="0.25">
      <c r="A18" s="1105" t="str">
        <f>IF(PYS!B37="","",PYS!B37)</f>
        <v/>
      </c>
      <c r="B18" s="1106"/>
      <c r="C18" s="1106"/>
      <c r="D18" s="1106"/>
      <c r="E18" s="1106"/>
      <c r="F18" s="1106"/>
      <c r="G18" s="1107"/>
      <c r="H18" s="1105" t="str">
        <f>IF(PYS!A37="","",PYS!A37)</f>
        <v/>
      </c>
      <c r="I18" s="1106"/>
      <c r="J18" s="1106"/>
      <c r="K18" s="1106"/>
      <c r="L18" s="1107"/>
      <c r="M18" s="1108" t="str">
        <f>IF(PYS!C37="","",PYS!C37)</f>
        <v/>
      </c>
      <c r="N18" s="1106"/>
      <c r="O18" s="1106"/>
      <c r="P18" s="1106"/>
      <c r="Q18" s="1107"/>
      <c r="R18" s="1105" t="str">
        <f>IF(PYS!D37="","",PYS!D37)</f>
        <v/>
      </c>
      <c r="S18" s="1106"/>
      <c r="T18" s="1106"/>
      <c r="U18" s="1106"/>
      <c r="V18" s="1106"/>
      <c r="W18" s="1107"/>
      <c r="X18" s="1105" t="str">
        <f>IF(PYS!F37="","",PYS!F37)</f>
        <v/>
      </c>
      <c r="Y18" s="1106"/>
      <c r="Z18" s="1106"/>
      <c r="AA18" s="1106"/>
      <c r="AB18" s="1106"/>
      <c r="AC18" s="1107"/>
      <c r="AD18" s="1105" t="str">
        <f>IF(PYS!E37="","",PYS!E37)</f>
        <v/>
      </c>
      <c r="AE18" s="1106"/>
      <c r="AF18" s="1106"/>
      <c r="AG18" s="1106"/>
      <c r="AH18" s="1107"/>
      <c r="AI18" s="1105" t="str">
        <f>IF(PYS!G37="","",PYS!G37)</f>
        <v/>
      </c>
      <c r="AJ18" s="1106"/>
      <c r="AK18" s="1106"/>
      <c r="AL18" s="1106"/>
      <c r="AM18" s="1107"/>
      <c r="AN18" s="1105" t="str">
        <f>IF(PYS!H37="","",PYS!H37)</f>
        <v/>
      </c>
      <c r="AO18" s="1106"/>
      <c r="AP18" s="1106"/>
      <c r="AQ18" s="1106"/>
      <c r="AR18" s="1106"/>
      <c r="AS18" s="1107"/>
      <c r="AT18" s="1105" t="str">
        <f>IF(PYS!I37="","",PYS!I37)</f>
        <v/>
      </c>
      <c r="AU18" s="1106"/>
      <c r="AV18" s="1106"/>
      <c r="AW18" s="1106"/>
      <c r="AX18" s="1106"/>
      <c r="AY18" s="1106"/>
      <c r="AZ18" s="1106"/>
      <c r="BA18" s="1107"/>
      <c r="BB18" s="1105" t="str">
        <f>IF(PYS!J37="","",PYS!J37)</f>
        <v/>
      </c>
      <c r="BC18" s="1106"/>
      <c r="BD18" s="1106"/>
      <c r="BE18" s="1106"/>
      <c r="BF18" s="1106"/>
      <c r="BG18" s="1106"/>
      <c r="BH18" s="1107"/>
    </row>
    <row r="19" spans="1:60" ht="21" customHeight="1" x14ac:dyDescent="0.25">
      <c r="A19" s="1105" t="str">
        <f>IF(PYS!B38="","",PYS!B38)</f>
        <v/>
      </c>
      <c r="B19" s="1106"/>
      <c r="C19" s="1106"/>
      <c r="D19" s="1106"/>
      <c r="E19" s="1106"/>
      <c r="F19" s="1106"/>
      <c r="G19" s="1107"/>
      <c r="H19" s="1105" t="str">
        <f>IF(PYS!A38="","",PYS!A38)</f>
        <v/>
      </c>
      <c r="I19" s="1106"/>
      <c r="J19" s="1106"/>
      <c r="K19" s="1106"/>
      <c r="L19" s="1107"/>
      <c r="M19" s="1108" t="str">
        <f>IF(PYS!C38="","",PYS!C38)</f>
        <v/>
      </c>
      <c r="N19" s="1106"/>
      <c r="O19" s="1106"/>
      <c r="P19" s="1106"/>
      <c r="Q19" s="1107"/>
      <c r="R19" s="1105" t="str">
        <f>IF(PYS!D38="","",PYS!D38)</f>
        <v/>
      </c>
      <c r="S19" s="1106"/>
      <c r="T19" s="1106"/>
      <c r="U19" s="1106"/>
      <c r="V19" s="1106"/>
      <c r="W19" s="1107"/>
      <c r="X19" s="1105" t="str">
        <f>IF(PYS!F38="","",PYS!F38)</f>
        <v/>
      </c>
      <c r="Y19" s="1106"/>
      <c r="Z19" s="1106"/>
      <c r="AA19" s="1106"/>
      <c r="AB19" s="1106"/>
      <c r="AC19" s="1107"/>
      <c r="AD19" s="1105" t="str">
        <f>IF(PYS!E38="","",PYS!E38)</f>
        <v/>
      </c>
      <c r="AE19" s="1106"/>
      <c r="AF19" s="1106"/>
      <c r="AG19" s="1106"/>
      <c r="AH19" s="1107"/>
      <c r="AI19" s="1105" t="str">
        <f>IF(PYS!G38="","",PYS!G38)</f>
        <v/>
      </c>
      <c r="AJ19" s="1106"/>
      <c r="AK19" s="1106"/>
      <c r="AL19" s="1106"/>
      <c r="AM19" s="1107"/>
      <c r="AN19" s="1105" t="str">
        <f>IF(PYS!H38="","",PYS!H38)</f>
        <v/>
      </c>
      <c r="AO19" s="1106"/>
      <c r="AP19" s="1106"/>
      <c r="AQ19" s="1106"/>
      <c r="AR19" s="1106"/>
      <c r="AS19" s="1107"/>
      <c r="AT19" s="1105" t="str">
        <f>IF(PYS!I38="","",PYS!I38)</f>
        <v/>
      </c>
      <c r="AU19" s="1106"/>
      <c r="AV19" s="1106"/>
      <c r="AW19" s="1106"/>
      <c r="AX19" s="1106"/>
      <c r="AY19" s="1106"/>
      <c r="AZ19" s="1106"/>
      <c r="BA19" s="1107"/>
      <c r="BB19" s="1105" t="str">
        <f>IF(PYS!J38="","",PYS!J38)</f>
        <v/>
      </c>
      <c r="BC19" s="1106"/>
      <c r="BD19" s="1106"/>
      <c r="BE19" s="1106"/>
      <c r="BF19" s="1106"/>
      <c r="BG19" s="1106"/>
      <c r="BH19" s="1107"/>
    </row>
    <row r="20" spans="1:60" ht="21" customHeight="1" x14ac:dyDescent="0.25">
      <c r="A20" s="1105" t="str">
        <f>IF(PYS!B39="","",PYS!B39)</f>
        <v/>
      </c>
      <c r="B20" s="1106"/>
      <c r="C20" s="1106"/>
      <c r="D20" s="1106"/>
      <c r="E20" s="1106"/>
      <c r="F20" s="1106"/>
      <c r="G20" s="1107"/>
      <c r="H20" s="1105" t="str">
        <f>IF(PYS!A39="","",PYS!A39)</f>
        <v/>
      </c>
      <c r="I20" s="1106"/>
      <c r="J20" s="1106"/>
      <c r="K20" s="1106"/>
      <c r="L20" s="1107"/>
      <c r="M20" s="1108" t="str">
        <f>IF(PYS!C39="","",PYS!C39)</f>
        <v/>
      </c>
      <c r="N20" s="1106"/>
      <c r="O20" s="1106"/>
      <c r="P20" s="1106"/>
      <c r="Q20" s="1107"/>
      <c r="R20" s="1105" t="str">
        <f>IF(PYS!D39="","",PYS!D39)</f>
        <v/>
      </c>
      <c r="S20" s="1106"/>
      <c r="T20" s="1106"/>
      <c r="U20" s="1106"/>
      <c r="V20" s="1106"/>
      <c r="W20" s="1107"/>
      <c r="X20" s="1105" t="str">
        <f>IF(PYS!F39="","",PYS!F39)</f>
        <v/>
      </c>
      <c r="Y20" s="1106"/>
      <c r="Z20" s="1106"/>
      <c r="AA20" s="1106"/>
      <c r="AB20" s="1106"/>
      <c r="AC20" s="1107"/>
      <c r="AD20" s="1105" t="str">
        <f>IF(PYS!E39="","",PYS!E39)</f>
        <v/>
      </c>
      <c r="AE20" s="1106"/>
      <c r="AF20" s="1106"/>
      <c r="AG20" s="1106"/>
      <c r="AH20" s="1107"/>
      <c r="AI20" s="1105" t="str">
        <f>IF(PYS!G39="","",PYS!G39)</f>
        <v/>
      </c>
      <c r="AJ20" s="1106"/>
      <c r="AK20" s="1106"/>
      <c r="AL20" s="1106"/>
      <c r="AM20" s="1107"/>
      <c r="AN20" s="1105" t="str">
        <f>IF(PYS!H39="","",PYS!H39)</f>
        <v/>
      </c>
      <c r="AO20" s="1106"/>
      <c r="AP20" s="1106"/>
      <c r="AQ20" s="1106"/>
      <c r="AR20" s="1106"/>
      <c r="AS20" s="1107"/>
      <c r="AT20" s="1105" t="str">
        <f>IF(PYS!I39="","",PYS!I39)</f>
        <v/>
      </c>
      <c r="AU20" s="1106"/>
      <c r="AV20" s="1106"/>
      <c r="AW20" s="1106"/>
      <c r="AX20" s="1106"/>
      <c r="AY20" s="1106"/>
      <c r="AZ20" s="1106"/>
      <c r="BA20" s="1107"/>
      <c r="BB20" s="1105" t="str">
        <f>IF(PYS!J39="","",PYS!J39)</f>
        <v/>
      </c>
      <c r="BC20" s="1106"/>
      <c r="BD20" s="1106"/>
      <c r="BE20" s="1106"/>
      <c r="BF20" s="1106"/>
      <c r="BG20" s="1106"/>
      <c r="BH20" s="1107"/>
    </row>
    <row r="21" spans="1:60" ht="21" customHeight="1" x14ac:dyDescent="0.25">
      <c r="A21" s="1105" t="str">
        <f>IF(PYS!B40="","",PYS!B40)</f>
        <v/>
      </c>
      <c r="B21" s="1106"/>
      <c r="C21" s="1106"/>
      <c r="D21" s="1106"/>
      <c r="E21" s="1106"/>
      <c r="F21" s="1106"/>
      <c r="G21" s="1107"/>
      <c r="H21" s="1105" t="str">
        <f>IF(PYS!A40="","",PYS!A40)</f>
        <v/>
      </c>
      <c r="I21" s="1106"/>
      <c r="J21" s="1106"/>
      <c r="K21" s="1106"/>
      <c r="L21" s="1107"/>
      <c r="M21" s="1108" t="str">
        <f>IF(PYS!C40="","",PYS!C40)</f>
        <v/>
      </c>
      <c r="N21" s="1106"/>
      <c r="O21" s="1106"/>
      <c r="P21" s="1106"/>
      <c r="Q21" s="1107"/>
      <c r="R21" s="1105" t="str">
        <f>IF(PYS!D40="","",PYS!D40)</f>
        <v/>
      </c>
      <c r="S21" s="1106"/>
      <c r="T21" s="1106"/>
      <c r="U21" s="1106"/>
      <c r="V21" s="1106"/>
      <c r="W21" s="1107"/>
      <c r="X21" s="1105" t="str">
        <f>IF(PYS!F40="","",PYS!F40)</f>
        <v/>
      </c>
      <c r="Y21" s="1106"/>
      <c r="Z21" s="1106"/>
      <c r="AA21" s="1106"/>
      <c r="AB21" s="1106"/>
      <c r="AC21" s="1107"/>
      <c r="AD21" s="1105" t="str">
        <f>IF(PYS!E40="","",PYS!E40)</f>
        <v/>
      </c>
      <c r="AE21" s="1106"/>
      <c r="AF21" s="1106"/>
      <c r="AG21" s="1106"/>
      <c r="AH21" s="1107"/>
      <c r="AI21" s="1105" t="str">
        <f>IF(PYS!G40="","",PYS!G40)</f>
        <v/>
      </c>
      <c r="AJ21" s="1106"/>
      <c r="AK21" s="1106"/>
      <c r="AL21" s="1106"/>
      <c r="AM21" s="1107"/>
      <c r="AN21" s="1105" t="str">
        <f>IF(PYS!H40="","",PYS!H40)</f>
        <v/>
      </c>
      <c r="AO21" s="1106"/>
      <c r="AP21" s="1106"/>
      <c r="AQ21" s="1106"/>
      <c r="AR21" s="1106"/>
      <c r="AS21" s="1107"/>
      <c r="AT21" s="1105" t="str">
        <f>IF(PYS!I40="","",PYS!I40)</f>
        <v/>
      </c>
      <c r="AU21" s="1106"/>
      <c r="AV21" s="1106"/>
      <c r="AW21" s="1106"/>
      <c r="AX21" s="1106"/>
      <c r="AY21" s="1106"/>
      <c r="AZ21" s="1106"/>
      <c r="BA21" s="1107"/>
      <c r="BB21" s="1105" t="str">
        <f>IF(PYS!J40="","",PYS!J40)</f>
        <v/>
      </c>
      <c r="BC21" s="1106"/>
      <c r="BD21" s="1106"/>
      <c r="BE21" s="1106"/>
      <c r="BF21" s="1106"/>
      <c r="BG21" s="1106"/>
      <c r="BH21" s="1107"/>
    </row>
    <row r="22" spans="1:60" ht="21" customHeight="1" x14ac:dyDescent="0.25">
      <c r="A22" s="1105" t="str">
        <f>IF(PYS!B41="","",PYS!B41)</f>
        <v/>
      </c>
      <c r="B22" s="1106"/>
      <c r="C22" s="1106"/>
      <c r="D22" s="1106"/>
      <c r="E22" s="1106"/>
      <c r="F22" s="1106"/>
      <c r="G22" s="1107"/>
      <c r="H22" s="1105" t="str">
        <f>IF(PYS!A41="","",PYS!A41)</f>
        <v/>
      </c>
      <c r="I22" s="1106"/>
      <c r="J22" s="1106"/>
      <c r="K22" s="1106"/>
      <c r="L22" s="1107"/>
      <c r="M22" s="1108" t="str">
        <f>IF(PYS!C41="","",PYS!C41)</f>
        <v/>
      </c>
      <c r="N22" s="1106"/>
      <c r="O22" s="1106"/>
      <c r="P22" s="1106"/>
      <c r="Q22" s="1107"/>
      <c r="R22" s="1105" t="str">
        <f>IF(PYS!D41="","",PYS!D41)</f>
        <v/>
      </c>
      <c r="S22" s="1106"/>
      <c r="T22" s="1106"/>
      <c r="U22" s="1106"/>
      <c r="V22" s="1106"/>
      <c r="W22" s="1107"/>
      <c r="X22" s="1105" t="str">
        <f>IF(PYS!F41="","",PYS!F41)</f>
        <v/>
      </c>
      <c r="Y22" s="1106"/>
      <c r="Z22" s="1106"/>
      <c r="AA22" s="1106"/>
      <c r="AB22" s="1106"/>
      <c r="AC22" s="1107"/>
      <c r="AD22" s="1105" t="str">
        <f>IF(PYS!E41="","",PYS!E41)</f>
        <v/>
      </c>
      <c r="AE22" s="1106"/>
      <c r="AF22" s="1106"/>
      <c r="AG22" s="1106"/>
      <c r="AH22" s="1107"/>
      <c r="AI22" s="1105" t="str">
        <f>IF(PYS!G41="","",PYS!G41)</f>
        <v/>
      </c>
      <c r="AJ22" s="1106"/>
      <c r="AK22" s="1106"/>
      <c r="AL22" s="1106"/>
      <c r="AM22" s="1107"/>
      <c r="AN22" s="1105" t="str">
        <f>IF(PYS!H41="","",PYS!H41)</f>
        <v/>
      </c>
      <c r="AO22" s="1106"/>
      <c r="AP22" s="1106"/>
      <c r="AQ22" s="1106"/>
      <c r="AR22" s="1106"/>
      <c r="AS22" s="1107"/>
      <c r="AT22" s="1105" t="str">
        <f>IF(PYS!I41="","",PYS!I41)</f>
        <v/>
      </c>
      <c r="AU22" s="1106"/>
      <c r="AV22" s="1106"/>
      <c r="AW22" s="1106"/>
      <c r="AX22" s="1106"/>
      <c r="AY22" s="1106"/>
      <c r="AZ22" s="1106"/>
      <c r="BA22" s="1107"/>
      <c r="BB22" s="1105" t="str">
        <f>IF(PYS!J41="","",PYS!J41)</f>
        <v/>
      </c>
      <c r="BC22" s="1106"/>
      <c r="BD22" s="1106"/>
      <c r="BE22" s="1106"/>
      <c r="BF22" s="1106"/>
      <c r="BG22" s="1106"/>
      <c r="BH22" s="1107"/>
    </row>
    <row r="23" spans="1:60" ht="21" customHeight="1" x14ac:dyDescent="0.25">
      <c r="A23" s="1105" t="str">
        <f>IF(PYS!B42="","",PYS!B42)</f>
        <v/>
      </c>
      <c r="B23" s="1106"/>
      <c r="C23" s="1106"/>
      <c r="D23" s="1106"/>
      <c r="E23" s="1106"/>
      <c r="F23" s="1106"/>
      <c r="G23" s="1107"/>
      <c r="H23" s="1105" t="str">
        <f>IF(PYS!A42="","",PYS!A42)</f>
        <v/>
      </c>
      <c r="I23" s="1106"/>
      <c r="J23" s="1106"/>
      <c r="K23" s="1106"/>
      <c r="L23" s="1107"/>
      <c r="M23" s="1108" t="str">
        <f>IF(PYS!C42="","",PYS!C42)</f>
        <v/>
      </c>
      <c r="N23" s="1106"/>
      <c r="O23" s="1106"/>
      <c r="P23" s="1106"/>
      <c r="Q23" s="1107"/>
      <c r="R23" s="1105" t="str">
        <f>IF(PYS!D42="","",PYS!D42)</f>
        <v/>
      </c>
      <c r="S23" s="1106"/>
      <c r="T23" s="1106"/>
      <c r="U23" s="1106"/>
      <c r="V23" s="1106"/>
      <c r="W23" s="1107"/>
      <c r="X23" s="1105" t="str">
        <f>IF(PYS!F42="","",PYS!F42)</f>
        <v/>
      </c>
      <c r="Y23" s="1106"/>
      <c r="Z23" s="1106"/>
      <c r="AA23" s="1106"/>
      <c r="AB23" s="1106"/>
      <c r="AC23" s="1107"/>
      <c r="AD23" s="1105" t="str">
        <f>IF(PYS!E42="","",PYS!E42)</f>
        <v/>
      </c>
      <c r="AE23" s="1106"/>
      <c r="AF23" s="1106"/>
      <c r="AG23" s="1106"/>
      <c r="AH23" s="1107"/>
      <c r="AI23" s="1105" t="str">
        <f>IF(PYS!G42="","",PYS!G42)</f>
        <v/>
      </c>
      <c r="AJ23" s="1106"/>
      <c r="AK23" s="1106"/>
      <c r="AL23" s="1106"/>
      <c r="AM23" s="1107"/>
      <c r="AN23" s="1105" t="str">
        <f>IF(PYS!H42="","",PYS!H42)</f>
        <v/>
      </c>
      <c r="AO23" s="1106"/>
      <c r="AP23" s="1106"/>
      <c r="AQ23" s="1106"/>
      <c r="AR23" s="1106"/>
      <c r="AS23" s="1107"/>
      <c r="AT23" s="1105" t="str">
        <f>IF(PYS!I42="","",PYS!I42)</f>
        <v/>
      </c>
      <c r="AU23" s="1106"/>
      <c r="AV23" s="1106"/>
      <c r="AW23" s="1106"/>
      <c r="AX23" s="1106"/>
      <c r="AY23" s="1106"/>
      <c r="AZ23" s="1106"/>
      <c r="BA23" s="1107"/>
      <c r="BB23" s="1105" t="str">
        <f>IF(PYS!J42="","",PYS!J42)</f>
        <v/>
      </c>
      <c r="BC23" s="1106"/>
      <c r="BD23" s="1106"/>
      <c r="BE23" s="1106"/>
      <c r="BF23" s="1106"/>
      <c r="BG23" s="1106"/>
      <c r="BH23" s="1107"/>
    </row>
    <row r="24" spans="1:60" ht="21" customHeight="1" x14ac:dyDescent="0.25">
      <c r="A24" s="1105" t="str">
        <f>IF(PYS!B43="","",PYS!B43)</f>
        <v/>
      </c>
      <c r="B24" s="1106"/>
      <c r="C24" s="1106"/>
      <c r="D24" s="1106"/>
      <c r="E24" s="1106"/>
      <c r="F24" s="1106"/>
      <c r="G24" s="1107"/>
      <c r="H24" s="1105" t="str">
        <f>IF(PYS!A43="","",PYS!A43)</f>
        <v/>
      </c>
      <c r="I24" s="1106"/>
      <c r="J24" s="1106"/>
      <c r="K24" s="1106"/>
      <c r="L24" s="1107"/>
      <c r="M24" s="1108" t="str">
        <f>IF(PYS!C43="","",PYS!C43)</f>
        <v/>
      </c>
      <c r="N24" s="1106"/>
      <c r="O24" s="1106"/>
      <c r="P24" s="1106"/>
      <c r="Q24" s="1107"/>
      <c r="R24" s="1105" t="str">
        <f>IF(PYS!D43="","",PYS!D43)</f>
        <v/>
      </c>
      <c r="S24" s="1106"/>
      <c r="T24" s="1106"/>
      <c r="U24" s="1106"/>
      <c r="V24" s="1106"/>
      <c r="W24" s="1107"/>
      <c r="X24" s="1105" t="str">
        <f>IF(PYS!F43="","",PYS!F43)</f>
        <v/>
      </c>
      <c r="Y24" s="1106"/>
      <c r="Z24" s="1106"/>
      <c r="AA24" s="1106"/>
      <c r="AB24" s="1106"/>
      <c r="AC24" s="1107"/>
      <c r="AD24" s="1105" t="str">
        <f>IF(PYS!E43="","",PYS!E43)</f>
        <v/>
      </c>
      <c r="AE24" s="1106"/>
      <c r="AF24" s="1106"/>
      <c r="AG24" s="1106"/>
      <c r="AH24" s="1107"/>
      <c r="AI24" s="1105" t="str">
        <f>IF(PYS!G43="","",PYS!G43)</f>
        <v/>
      </c>
      <c r="AJ24" s="1106"/>
      <c r="AK24" s="1106"/>
      <c r="AL24" s="1106"/>
      <c r="AM24" s="1107"/>
      <c r="AN24" s="1105" t="str">
        <f>IF(PYS!H43="","",PYS!H43)</f>
        <v/>
      </c>
      <c r="AO24" s="1106"/>
      <c r="AP24" s="1106"/>
      <c r="AQ24" s="1106"/>
      <c r="AR24" s="1106"/>
      <c r="AS24" s="1107"/>
      <c r="AT24" s="1105" t="str">
        <f>IF(PYS!I43="","",PYS!I43)</f>
        <v/>
      </c>
      <c r="AU24" s="1106"/>
      <c r="AV24" s="1106"/>
      <c r="AW24" s="1106"/>
      <c r="AX24" s="1106"/>
      <c r="AY24" s="1106"/>
      <c r="AZ24" s="1106"/>
      <c r="BA24" s="1107"/>
      <c r="BB24" s="1105" t="str">
        <f>IF(PYS!J43="","",PYS!J43)</f>
        <v/>
      </c>
      <c r="BC24" s="1106"/>
      <c r="BD24" s="1106"/>
      <c r="BE24" s="1106"/>
      <c r="BF24" s="1106"/>
      <c r="BG24" s="1106"/>
      <c r="BH24" s="1107"/>
    </row>
    <row r="25" spans="1:60" ht="21" customHeight="1" x14ac:dyDescent="0.25">
      <c r="A25" s="1105" t="str">
        <f>IF(PYS!B44="","",PYS!B44)</f>
        <v/>
      </c>
      <c r="B25" s="1106"/>
      <c r="C25" s="1106"/>
      <c r="D25" s="1106"/>
      <c r="E25" s="1106"/>
      <c r="F25" s="1106"/>
      <c r="G25" s="1107"/>
      <c r="H25" s="1105" t="str">
        <f>IF(PYS!A44="","",PYS!A44)</f>
        <v/>
      </c>
      <c r="I25" s="1106"/>
      <c r="J25" s="1106"/>
      <c r="K25" s="1106"/>
      <c r="L25" s="1107"/>
      <c r="M25" s="1108" t="str">
        <f>IF(PYS!C44="","",PYS!C44)</f>
        <v/>
      </c>
      <c r="N25" s="1106"/>
      <c r="O25" s="1106"/>
      <c r="P25" s="1106"/>
      <c r="Q25" s="1107"/>
      <c r="R25" s="1105" t="str">
        <f>IF(PYS!D44="","",PYS!D44)</f>
        <v/>
      </c>
      <c r="S25" s="1106"/>
      <c r="T25" s="1106"/>
      <c r="U25" s="1106"/>
      <c r="V25" s="1106"/>
      <c r="W25" s="1107"/>
      <c r="X25" s="1105" t="str">
        <f>IF(PYS!F44="","",PYS!F44)</f>
        <v/>
      </c>
      <c r="Y25" s="1106"/>
      <c r="Z25" s="1106"/>
      <c r="AA25" s="1106"/>
      <c r="AB25" s="1106"/>
      <c r="AC25" s="1107"/>
      <c r="AD25" s="1105" t="str">
        <f>IF(PYS!E44="","",PYS!E44)</f>
        <v/>
      </c>
      <c r="AE25" s="1106"/>
      <c r="AF25" s="1106"/>
      <c r="AG25" s="1106"/>
      <c r="AH25" s="1107"/>
      <c r="AI25" s="1105" t="str">
        <f>IF(PYS!G44="","",PYS!G44)</f>
        <v/>
      </c>
      <c r="AJ25" s="1106"/>
      <c r="AK25" s="1106"/>
      <c r="AL25" s="1106"/>
      <c r="AM25" s="1107"/>
      <c r="AN25" s="1105" t="str">
        <f>IF(PYS!H44="","",PYS!H44)</f>
        <v/>
      </c>
      <c r="AO25" s="1106"/>
      <c r="AP25" s="1106"/>
      <c r="AQ25" s="1106"/>
      <c r="AR25" s="1106"/>
      <c r="AS25" s="1107"/>
      <c r="AT25" s="1105" t="str">
        <f>IF(PYS!I44="","",PYS!I44)</f>
        <v/>
      </c>
      <c r="AU25" s="1106"/>
      <c r="AV25" s="1106"/>
      <c r="AW25" s="1106"/>
      <c r="AX25" s="1106"/>
      <c r="AY25" s="1106"/>
      <c r="AZ25" s="1106"/>
      <c r="BA25" s="1107"/>
      <c r="BB25" s="1105" t="str">
        <f>IF(PYS!J44="","",PYS!J44)</f>
        <v/>
      </c>
      <c r="BC25" s="1106"/>
      <c r="BD25" s="1106"/>
      <c r="BE25" s="1106"/>
      <c r="BF25" s="1106"/>
      <c r="BG25" s="1106"/>
      <c r="BH25" s="1107"/>
    </row>
    <row r="26" spans="1:60" ht="21" customHeight="1" x14ac:dyDescent="0.25">
      <c r="A26" s="1105" t="str">
        <f>IF(PYS!B45="","",PYS!B45)</f>
        <v/>
      </c>
      <c r="B26" s="1106"/>
      <c r="C26" s="1106"/>
      <c r="D26" s="1106"/>
      <c r="E26" s="1106"/>
      <c r="F26" s="1106"/>
      <c r="G26" s="1107"/>
      <c r="H26" s="1105" t="str">
        <f>IF(PYS!A45="","",PYS!A45)</f>
        <v/>
      </c>
      <c r="I26" s="1106"/>
      <c r="J26" s="1106"/>
      <c r="K26" s="1106"/>
      <c r="L26" s="1107"/>
      <c r="M26" s="1108" t="str">
        <f>IF(PYS!C45="","",PYS!C45)</f>
        <v/>
      </c>
      <c r="N26" s="1106"/>
      <c r="O26" s="1106"/>
      <c r="P26" s="1106"/>
      <c r="Q26" s="1107"/>
      <c r="R26" s="1105" t="str">
        <f>IF(PYS!D45="","",PYS!D45)</f>
        <v/>
      </c>
      <c r="S26" s="1106"/>
      <c r="T26" s="1106"/>
      <c r="U26" s="1106"/>
      <c r="V26" s="1106"/>
      <c r="W26" s="1107"/>
      <c r="X26" s="1105" t="str">
        <f>IF(PYS!F45="","",PYS!F45)</f>
        <v/>
      </c>
      <c r="Y26" s="1106"/>
      <c r="Z26" s="1106"/>
      <c r="AA26" s="1106"/>
      <c r="AB26" s="1106"/>
      <c r="AC26" s="1107"/>
      <c r="AD26" s="1105" t="str">
        <f>IF(PYS!E45="","",PYS!E45)</f>
        <v/>
      </c>
      <c r="AE26" s="1106"/>
      <c r="AF26" s="1106"/>
      <c r="AG26" s="1106"/>
      <c r="AH26" s="1107"/>
      <c r="AI26" s="1105" t="str">
        <f>IF(PYS!G45="","",PYS!G45)</f>
        <v/>
      </c>
      <c r="AJ26" s="1106"/>
      <c r="AK26" s="1106"/>
      <c r="AL26" s="1106"/>
      <c r="AM26" s="1107"/>
      <c r="AN26" s="1105" t="str">
        <f>IF(PYS!H45="","",PYS!H45)</f>
        <v/>
      </c>
      <c r="AO26" s="1106"/>
      <c r="AP26" s="1106"/>
      <c r="AQ26" s="1106"/>
      <c r="AR26" s="1106"/>
      <c r="AS26" s="1107"/>
      <c r="AT26" s="1105" t="str">
        <f>IF(PYS!I45="","",PYS!I45)</f>
        <v/>
      </c>
      <c r="AU26" s="1106"/>
      <c r="AV26" s="1106"/>
      <c r="AW26" s="1106"/>
      <c r="AX26" s="1106"/>
      <c r="AY26" s="1106"/>
      <c r="AZ26" s="1106"/>
      <c r="BA26" s="1107"/>
      <c r="BB26" s="1105" t="str">
        <f>IF(PYS!J45="","",PYS!J45)</f>
        <v/>
      </c>
      <c r="BC26" s="1106"/>
      <c r="BD26" s="1106"/>
      <c r="BE26" s="1106"/>
      <c r="BF26" s="1106"/>
      <c r="BG26" s="1106"/>
      <c r="BH26" s="1107"/>
    </row>
    <row r="27" spans="1:60" ht="21" customHeight="1" x14ac:dyDescent="0.25">
      <c r="A27" s="1105" t="str">
        <f>IF(PYS!B46="","",PYS!B46)</f>
        <v/>
      </c>
      <c r="B27" s="1106"/>
      <c r="C27" s="1106"/>
      <c r="D27" s="1106"/>
      <c r="E27" s="1106"/>
      <c r="F27" s="1106"/>
      <c r="G27" s="1107"/>
      <c r="H27" s="1105" t="str">
        <f>IF(PYS!A46="","",PYS!A46)</f>
        <v/>
      </c>
      <c r="I27" s="1106"/>
      <c r="J27" s="1106"/>
      <c r="K27" s="1106"/>
      <c r="L27" s="1107"/>
      <c r="M27" s="1108" t="str">
        <f>IF(PYS!C46="","",PYS!C46)</f>
        <v/>
      </c>
      <c r="N27" s="1106"/>
      <c r="O27" s="1106"/>
      <c r="P27" s="1106"/>
      <c r="Q27" s="1107"/>
      <c r="R27" s="1105" t="str">
        <f>IF(PYS!D46="","",PYS!D46)</f>
        <v/>
      </c>
      <c r="S27" s="1106"/>
      <c r="T27" s="1106"/>
      <c r="U27" s="1106"/>
      <c r="V27" s="1106"/>
      <c r="W27" s="1107"/>
      <c r="X27" s="1105" t="str">
        <f>IF(PYS!F46="","",PYS!F46)</f>
        <v/>
      </c>
      <c r="Y27" s="1106"/>
      <c r="Z27" s="1106"/>
      <c r="AA27" s="1106"/>
      <c r="AB27" s="1106"/>
      <c r="AC27" s="1107"/>
      <c r="AD27" s="1105" t="str">
        <f>IF(PYS!E46="","",PYS!E46)</f>
        <v/>
      </c>
      <c r="AE27" s="1106"/>
      <c r="AF27" s="1106"/>
      <c r="AG27" s="1106"/>
      <c r="AH27" s="1107"/>
      <c r="AI27" s="1105" t="str">
        <f>IF(PYS!G46="","",PYS!G46)</f>
        <v/>
      </c>
      <c r="AJ27" s="1106"/>
      <c r="AK27" s="1106"/>
      <c r="AL27" s="1106"/>
      <c r="AM27" s="1107"/>
      <c r="AN27" s="1105" t="str">
        <f>IF(PYS!H46="","",PYS!H46)</f>
        <v/>
      </c>
      <c r="AO27" s="1106"/>
      <c r="AP27" s="1106"/>
      <c r="AQ27" s="1106"/>
      <c r="AR27" s="1106"/>
      <c r="AS27" s="1107"/>
      <c r="AT27" s="1105" t="str">
        <f>IF(PYS!I46="","",PYS!I46)</f>
        <v/>
      </c>
      <c r="AU27" s="1106"/>
      <c r="AV27" s="1106"/>
      <c r="AW27" s="1106"/>
      <c r="AX27" s="1106"/>
      <c r="AY27" s="1106"/>
      <c r="AZ27" s="1106"/>
      <c r="BA27" s="1107"/>
      <c r="BB27" s="1105" t="str">
        <f>IF(PYS!J46="","",PYS!J46)</f>
        <v/>
      </c>
      <c r="BC27" s="1106"/>
      <c r="BD27" s="1106"/>
      <c r="BE27" s="1106"/>
      <c r="BF27" s="1106"/>
      <c r="BG27" s="1106"/>
      <c r="BH27" s="1107"/>
    </row>
    <row r="28" spans="1:60" ht="21" customHeight="1" x14ac:dyDescent="0.25">
      <c r="A28" s="1105" t="str">
        <f>IF(PYS!B47="","",PYS!B47)</f>
        <v/>
      </c>
      <c r="B28" s="1106"/>
      <c r="C28" s="1106"/>
      <c r="D28" s="1106"/>
      <c r="E28" s="1106"/>
      <c r="F28" s="1106"/>
      <c r="G28" s="1107"/>
      <c r="H28" s="1105" t="str">
        <f>IF(PYS!A47="","",PYS!A47)</f>
        <v/>
      </c>
      <c r="I28" s="1106"/>
      <c r="J28" s="1106"/>
      <c r="K28" s="1106"/>
      <c r="L28" s="1107"/>
      <c r="M28" s="1108" t="str">
        <f>IF(PYS!C47="","",PYS!C47)</f>
        <v/>
      </c>
      <c r="N28" s="1106"/>
      <c r="O28" s="1106"/>
      <c r="P28" s="1106"/>
      <c r="Q28" s="1107"/>
      <c r="R28" s="1105" t="str">
        <f>IF(PYS!D47="","",PYS!D47)</f>
        <v/>
      </c>
      <c r="S28" s="1106"/>
      <c r="T28" s="1106"/>
      <c r="U28" s="1106"/>
      <c r="V28" s="1106"/>
      <c r="W28" s="1107"/>
      <c r="X28" s="1105" t="str">
        <f>IF(PYS!F47="","",PYS!F47)</f>
        <v/>
      </c>
      <c r="Y28" s="1106"/>
      <c r="Z28" s="1106"/>
      <c r="AA28" s="1106"/>
      <c r="AB28" s="1106"/>
      <c r="AC28" s="1107"/>
      <c r="AD28" s="1105" t="str">
        <f>IF(PYS!E47="","",PYS!E47)</f>
        <v/>
      </c>
      <c r="AE28" s="1106"/>
      <c r="AF28" s="1106"/>
      <c r="AG28" s="1106"/>
      <c r="AH28" s="1107"/>
      <c r="AI28" s="1105" t="str">
        <f>IF(PYS!G47="","",PYS!G47)</f>
        <v/>
      </c>
      <c r="AJ28" s="1106"/>
      <c r="AK28" s="1106"/>
      <c r="AL28" s="1106"/>
      <c r="AM28" s="1107"/>
      <c r="AN28" s="1105" t="str">
        <f>IF(PYS!H47="","",PYS!H47)</f>
        <v/>
      </c>
      <c r="AO28" s="1106"/>
      <c r="AP28" s="1106"/>
      <c r="AQ28" s="1106"/>
      <c r="AR28" s="1106"/>
      <c r="AS28" s="1107"/>
      <c r="AT28" s="1105" t="str">
        <f>IF(PYS!I47="","",PYS!I47)</f>
        <v/>
      </c>
      <c r="AU28" s="1106"/>
      <c r="AV28" s="1106"/>
      <c r="AW28" s="1106"/>
      <c r="AX28" s="1106"/>
      <c r="AY28" s="1106"/>
      <c r="AZ28" s="1106"/>
      <c r="BA28" s="1107"/>
      <c r="BB28" s="1105" t="str">
        <f>IF(PYS!J47="","",PYS!J47)</f>
        <v/>
      </c>
      <c r="BC28" s="1106"/>
      <c r="BD28" s="1106"/>
      <c r="BE28" s="1106"/>
      <c r="BF28" s="1106"/>
      <c r="BG28" s="1106"/>
      <c r="BH28" s="1107"/>
    </row>
    <row r="29" spans="1:60" ht="21" customHeight="1" x14ac:dyDescent="0.25">
      <c r="A29" s="1105" t="str">
        <f>IF(PYS!B48="","",PYS!B48)</f>
        <v/>
      </c>
      <c r="B29" s="1106"/>
      <c r="C29" s="1106"/>
      <c r="D29" s="1106"/>
      <c r="E29" s="1106"/>
      <c r="F29" s="1106"/>
      <c r="G29" s="1107"/>
      <c r="H29" s="1105" t="str">
        <f>IF(PYS!A48="","",PYS!A48)</f>
        <v/>
      </c>
      <c r="I29" s="1106"/>
      <c r="J29" s="1106"/>
      <c r="K29" s="1106"/>
      <c r="L29" s="1107"/>
      <c r="M29" s="1108" t="str">
        <f>IF(PYS!C48="","",PYS!C48)</f>
        <v/>
      </c>
      <c r="N29" s="1109"/>
      <c r="O29" s="1109"/>
      <c r="P29" s="1109"/>
      <c r="Q29" s="1110"/>
      <c r="R29" s="1105" t="str">
        <f>IF(PYS!D48="","",PYS!D48)</f>
        <v/>
      </c>
      <c r="S29" s="1106"/>
      <c r="T29" s="1106"/>
      <c r="U29" s="1106"/>
      <c r="V29" s="1106"/>
      <c r="W29" s="1107"/>
      <c r="X29" s="1105" t="str">
        <f>IF(PYS!F48="","",PYS!F48)</f>
        <v/>
      </c>
      <c r="Y29" s="1106"/>
      <c r="Z29" s="1106"/>
      <c r="AA29" s="1106"/>
      <c r="AB29" s="1106"/>
      <c r="AC29" s="1107"/>
      <c r="AD29" s="1105" t="str">
        <f>IF(PYS!E48="","",PYS!E48)</f>
        <v/>
      </c>
      <c r="AE29" s="1106"/>
      <c r="AF29" s="1106"/>
      <c r="AG29" s="1106"/>
      <c r="AH29" s="1107"/>
      <c r="AI29" s="1105" t="str">
        <f>IF(PYS!G48="","",PYS!G48)</f>
        <v/>
      </c>
      <c r="AJ29" s="1106"/>
      <c r="AK29" s="1106"/>
      <c r="AL29" s="1106"/>
      <c r="AM29" s="1107"/>
      <c r="AN29" s="1105" t="str">
        <f>IF(PYS!H48="","",PYS!H48)</f>
        <v/>
      </c>
      <c r="AO29" s="1106"/>
      <c r="AP29" s="1106"/>
      <c r="AQ29" s="1106"/>
      <c r="AR29" s="1106"/>
      <c r="AS29" s="1107"/>
      <c r="AT29" s="1105" t="str">
        <f>IF(PYS!I48="","",PYS!I48)</f>
        <v/>
      </c>
      <c r="AU29" s="1106"/>
      <c r="AV29" s="1106"/>
      <c r="AW29" s="1106"/>
      <c r="AX29" s="1106"/>
      <c r="AY29" s="1106"/>
      <c r="AZ29" s="1106"/>
      <c r="BA29" s="1107"/>
      <c r="BB29" s="1105" t="str">
        <f>IF(PYS!J48="","",PYS!J48)</f>
        <v/>
      </c>
      <c r="BC29" s="1106"/>
      <c r="BD29" s="1106"/>
      <c r="BE29" s="1106"/>
      <c r="BF29" s="1106"/>
      <c r="BG29" s="1106"/>
      <c r="BH29" s="1107"/>
    </row>
    <row r="30" spans="1:60" ht="21" customHeight="1" x14ac:dyDescent="0.25">
      <c r="A30" s="1105" t="str">
        <f>IF(PYS!B49="","",PYS!B49)</f>
        <v/>
      </c>
      <c r="B30" s="1106"/>
      <c r="C30" s="1106"/>
      <c r="D30" s="1106"/>
      <c r="E30" s="1106"/>
      <c r="F30" s="1106"/>
      <c r="G30" s="1107"/>
      <c r="H30" s="1105" t="str">
        <f>IF(PYS!A49="","",PYS!A49)</f>
        <v/>
      </c>
      <c r="I30" s="1106"/>
      <c r="J30" s="1106"/>
      <c r="K30" s="1106"/>
      <c r="L30" s="1107"/>
      <c r="M30" s="1108" t="str">
        <f>IF(PYS!C49="","",PYS!C49)</f>
        <v/>
      </c>
      <c r="N30" s="1109"/>
      <c r="O30" s="1109"/>
      <c r="P30" s="1109"/>
      <c r="Q30" s="1110"/>
      <c r="R30" s="1105" t="str">
        <f>IF(PYS!D49="","",PYS!D49)</f>
        <v/>
      </c>
      <c r="S30" s="1106"/>
      <c r="T30" s="1106"/>
      <c r="U30" s="1106"/>
      <c r="V30" s="1106"/>
      <c r="W30" s="1107"/>
      <c r="X30" s="1105" t="str">
        <f>IF(PYS!F49="","",PYS!F49)</f>
        <v/>
      </c>
      <c r="Y30" s="1106"/>
      <c r="Z30" s="1106"/>
      <c r="AA30" s="1106"/>
      <c r="AB30" s="1106"/>
      <c r="AC30" s="1107"/>
      <c r="AD30" s="1105" t="str">
        <f>IF(PYS!E49="","",PYS!E49)</f>
        <v/>
      </c>
      <c r="AE30" s="1106"/>
      <c r="AF30" s="1106"/>
      <c r="AG30" s="1106"/>
      <c r="AH30" s="1107"/>
      <c r="AI30" s="1105" t="str">
        <f>IF(PYS!G49="","",PYS!G49)</f>
        <v/>
      </c>
      <c r="AJ30" s="1106"/>
      <c r="AK30" s="1106"/>
      <c r="AL30" s="1106"/>
      <c r="AM30" s="1107"/>
      <c r="AN30" s="1105" t="str">
        <f>IF(PYS!H49="","",PYS!H49)</f>
        <v/>
      </c>
      <c r="AO30" s="1106"/>
      <c r="AP30" s="1106"/>
      <c r="AQ30" s="1106"/>
      <c r="AR30" s="1106"/>
      <c r="AS30" s="1107"/>
      <c r="AT30" s="1105" t="str">
        <f>IF(PYS!I49="","",PYS!I49)</f>
        <v/>
      </c>
      <c r="AU30" s="1106"/>
      <c r="AV30" s="1106"/>
      <c r="AW30" s="1106"/>
      <c r="AX30" s="1106"/>
      <c r="AY30" s="1106"/>
      <c r="AZ30" s="1106"/>
      <c r="BA30" s="1107"/>
      <c r="BB30" s="1105" t="str">
        <f>IF(PYS!J49="","",PYS!J49)</f>
        <v/>
      </c>
      <c r="BC30" s="1106"/>
      <c r="BD30" s="1106"/>
      <c r="BE30" s="1106"/>
      <c r="BF30" s="1106"/>
      <c r="BG30" s="1106"/>
      <c r="BH30" s="1107"/>
    </row>
    <row r="31" spans="1:60" ht="21" customHeight="1" x14ac:dyDescent="0.25">
      <c r="A31" s="1105" t="str">
        <f>IF(PYS!B50="","",PYS!B50)</f>
        <v/>
      </c>
      <c r="B31" s="1106"/>
      <c r="C31" s="1106"/>
      <c r="D31" s="1106"/>
      <c r="E31" s="1106"/>
      <c r="F31" s="1106"/>
      <c r="G31" s="1107"/>
      <c r="H31" s="1105" t="str">
        <f>IF(PYS!A50="","",PYS!A50)</f>
        <v/>
      </c>
      <c r="I31" s="1106"/>
      <c r="J31" s="1106"/>
      <c r="K31" s="1106"/>
      <c r="L31" s="1107"/>
      <c r="M31" s="1108" t="str">
        <f>IF(PYS!C50="","",PYS!C50)</f>
        <v/>
      </c>
      <c r="N31" s="1109"/>
      <c r="O31" s="1109"/>
      <c r="P31" s="1109"/>
      <c r="Q31" s="1110"/>
      <c r="R31" s="1105" t="str">
        <f>IF(PYS!D50="","",PYS!D50)</f>
        <v/>
      </c>
      <c r="S31" s="1106"/>
      <c r="T31" s="1106"/>
      <c r="U31" s="1106"/>
      <c r="V31" s="1106"/>
      <c r="W31" s="1107"/>
      <c r="X31" s="1105" t="str">
        <f>IF(PYS!F50="","",PYS!F50)</f>
        <v/>
      </c>
      <c r="Y31" s="1106"/>
      <c r="Z31" s="1106"/>
      <c r="AA31" s="1106"/>
      <c r="AB31" s="1106"/>
      <c r="AC31" s="1107"/>
      <c r="AD31" s="1105" t="str">
        <f>IF(PYS!E50="","",PYS!E50)</f>
        <v/>
      </c>
      <c r="AE31" s="1106"/>
      <c r="AF31" s="1106"/>
      <c r="AG31" s="1106"/>
      <c r="AH31" s="1107"/>
      <c r="AI31" s="1105" t="str">
        <f>IF(PYS!G50="","",PYS!G50)</f>
        <v/>
      </c>
      <c r="AJ31" s="1106"/>
      <c r="AK31" s="1106"/>
      <c r="AL31" s="1106"/>
      <c r="AM31" s="1107"/>
      <c r="AN31" s="1105" t="str">
        <f>IF(PYS!H50="","",PYS!H50)</f>
        <v/>
      </c>
      <c r="AO31" s="1106"/>
      <c r="AP31" s="1106"/>
      <c r="AQ31" s="1106"/>
      <c r="AR31" s="1106"/>
      <c r="AS31" s="1107"/>
      <c r="AT31" s="1105" t="str">
        <f>IF(PYS!I50="","",PYS!I50)</f>
        <v/>
      </c>
      <c r="AU31" s="1106"/>
      <c r="AV31" s="1106"/>
      <c r="AW31" s="1106"/>
      <c r="AX31" s="1106"/>
      <c r="AY31" s="1106"/>
      <c r="AZ31" s="1106"/>
      <c r="BA31" s="1107"/>
      <c r="BB31" s="1105" t="str">
        <f>IF(PYS!J50="","",PYS!J50)</f>
        <v/>
      </c>
      <c r="BC31" s="1106"/>
      <c r="BD31" s="1106"/>
      <c r="BE31" s="1106"/>
      <c r="BF31" s="1106"/>
      <c r="BG31" s="1106"/>
      <c r="BH31" s="1107"/>
    </row>
    <row r="32" spans="1:60" ht="21" customHeight="1" x14ac:dyDescent="0.25">
      <c r="A32" s="1105" t="str">
        <f>IF(PYS!B51="","",PYS!B51)</f>
        <v/>
      </c>
      <c r="B32" s="1106"/>
      <c r="C32" s="1106"/>
      <c r="D32" s="1106"/>
      <c r="E32" s="1106"/>
      <c r="F32" s="1106"/>
      <c r="G32" s="1107"/>
      <c r="H32" s="1105" t="str">
        <f>IF(PYS!A51="","",PYS!A51)</f>
        <v/>
      </c>
      <c r="I32" s="1106"/>
      <c r="J32" s="1106"/>
      <c r="K32" s="1106"/>
      <c r="L32" s="1107"/>
      <c r="M32" s="1108" t="str">
        <f>IF(PYS!C51="","",PYS!C51)</f>
        <v/>
      </c>
      <c r="N32" s="1109"/>
      <c r="O32" s="1109"/>
      <c r="P32" s="1109"/>
      <c r="Q32" s="1110"/>
      <c r="R32" s="1105" t="str">
        <f>IF(PYS!D51="","",PYS!D51)</f>
        <v/>
      </c>
      <c r="S32" s="1106"/>
      <c r="T32" s="1106"/>
      <c r="U32" s="1106"/>
      <c r="V32" s="1106"/>
      <c r="W32" s="1107"/>
      <c r="X32" s="1105" t="str">
        <f>IF(PYS!F51="","",PYS!F51)</f>
        <v/>
      </c>
      <c r="Y32" s="1106"/>
      <c r="Z32" s="1106"/>
      <c r="AA32" s="1106"/>
      <c r="AB32" s="1106"/>
      <c r="AC32" s="1107"/>
      <c r="AD32" s="1105" t="str">
        <f>IF(PYS!E51="","",PYS!E51)</f>
        <v/>
      </c>
      <c r="AE32" s="1106"/>
      <c r="AF32" s="1106"/>
      <c r="AG32" s="1106"/>
      <c r="AH32" s="1107"/>
      <c r="AI32" s="1105" t="str">
        <f>IF(PYS!G51="","",PYS!G51)</f>
        <v/>
      </c>
      <c r="AJ32" s="1106"/>
      <c r="AK32" s="1106"/>
      <c r="AL32" s="1106"/>
      <c r="AM32" s="1107"/>
      <c r="AN32" s="1105" t="str">
        <f>IF(PYS!H51="","",PYS!H51)</f>
        <v/>
      </c>
      <c r="AO32" s="1106"/>
      <c r="AP32" s="1106"/>
      <c r="AQ32" s="1106"/>
      <c r="AR32" s="1106"/>
      <c r="AS32" s="1107"/>
      <c r="AT32" s="1105" t="str">
        <f>IF(PYS!I51="","",PYS!I51)</f>
        <v/>
      </c>
      <c r="AU32" s="1106"/>
      <c r="AV32" s="1106"/>
      <c r="AW32" s="1106"/>
      <c r="AX32" s="1106"/>
      <c r="AY32" s="1106"/>
      <c r="AZ32" s="1106"/>
      <c r="BA32" s="1107"/>
      <c r="BB32" s="1105" t="str">
        <f>IF(PYS!J51="","",PYS!J51)</f>
        <v/>
      </c>
      <c r="BC32" s="1106"/>
      <c r="BD32" s="1106"/>
      <c r="BE32" s="1106"/>
      <c r="BF32" s="1106"/>
      <c r="BG32" s="1106"/>
      <c r="BH32" s="1107"/>
    </row>
    <row r="33" spans="1:60" ht="21" customHeight="1" x14ac:dyDescent="0.25">
      <c r="A33" s="1105" t="str">
        <f>IF(PYS!B52="","",PYS!B52)</f>
        <v/>
      </c>
      <c r="B33" s="1106"/>
      <c r="C33" s="1106"/>
      <c r="D33" s="1106"/>
      <c r="E33" s="1106"/>
      <c r="F33" s="1106"/>
      <c r="G33" s="1107"/>
      <c r="H33" s="1105" t="str">
        <f>IF(PYS!A52="","",PYS!A52)</f>
        <v/>
      </c>
      <c r="I33" s="1106"/>
      <c r="J33" s="1106"/>
      <c r="K33" s="1106"/>
      <c r="L33" s="1107"/>
      <c r="M33" s="1108" t="str">
        <f>IF(PYS!C52="","",PYS!C52)</f>
        <v/>
      </c>
      <c r="N33" s="1109"/>
      <c r="O33" s="1109"/>
      <c r="P33" s="1109"/>
      <c r="Q33" s="1110"/>
      <c r="R33" s="1105" t="str">
        <f>IF(PYS!D52="","",PYS!D52)</f>
        <v/>
      </c>
      <c r="S33" s="1106"/>
      <c r="T33" s="1106"/>
      <c r="U33" s="1106"/>
      <c r="V33" s="1106"/>
      <c r="W33" s="1107"/>
      <c r="X33" s="1105" t="str">
        <f>IF(PYS!F52="","",PYS!F52)</f>
        <v/>
      </c>
      <c r="Y33" s="1106"/>
      <c r="Z33" s="1106"/>
      <c r="AA33" s="1106"/>
      <c r="AB33" s="1106"/>
      <c r="AC33" s="1107"/>
      <c r="AD33" s="1105" t="str">
        <f>IF(PYS!E52="","",PYS!E52)</f>
        <v/>
      </c>
      <c r="AE33" s="1106"/>
      <c r="AF33" s="1106"/>
      <c r="AG33" s="1106"/>
      <c r="AH33" s="1107"/>
      <c r="AI33" s="1105" t="str">
        <f>IF(PYS!G52="","",PYS!G52)</f>
        <v/>
      </c>
      <c r="AJ33" s="1106"/>
      <c r="AK33" s="1106"/>
      <c r="AL33" s="1106"/>
      <c r="AM33" s="1107"/>
      <c r="AN33" s="1105" t="str">
        <f>IF(PYS!H52="","",PYS!H52)</f>
        <v/>
      </c>
      <c r="AO33" s="1106"/>
      <c r="AP33" s="1106"/>
      <c r="AQ33" s="1106"/>
      <c r="AR33" s="1106"/>
      <c r="AS33" s="1107"/>
      <c r="AT33" s="1105" t="str">
        <f>IF(PYS!I52="","",PYS!I52)</f>
        <v/>
      </c>
      <c r="AU33" s="1106"/>
      <c r="AV33" s="1106"/>
      <c r="AW33" s="1106"/>
      <c r="AX33" s="1106"/>
      <c r="AY33" s="1106"/>
      <c r="AZ33" s="1106"/>
      <c r="BA33" s="1107"/>
      <c r="BB33" s="1105" t="str">
        <f>IF(PYS!J52="","",PYS!J52)</f>
        <v/>
      </c>
      <c r="BC33" s="1106"/>
      <c r="BD33" s="1106"/>
      <c r="BE33" s="1106"/>
      <c r="BF33" s="1106"/>
      <c r="BG33" s="1106"/>
      <c r="BH33" s="1107"/>
    </row>
    <row r="34" spans="1:60" ht="21" customHeight="1" x14ac:dyDescent="0.25">
      <c r="A34" s="1105" t="str">
        <f>IF(PYS!B53="","",PYS!B53)</f>
        <v/>
      </c>
      <c r="B34" s="1106"/>
      <c r="C34" s="1106"/>
      <c r="D34" s="1106"/>
      <c r="E34" s="1106"/>
      <c r="F34" s="1106"/>
      <c r="G34" s="1107"/>
      <c r="H34" s="1105" t="str">
        <f>IF(PYS!A53="","",PYS!A53)</f>
        <v/>
      </c>
      <c r="I34" s="1106"/>
      <c r="J34" s="1106"/>
      <c r="K34" s="1106"/>
      <c r="L34" s="1107"/>
      <c r="M34" s="1108" t="str">
        <f>IF(PYS!C53="","",PYS!C53)</f>
        <v/>
      </c>
      <c r="N34" s="1109"/>
      <c r="O34" s="1109"/>
      <c r="P34" s="1109"/>
      <c r="Q34" s="1110"/>
      <c r="R34" s="1105" t="str">
        <f>IF(PYS!D53="","",PYS!D53)</f>
        <v/>
      </c>
      <c r="S34" s="1106"/>
      <c r="T34" s="1106"/>
      <c r="U34" s="1106"/>
      <c r="V34" s="1106"/>
      <c r="W34" s="1107"/>
      <c r="X34" s="1105" t="str">
        <f>IF(PYS!F53="","",PYS!F53)</f>
        <v/>
      </c>
      <c r="Y34" s="1106"/>
      <c r="Z34" s="1106"/>
      <c r="AA34" s="1106"/>
      <c r="AB34" s="1106"/>
      <c r="AC34" s="1107"/>
      <c r="AD34" s="1105" t="str">
        <f>IF(PYS!E53="","",PYS!E53)</f>
        <v/>
      </c>
      <c r="AE34" s="1106"/>
      <c r="AF34" s="1106"/>
      <c r="AG34" s="1106"/>
      <c r="AH34" s="1107"/>
      <c r="AI34" s="1105" t="str">
        <f>IF(PYS!G53="","",PYS!G53)</f>
        <v/>
      </c>
      <c r="AJ34" s="1106"/>
      <c r="AK34" s="1106"/>
      <c r="AL34" s="1106"/>
      <c r="AM34" s="1107"/>
      <c r="AN34" s="1105" t="str">
        <f>IF(PYS!H53="","",PYS!H53)</f>
        <v/>
      </c>
      <c r="AO34" s="1106"/>
      <c r="AP34" s="1106"/>
      <c r="AQ34" s="1106"/>
      <c r="AR34" s="1106"/>
      <c r="AS34" s="1107"/>
      <c r="AT34" s="1105" t="str">
        <f>IF(PYS!I53="","",PYS!I53)</f>
        <v/>
      </c>
      <c r="AU34" s="1106"/>
      <c r="AV34" s="1106"/>
      <c r="AW34" s="1106"/>
      <c r="AX34" s="1106"/>
      <c r="AY34" s="1106"/>
      <c r="AZ34" s="1106"/>
      <c r="BA34" s="1107"/>
      <c r="BB34" s="1105" t="str">
        <f>IF(PYS!J53="","",PYS!J53)</f>
        <v/>
      </c>
      <c r="BC34" s="1106"/>
      <c r="BD34" s="1106"/>
      <c r="BE34" s="1106"/>
      <c r="BF34" s="1106"/>
      <c r="BG34" s="1106"/>
      <c r="BH34" s="1107"/>
    </row>
    <row r="35" spans="1:60" ht="21" customHeight="1" x14ac:dyDescent="0.25">
      <c r="A35" s="1105" t="str">
        <f>IF(PYS!B54="","",PYS!B54)</f>
        <v/>
      </c>
      <c r="B35" s="1106"/>
      <c r="C35" s="1106"/>
      <c r="D35" s="1106"/>
      <c r="E35" s="1106"/>
      <c r="F35" s="1106"/>
      <c r="G35" s="1107"/>
      <c r="H35" s="1105" t="str">
        <f>IF(PYS!A54="","",PYS!A54)</f>
        <v/>
      </c>
      <c r="I35" s="1106"/>
      <c r="J35" s="1106"/>
      <c r="K35" s="1106"/>
      <c r="L35" s="1107"/>
      <c r="M35" s="1108" t="str">
        <f>IF(PYS!C54="","",PYS!C54)</f>
        <v/>
      </c>
      <c r="N35" s="1109"/>
      <c r="O35" s="1109"/>
      <c r="P35" s="1109"/>
      <c r="Q35" s="1110"/>
      <c r="R35" s="1105" t="str">
        <f>IF(PYS!D54="","",PYS!D54)</f>
        <v/>
      </c>
      <c r="S35" s="1106"/>
      <c r="T35" s="1106"/>
      <c r="U35" s="1106"/>
      <c r="V35" s="1106"/>
      <c r="W35" s="1107"/>
      <c r="X35" s="1105" t="str">
        <f>IF(PYS!F54="","",PYS!F54)</f>
        <v/>
      </c>
      <c r="Y35" s="1106"/>
      <c r="Z35" s="1106"/>
      <c r="AA35" s="1106"/>
      <c r="AB35" s="1106"/>
      <c r="AC35" s="1107"/>
      <c r="AD35" s="1105" t="str">
        <f>IF(PYS!E54="","",PYS!E54)</f>
        <v/>
      </c>
      <c r="AE35" s="1106"/>
      <c r="AF35" s="1106"/>
      <c r="AG35" s="1106"/>
      <c r="AH35" s="1107"/>
      <c r="AI35" s="1105" t="str">
        <f>IF(PYS!G54="","",PYS!G54)</f>
        <v/>
      </c>
      <c r="AJ35" s="1106"/>
      <c r="AK35" s="1106"/>
      <c r="AL35" s="1106"/>
      <c r="AM35" s="1107"/>
      <c r="AN35" s="1105" t="str">
        <f>IF(PYS!H54="","",PYS!H54)</f>
        <v/>
      </c>
      <c r="AO35" s="1106"/>
      <c r="AP35" s="1106"/>
      <c r="AQ35" s="1106"/>
      <c r="AR35" s="1106"/>
      <c r="AS35" s="1107"/>
      <c r="AT35" s="1105" t="str">
        <f>IF(PYS!I54="","",PYS!I54)</f>
        <v/>
      </c>
      <c r="AU35" s="1106"/>
      <c r="AV35" s="1106"/>
      <c r="AW35" s="1106"/>
      <c r="AX35" s="1106"/>
      <c r="AY35" s="1106"/>
      <c r="AZ35" s="1106"/>
      <c r="BA35" s="1107"/>
      <c r="BB35" s="1105" t="str">
        <f>IF(PYS!J54="","",PYS!J54)</f>
        <v/>
      </c>
      <c r="BC35" s="1106"/>
      <c r="BD35" s="1106"/>
      <c r="BE35" s="1106"/>
      <c r="BF35" s="1106"/>
      <c r="BG35" s="1106"/>
      <c r="BH35" s="1107"/>
    </row>
    <row r="36" spans="1:60" ht="21" customHeight="1" x14ac:dyDescent="0.25">
      <c r="A36" s="1105" t="str">
        <f>IF(PYS!B55="","",PYS!B55)</f>
        <v/>
      </c>
      <c r="B36" s="1106"/>
      <c r="C36" s="1106"/>
      <c r="D36" s="1106"/>
      <c r="E36" s="1106"/>
      <c r="F36" s="1106"/>
      <c r="G36" s="1107"/>
      <c r="H36" s="1105" t="str">
        <f>IF(PYS!A55="","",PYS!A55)</f>
        <v/>
      </c>
      <c r="I36" s="1106"/>
      <c r="J36" s="1106"/>
      <c r="K36" s="1106"/>
      <c r="L36" s="1107"/>
      <c r="M36" s="1108" t="str">
        <f>IF(PYS!C55="","",PYS!C55)</f>
        <v/>
      </c>
      <c r="N36" s="1109"/>
      <c r="O36" s="1109"/>
      <c r="P36" s="1109"/>
      <c r="Q36" s="1110"/>
      <c r="R36" s="1105" t="str">
        <f>IF(PYS!D55="","",PYS!D55)</f>
        <v/>
      </c>
      <c r="S36" s="1106"/>
      <c r="T36" s="1106"/>
      <c r="U36" s="1106"/>
      <c r="V36" s="1106"/>
      <c r="W36" s="1107"/>
      <c r="X36" s="1105" t="str">
        <f>IF(PYS!F55="","",PYS!F55)</f>
        <v/>
      </c>
      <c r="Y36" s="1106"/>
      <c r="Z36" s="1106"/>
      <c r="AA36" s="1106"/>
      <c r="AB36" s="1106"/>
      <c r="AC36" s="1107"/>
      <c r="AD36" s="1105" t="str">
        <f>IF(PYS!E55="","",PYS!E55)</f>
        <v/>
      </c>
      <c r="AE36" s="1106"/>
      <c r="AF36" s="1106"/>
      <c r="AG36" s="1106"/>
      <c r="AH36" s="1107"/>
      <c r="AI36" s="1105" t="str">
        <f>IF(PYS!G55="","",PYS!G55)</f>
        <v/>
      </c>
      <c r="AJ36" s="1106"/>
      <c r="AK36" s="1106"/>
      <c r="AL36" s="1106"/>
      <c r="AM36" s="1107"/>
      <c r="AN36" s="1105" t="str">
        <f>IF(PYS!H55="","",PYS!H55)</f>
        <v/>
      </c>
      <c r="AO36" s="1106"/>
      <c r="AP36" s="1106"/>
      <c r="AQ36" s="1106"/>
      <c r="AR36" s="1106"/>
      <c r="AS36" s="1107"/>
      <c r="AT36" s="1105" t="str">
        <f>IF(PYS!I55="","",PYS!I55)</f>
        <v/>
      </c>
      <c r="AU36" s="1106"/>
      <c r="AV36" s="1106"/>
      <c r="AW36" s="1106"/>
      <c r="AX36" s="1106"/>
      <c r="AY36" s="1106"/>
      <c r="AZ36" s="1106"/>
      <c r="BA36" s="1107"/>
      <c r="BB36" s="1105" t="str">
        <f>IF(PYS!J55="","",PYS!J55)</f>
        <v/>
      </c>
      <c r="BC36" s="1106"/>
      <c r="BD36" s="1106"/>
      <c r="BE36" s="1106"/>
      <c r="BF36" s="1106"/>
      <c r="BG36" s="1106"/>
      <c r="BH36" s="1107"/>
    </row>
    <row r="37" spans="1:60" ht="21" customHeight="1" x14ac:dyDescent="0.25">
      <c r="A37" s="1105" t="str">
        <f>IF(PYS!B56="","",PYS!B56)</f>
        <v/>
      </c>
      <c r="B37" s="1106"/>
      <c r="C37" s="1106"/>
      <c r="D37" s="1106"/>
      <c r="E37" s="1106"/>
      <c r="F37" s="1106"/>
      <c r="G37" s="1107"/>
      <c r="H37" s="1105" t="str">
        <f>IF(PYS!A56="","",PYS!A56)</f>
        <v/>
      </c>
      <c r="I37" s="1106"/>
      <c r="J37" s="1106"/>
      <c r="K37" s="1106"/>
      <c r="L37" s="1107"/>
      <c r="M37" s="1108" t="str">
        <f>IF(PYS!C56="","",PYS!C56)</f>
        <v/>
      </c>
      <c r="N37" s="1109"/>
      <c r="O37" s="1109"/>
      <c r="P37" s="1109"/>
      <c r="Q37" s="1110"/>
      <c r="R37" s="1105" t="str">
        <f>IF(PYS!D56="","",PYS!D56)</f>
        <v/>
      </c>
      <c r="S37" s="1106"/>
      <c r="T37" s="1106"/>
      <c r="U37" s="1106"/>
      <c r="V37" s="1106"/>
      <c r="W37" s="1107"/>
      <c r="X37" s="1105" t="str">
        <f>IF(PYS!F56="","",PYS!F56)</f>
        <v/>
      </c>
      <c r="Y37" s="1106"/>
      <c r="Z37" s="1106"/>
      <c r="AA37" s="1106"/>
      <c r="AB37" s="1106"/>
      <c r="AC37" s="1107"/>
      <c r="AD37" s="1105" t="str">
        <f>IF(PYS!E56="","",PYS!E56)</f>
        <v/>
      </c>
      <c r="AE37" s="1106"/>
      <c r="AF37" s="1106"/>
      <c r="AG37" s="1106"/>
      <c r="AH37" s="1107"/>
      <c r="AI37" s="1105" t="str">
        <f>IF(PYS!G56="","",PYS!G56)</f>
        <v/>
      </c>
      <c r="AJ37" s="1106"/>
      <c r="AK37" s="1106"/>
      <c r="AL37" s="1106"/>
      <c r="AM37" s="1107"/>
      <c r="AN37" s="1105" t="str">
        <f>IF(PYS!H56="","",PYS!H56)</f>
        <v/>
      </c>
      <c r="AO37" s="1106"/>
      <c r="AP37" s="1106"/>
      <c r="AQ37" s="1106"/>
      <c r="AR37" s="1106"/>
      <c r="AS37" s="1107"/>
      <c r="AT37" s="1105" t="str">
        <f>IF(PYS!I56="","",PYS!I56)</f>
        <v/>
      </c>
      <c r="AU37" s="1106"/>
      <c r="AV37" s="1106"/>
      <c r="AW37" s="1106"/>
      <c r="AX37" s="1106"/>
      <c r="AY37" s="1106"/>
      <c r="AZ37" s="1106"/>
      <c r="BA37" s="1107"/>
      <c r="BB37" s="1105" t="str">
        <f>IF(PYS!J56="","",PYS!J56)</f>
        <v/>
      </c>
      <c r="BC37" s="1106"/>
      <c r="BD37" s="1106"/>
      <c r="BE37" s="1106"/>
      <c r="BF37" s="1106"/>
      <c r="BG37" s="1106"/>
      <c r="BH37" s="1107"/>
    </row>
    <row r="38" spans="1:60" ht="18.75" customHeight="1" x14ac:dyDescent="0.25">
      <c r="A38" s="1105" t="str">
        <f>IF(PYS!B57="","",PYS!B57)</f>
        <v/>
      </c>
      <c r="B38" s="1106"/>
      <c r="C38" s="1106"/>
      <c r="D38" s="1106"/>
      <c r="E38" s="1106"/>
      <c r="F38" s="1106"/>
      <c r="G38" s="1107"/>
      <c r="H38" s="1105" t="str">
        <f>IF(PYS!A57="","",PYS!A57)</f>
        <v/>
      </c>
      <c r="I38" s="1106"/>
      <c r="J38" s="1106"/>
      <c r="K38" s="1106"/>
      <c r="L38" s="1107"/>
      <c r="M38" s="1108" t="str">
        <f>IF(PYS!C57="","",PYS!C57)</f>
        <v/>
      </c>
      <c r="N38" s="1109"/>
      <c r="O38" s="1109"/>
      <c r="P38" s="1109"/>
      <c r="Q38" s="1110"/>
      <c r="R38" s="1105" t="str">
        <f>IF(PYS!D57="","",PYS!D57)</f>
        <v/>
      </c>
      <c r="S38" s="1106"/>
      <c r="T38" s="1106"/>
      <c r="U38" s="1106"/>
      <c r="V38" s="1106"/>
      <c r="W38" s="1107"/>
      <c r="X38" s="1105" t="str">
        <f>IF(PYS!F57="","",PYS!F57)</f>
        <v/>
      </c>
      <c r="Y38" s="1106"/>
      <c r="Z38" s="1106"/>
      <c r="AA38" s="1106"/>
      <c r="AB38" s="1106"/>
      <c r="AC38" s="1107"/>
      <c r="AD38" s="1105" t="str">
        <f>IF(PYS!E57="","",PYS!E57)</f>
        <v/>
      </c>
      <c r="AE38" s="1106"/>
      <c r="AF38" s="1106"/>
      <c r="AG38" s="1106"/>
      <c r="AH38" s="1107"/>
      <c r="AI38" s="1105" t="str">
        <f>IF(PYS!G57="","",PYS!G57)</f>
        <v/>
      </c>
      <c r="AJ38" s="1106"/>
      <c r="AK38" s="1106"/>
      <c r="AL38" s="1106"/>
      <c r="AM38" s="1107"/>
      <c r="AN38" s="1105" t="str">
        <f>IF(PYS!H57="","",PYS!H57)</f>
        <v/>
      </c>
      <c r="AO38" s="1106"/>
      <c r="AP38" s="1106"/>
      <c r="AQ38" s="1106"/>
      <c r="AR38" s="1106"/>
      <c r="AS38" s="1107"/>
      <c r="AT38" s="1105" t="str">
        <f>IF(PYS!I57="","",PYS!I57)</f>
        <v/>
      </c>
      <c r="AU38" s="1106"/>
      <c r="AV38" s="1106"/>
      <c r="AW38" s="1106"/>
      <c r="AX38" s="1106"/>
      <c r="AY38" s="1106"/>
      <c r="AZ38" s="1106"/>
      <c r="BA38" s="1107"/>
      <c r="BB38" s="1105" t="str">
        <f>IF(PYS!J57="","",PYS!J57)</f>
        <v/>
      </c>
      <c r="BC38" s="1106"/>
      <c r="BD38" s="1106"/>
      <c r="BE38" s="1106"/>
      <c r="BF38" s="1106"/>
      <c r="BG38" s="1106"/>
      <c r="BH38" s="1107"/>
    </row>
    <row r="39" spans="1:60" ht="21" customHeight="1" x14ac:dyDescent="0.25">
      <c r="A39" s="1105" t="str">
        <f>IF(PYS!B58="","",PYS!B58)</f>
        <v/>
      </c>
      <c r="B39" s="1106"/>
      <c r="C39" s="1106"/>
      <c r="D39" s="1106"/>
      <c r="E39" s="1106"/>
      <c r="F39" s="1106"/>
      <c r="G39" s="1107"/>
      <c r="H39" s="1105" t="str">
        <f>IF(PYS!A58="","",PYS!A58)</f>
        <v/>
      </c>
      <c r="I39" s="1106"/>
      <c r="J39" s="1106"/>
      <c r="K39" s="1106"/>
      <c r="L39" s="1107"/>
      <c r="M39" s="1108" t="str">
        <f>IF(PYS!C58="","",PYS!C58)</f>
        <v/>
      </c>
      <c r="N39" s="1109"/>
      <c r="O39" s="1109"/>
      <c r="P39" s="1109"/>
      <c r="Q39" s="1110"/>
      <c r="R39" s="1105" t="str">
        <f>IF(PYS!D58="","",PYS!D58)</f>
        <v/>
      </c>
      <c r="S39" s="1106"/>
      <c r="T39" s="1106"/>
      <c r="U39" s="1106"/>
      <c r="V39" s="1106"/>
      <c r="W39" s="1107"/>
      <c r="X39" s="1105" t="str">
        <f>IF(PYS!F58="","",PYS!F58)</f>
        <v/>
      </c>
      <c r="Y39" s="1106"/>
      <c r="Z39" s="1106"/>
      <c r="AA39" s="1106"/>
      <c r="AB39" s="1106"/>
      <c r="AC39" s="1107"/>
      <c r="AD39" s="1105" t="str">
        <f>IF(PYS!E58="","",PYS!E58)</f>
        <v/>
      </c>
      <c r="AE39" s="1106"/>
      <c r="AF39" s="1106"/>
      <c r="AG39" s="1106"/>
      <c r="AH39" s="1107"/>
      <c r="AI39" s="1105" t="str">
        <f>IF(PYS!G58="","",PYS!G58)</f>
        <v/>
      </c>
      <c r="AJ39" s="1106"/>
      <c r="AK39" s="1106"/>
      <c r="AL39" s="1106"/>
      <c r="AM39" s="1107"/>
      <c r="AN39" s="1105" t="str">
        <f>IF(PYS!H58="","",PYS!H58)</f>
        <v/>
      </c>
      <c r="AO39" s="1106"/>
      <c r="AP39" s="1106"/>
      <c r="AQ39" s="1106"/>
      <c r="AR39" s="1106"/>
      <c r="AS39" s="1107"/>
      <c r="AT39" s="1105" t="str">
        <f>IF(PYS!I58="","",PYS!I58)</f>
        <v/>
      </c>
      <c r="AU39" s="1106"/>
      <c r="AV39" s="1106"/>
      <c r="AW39" s="1106"/>
      <c r="AX39" s="1106"/>
      <c r="AY39" s="1106"/>
      <c r="AZ39" s="1106"/>
      <c r="BA39" s="1107"/>
      <c r="BB39" s="1105" t="str">
        <f>IF(PYS!J58="","",PYS!J58)</f>
        <v/>
      </c>
      <c r="BC39" s="1106"/>
      <c r="BD39" s="1106"/>
      <c r="BE39" s="1106"/>
      <c r="BF39" s="1106"/>
      <c r="BG39" s="1106"/>
      <c r="BH39" s="1107"/>
    </row>
    <row r="40" spans="1:60" ht="21" customHeight="1" x14ac:dyDescent="0.25">
      <c r="A40" s="1105" t="str">
        <f>IF(PYS!B59="","",PYS!B59)</f>
        <v/>
      </c>
      <c r="B40" s="1106"/>
      <c r="C40" s="1106"/>
      <c r="D40" s="1106"/>
      <c r="E40" s="1106"/>
      <c r="F40" s="1106"/>
      <c r="G40" s="1107"/>
      <c r="H40" s="1105" t="str">
        <f>IF(PYS!A59="","",PYS!A59)</f>
        <v/>
      </c>
      <c r="I40" s="1106"/>
      <c r="J40" s="1106"/>
      <c r="K40" s="1106"/>
      <c r="L40" s="1107"/>
      <c r="M40" s="1108" t="str">
        <f>IF(PYS!C59="","",PYS!C59)</f>
        <v/>
      </c>
      <c r="N40" s="1109"/>
      <c r="O40" s="1109"/>
      <c r="P40" s="1109"/>
      <c r="Q40" s="1110"/>
      <c r="R40" s="1105" t="str">
        <f>IF(PYS!D59="","",PYS!D59)</f>
        <v/>
      </c>
      <c r="S40" s="1106"/>
      <c r="T40" s="1106"/>
      <c r="U40" s="1106"/>
      <c r="V40" s="1106"/>
      <c r="W40" s="1107"/>
      <c r="X40" s="1105" t="str">
        <f>IF(PYS!F59="","",PYS!F59)</f>
        <v/>
      </c>
      <c r="Y40" s="1106"/>
      <c r="Z40" s="1106"/>
      <c r="AA40" s="1106"/>
      <c r="AB40" s="1106"/>
      <c r="AC40" s="1107"/>
      <c r="AD40" s="1105" t="str">
        <f>IF(PYS!E59="","",PYS!E59)</f>
        <v/>
      </c>
      <c r="AE40" s="1106"/>
      <c r="AF40" s="1106"/>
      <c r="AG40" s="1106"/>
      <c r="AH40" s="1107"/>
      <c r="AI40" s="1105" t="str">
        <f>IF(PYS!G59="","",PYS!G59)</f>
        <v/>
      </c>
      <c r="AJ40" s="1106"/>
      <c r="AK40" s="1106"/>
      <c r="AL40" s="1106"/>
      <c r="AM40" s="1107"/>
      <c r="AN40" s="1105" t="str">
        <f>IF(PYS!H59="","",PYS!H59)</f>
        <v/>
      </c>
      <c r="AO40" s="1106"/>
      <c r="AP40" s="1106"/>
      <c r="AQ40" s="1106"/>
      <c r="AR40" s="1106"/>
      <c r="AS40" s="1107"/>
      <c r="AT40" s="1105" t="str">
        <f>IF(PYS!I59="","",PYS!I59)</f>
        <v/>
      </c>
      <c r="AU40" s="1106"/>
      <c r="AV40" s="1106"/>
      <c r="AW40" s="1106"/>
      <c r="AX40" s="1106"/>
      <c r="AY40" s="1106"/>
      <c r="AZ40" s="1106"/>
      <c r="BA40" s="1107"/>
      <c r="BB40" s="1105" t="str">
        <f>IF(PYS!J59="","",PYS!J59)</f>
        <v/>
      </c>
      <c r="BC40" s="1106"/>
      <c r="BD40" s="1106"/>
      <c r="BE40" s="1106"/>
      <c r="BF40" s="1106"/>
      <c r="BG40" s="1106"/>
      <c r="BH40" s="1107"/>
    </row>
    <row r="41" spans="1:60" ht="21" customHeight="1" x14ac:dyDescent="0.25">
      <c r="A41" s="1105" t="str">
        <f>IF(PYS!B60="","",PYS!B60)</f>
        <v/>
      </c>
      <c r="B41" s="1106"/>
      <c r="C41" s="1106"/>
      <c r="D41" s="1106"/>
      <c r="E41" s="1106"/>
      <c r="F41" s="1106"/>
      <c r="G41" s="1107"/>
      <c r="H41" s="1105" t="str">
        <f>IF(PYS!A60="","",PYS!A60)</f>
        <v/>
      </c>
      <c r="I41" s="1106"/>
      <c r="J41" s="1106"/>
      <c r="K41" s="1106"/>
      <c r="L41" s="1107"/>
      <c r="M41" s="1108" t="str">
        <f>IF(PYS!C60="","",PYS!C60)</f>
        <v/>
      </c>
      <c r="N41" s="1109"/>
      <c r="O41" s="1109"/>
      <c r="P41" s="1109"/>
      <c r="Q41" s="1110"/>
      <c r="R41" s="1105" t="str">
        <f>IF(PYS!D60="","",PYS!D60)</f>
        <v/>
      </c>
      <c r="S41" s="1106"/>
      <c r="T41" s="1106"/>
      <c r="U41" s="1106"/>
      <c r="V41" s="1106"/>
      <c r="W41" s="1107"/>
      <c r="X41" s="1105" t="str">
        <f>IF(PYS!F60="","",PYS!F60)</f>
        <v/>
      </c>
      <c r="Y41" s="1106"/>
      <c r="Z41" s="1106"/>
      <c r="AA41" s="1106"/>
      <c r="AB41" s="1106"/>
      <c r="AC41" s="1107"/>
      <c r="AD41" s="1105" t="str">
        <f>IF(PYS!E60="","",PYS!E60)</f>
        <v/>
      </c>
      <c r="AE41" s="1106"/>
      <c r="AF41" s="1106"/>
      <c r="AG41" s="1106"/>
      <c r="AH41" s="1107"/>
      <c r="AI41" s="1105" t="str">
        <f>IF(PYS!G60="","",PYS!G60)</f>
        <v/>
      </c>
      <c r="AJ41" s="1106"/>
      <c r="AK41" s="1106"/>
      <c r="AL41" s="1106"/>
      <c r="AM41" s="1107"/>
      <c r="AN41" s="1105" t="str">
        <f>IF(PYS!H60="","",PYS!H60)</f>
        <v/>
      </c>
      <c r="AO41" s="1106"/>
      <c r="AP41" s="1106"/>
      <c r="AQ41" s="1106"/>
      <c r="AR41" s="1106"/>
      <c r="AS41" s="1107"/>
      <c r="AT41" s="1105" t="str">
        <f>IF(PYS!I60="","",PYS!I60)</f>
        <v/>
      </c>
      <c r="AU41" s="1106"/>
      <c r="AV41" s="1106"/>
      <c r="AW41" s="1106"/>
      <c r="AX41" s="1106"/>
      <c r="AY41" s="1106"/>
      <c r="AZ41" s="1106"/>
      <c r="BA41" s="1107"/>
      <c r="BB41" s="1105" t="str">
        <f>IF(PYS!J60="","",PYS!J60)</f>
        <v/>
      </c>
      <c r="BC41" s="1106"/>
      <c r="BD41" s="1106"/>
      <c r="BE41" s="1106"/>
      <c r="BF41" s="1106"/>
      <c r="BG41" s="1106"/>
      <c r="BH41" s="1107"/>
    </row>
    <row r="42" spans="1:60" ht="21" customHeight="1" x14ac:dyDescent="0.25">
      <c r="A42" s="1105" t="str">
        <f>IF(PYS!B61="","",PYS!B61)</f>
        <v/>
      </c>
      <c r="B42" s="1106"/>
      <c r="C42" s="1106"/>
      <c r="D42" s="1106"/>
      <c r="E42" s="1106"/>
      <c r="F42" s="1106"/>
      <c r="G42" s="1107"/>
      <c r="H42" s="1105" t="str">
        <f>IF(PYS!A61="","",PYS!A61)</f>
        <v/>
      </c>
      <c r="I42" s="1106"/>
      <c r="J42" s="1106"/>
      <c r="K42" s="1106"/>
      <c r="L42" s="1107"/>
      <c r="M42" s="1108" t="str">
        <f>IF(PYS!C61="","",PYS!C61)</f>
        <v/>
      </c>
      <c r="N42" s="1109"/>
      <c r="O42" s="1109"/>
      <c r="P42" s="1109"/>
      <c r="Q42" s="1110"/>
      <c r="R42" s="1105" t="str">
        <f>IF(PYS!D61="","",PYS!D61)</f>
        <v/>
      </c>
      <c r="S42" s="1106"/>
      <c r="T42" s="1106"/>
      <c r="U42" s="1106"/>
      <c r="V42" s="1106"/>
      <c r="W42" s="1107"/>
      <c r="X42" s="1105" t="str">
        <f>IF(PYS!F61="","",PYS!F61)</f>
        <v/>
      </c>
      <c r="Y42" s="1106"/>
      <c r="Z42" s="1106"/>
      <c r="AA42" s="1106"/>
      <c r="AB42" s="1106"/>
      <c r="AC42" s="1107"/>
      <c r="AD42" s="1105" t="str">
        <f>IF(PYS!E61="","",PYS!E61)</f>
        <v/>
      </c>
      <c r="AE42" s="1106"/>
      <c r="AF42" s="1106"/>
      <c r="AG42" s="1106"/>
      <c r="AH42" s="1107"/>
      <c r="AI42" s="1105" t="str">
        <f>IF(PYS!G61="","",PYS!G61)</f>
        <v/>
      </c>
      <c r="AJ42" s="1106"/>
      <c r="AK42" s="1106"/>
      <c r="AL42" s="1106"/>
      <c r="AM42" s="1107"/>
      <c r="AN42" s="1105" t="str">
        <f>IF(PYS!H61="","",PYS!H61)</f>
        <v/>
      </c>
      <c r="AO42" s="1106"/>
      <c r="AP42" s="1106"/>
      <c r="AQ42" s="1106"/>
      <c r="AR42" s="1106"/>
      <c r="AS42" s="1107"/>
      <c r="AT42" s="1105" t="str">
        <f>IF(PYS!I61="","",PYS!I61)</f>
        <v/>
      </c>
      <c r="AU42" s="1106"/>
      <c r="AV42" s="1106"/>
      <c r="AW42" s="1106"/>
      <c r="AX42" s="1106"/>
      <c r="AY42" s="1106"/>
      <c r="AZ42" s="1106"/>
      <c r="BA42" s="1107"/>
      <c r="BB42" s="1105" t="str">
        <f>IF(PYS!J61="","",PYS!J61)</f>
        <v/>
      </c>
      <c r="BC42" s="1106"/>
      <c r="BD42" s="1106"/>
      <c r="BE42" s="1106"/>
      <c r="BF42" s="1106"/>
      <c r="BG42" s="1106"/>
      <c r="BH42" s="1107"/>
    </row>
    <row r="43" spans="1:60" ht="21" customHeight="1" x14ac:dyDescent="0.25">
      <c r="A43" s="1105" t="str">
        <f>IF(PYS!B62="","",PYS!B62)</f>
        <v/>
      </c>
      <c r="B43" s="1106"/>
      <c r="C43" s="1106"/>
      <c r="D43" s="1106"/>
      <c r="E43" s="1106"/>
      <c r="F43" s="1106"/>
      <c r="G43" s="1107"/>
      <c r="H43" s="1105" t="str">
        <f>IF(PYS!A62="","",PYS!A62)</f>
        <v/>
      </c>
      <c r="I43" s="1106"/>
      <c r="J43" s="1106"/>
      <c r="K43" s="1106"/>
      <c r="L43" s="1107"/>
      <c r="M43" s="1108" t="str">
        <f>IF(PYS!C62="","",PYS!C62)</f>
        <v/>
      </c>
      <c r="N43" s="1109"/>
      <c r="O43" s="1109"/>
      <c r="P43" s="1109"/>
      <c r="Q43" s="1110"/>
      <c r="R43" s="1105" t="str">
        <f>IF(PYS!D62="","",PYS!D62)</f>
        <v/>
      </c>
      <c r="S43" s="1106"/>
      <c r="T43" s="1106"/>
      <c r="U43" s="1106"/>
      <c r="V43" s="1106"/>
      <c r="W43" s="1107"/>
      <c r="X43" s="1105" t="str">
        <f>IF(PYS!F62="","",PYS!F62)</f>
        <v/>
      </c>
      <c r="Y43" s="1106"/>
      <c r="Z43" s="1106"/>
      <c r="AA43" s="1106"/>
      <c r="AB43" s="1106"/>
      <c r="AC43" s="1107"/>
      <c r="AD43" s="1105" t="str">
        <f>IF(PYS!E62="","",PYS!E62)</f>
        <v/>
      </c>
      <c r="AE43" s="1106"/>
      <c r="AF43" s="1106"/>
      <c r="AG43" s="1106"/>
      <c r="AH43" s="1107"/>
      <c r="AI43" s="1105" t="str">
        <f>IF(PYS!G62="","",PYS!G62)</f>
        <v/>
      </c>
      <c r="AJ43" s="1106"/>
      <c r="AK43" s="1106"/>
      <c r="AL43" s="1106"/>
      <c r="AM43" s="1107"/>
      <c r="AN43" s="1105" t="str">
        <f>IF(PYS!H62="","",PYS!H62)</f>
        <v/>
      </c>
      <c r="AO43" s="1106"/>
      <c r="AP43" s="1106"/>
      <c r="AQ43" s="1106"/>
      <c r="AR43" s="1106"/>
      <c r="AS43" s="1107"/>
      <c r="AT43" s="1105" t="str">
        <f>IF(PYS!I62="","",PYS!I62)</f>
        <v/>
      </c>
      <c r="AU43" s="1106"/>
      <c r="AV43" s="1106"/>
      <c r="AW43" s="1106"/>
      <c r="AX43" s="1106"/>
      <c r="AY43" s="1106"/>
      <c r="AZ43" s="1106"/>
      <c r="BA43" s="1107"/>
      <c r="BB43" s="1105" t="str">
        <f>IF(PYS!J62="","",PYS!J62)</f>
        <v/>
      </c>
      <c r="BC43" s="1106"/>
      <c r="BD43" s="1106"/>
      <c r="BE43" s="1106"/>
      <c r="BF43" s="1106"/>
      <c r="BG43" s="1106"/>
      <c r="BH43" s="1107"/>
    </row>
    <row r="44" spans="1:60" ht="21" customHeight="1" x14ac:dyDescent="0.25">
      <c r="A44" s="1105" t="str">
        <f>IF(PYS!B63="","",PYS!B63)</f>
        <v/>
      </c>
      <c r="B44" s="1106"/>
      <c r="C44" s="1106"/>
      <c r="D44" s="1106"/>
      <c r="E44" s="1106"/>
      <c r="F44" s="1106"/>
      <c r="G44" s="1107"/>
      <c r="H44" s="1105" t="str">
        <f>IF(PYS!A63="","",PYS!A63)</f>
        <v/>
      </c>
      <c r="I44" s="1106"/>
      <c r="J44" s="1106"/>
      <c r="K44" s="1106"/>
      <c r="L44" s="1107"/>
      <c r="M44" s="1108" t="str">
        <f>IF(PYS!C63="","",PYS!C63)</f>
        <v/>
      </c>
      <c r="N44" s="1109"/>
      <c r="O44" s="1109"/>
      <c r="P44" s="1109"/>
      <c r="Q44" s="1110"/>
      <c r="R44" s="1105" t="str">
        <f>IF(PYS!D63="","",PYS!D63)</f>
        <v/>
      </c>
      <c r="S44" s="1106"/>
      <c r="T44" s="1106"/>
      <c r="U44" s="1106"/>
      <c r="V44" s="1106"/>
      <c r="W44" s="1107"/>
      <c r="X44" s="1105" t="str">
        <f>IF(PYS!F63="","",PYS!F63)</f>
        <v/>
      </c>
      <c r="Y44" s="1106"/>
      <c r="Z44" s="1106"/>
      <c r="AA44" s="1106"/>
      <c r="AB44" s="1106"/>
      <c r="AC44" s="1107"/>
      <c r="AD44" s="1105" t="str">
        <f>IF(PYS!E63="","",PYS!E63)</f>
        <v/>
      </c>
      <c r="AE44" s="1106"/>
      <c r="AF44" s="1106"/>
      <c r="AG44" s="1106"/>
      <c r="AH44" s="1107"/>
      <c r="AI44" s="1105" t="str">
        <f>IF(PYS!G63="","",PYS!G63)</f>
        <v/>
      </c>
      <c r="AJ44" s="1106"/>
      <c r="AK44" s="1106"/>
      <c r="AL44" s="1106"/>
      <c r="AM44" s="1107"/>
      <c r="AN44" s="1105" t="str">
        <f>IF(PYS!H63="","",PYS!H63)</f>
        <v/>
      </c>
      <c r="AO44" s="1106"/>
      <c r="AP44" s="1106"/>
      <c r="AQ44" s="1106"/>
      <c r="AR44" s="1106"/>
      <c r="AS44" s="1107"/>
      <c r="AT44" s="1105" t="str">
        <f>IF(PYS!I63="","",PYS!I63)</f>
        <v/>
      </c>
      <c r="AU44" s="1106"/>
      <c r="AV44" s="1106"/>
      <c r="AW44" s="1106"/>
      <c r="AX44" s="1106"/>
      <c r="AY44" s="1106"/>
      <c r="AZ44" s="1106"/>
      <c r="BA44" s="1107"/>
      <c r="BB44" s="1105" t="str">
        <f>IF(PYS!J63="","",PYS!J63)</f>
        <v/>
      </c>
      <c r="BC44" s="1106"/>
      <c r="BD44" s="1106"/>
      <c r="BE44" s="1106"/>
      <c r="BF44" s="1106"/>
      <c r="BG44" s="1106"/>
      <c r="BH44" s="1107"/>
    </row>
    <row r="45" spans="1:60" ht="21" customHeight="1" x14ac:dyDescent="0.25">
      <c r="A45" s="1105" t="str">
        <f>IF(PYS!B64="","",PYS!B64)</f>
        <v/>
      </c>
      <c r="B45" s="1106"/>
      <c r="C45" s="1106"/>
      <c r="D45" s="1106"/>
      <c r="E45" s="1106"/>
      <c r="F45" s="1106"/>
      <c r="G45" s="1107"/>
      <c r="H45" s="1105" t="str">
        <f>IF(PYS!A64="","",PYS!A64)</f>
        <v/>
      </c>
      <c r="I45" s="1106"/>
      <c r="J45" s="1106"/>
      <c r="K45" s="1106"/>
      <c r="L45" s="1107"/>
      <c r="M45" s="1108" t="str">
        <f>IF(PYS!C64="","",PYS!C64)</f>
        <v/>
      </c>
      <c r="N45" s="1109"/>
      <c r="O45" s="1109"/>
      <c r="P45" s="1109"/>
      <c r="Q45" s="1110"/>
      <c r="R45" s="1105" t="str">
        <f>IF(PYS!D64="","",PYS!D64)</f>
        <v/>
      </c>
      <c r="S45" s="1106"/>
      <c r="T45" s="1106"/>
      <c r="U45" s="1106"/>
      <c r="V45" s="1106"/>
      <c r="W45" s="1107"/>
      <c r="X45" s="1105" t="str">
        <f>IF(PYS!F64="","",PYS!F64)</f>
        <v/>
      </c>
      <c r="Y45" s="1106"/>
      <c r="Z45" s="1106"/>
      <c r="AA45" s="1106"/>
      <c r="AB45" s="1106"/>
      <c r="AC45" s="1107"/>
      <c r="AD45" s="1105" t="str">
        <f>IF(PYS!E64="","",PYS!E64)</f>
        <v/>
      </c>
      <c r="AE45" s="1106"/>
      <c r="AF45" s="1106"/>
      <c r="AG45" s="1106"/>
      <c r="AH45" s="1107"/>
      <c r="AI45" s="1105" t="str">
        <f>IF(PYS!G64="","",PYS!G64)</f>
        <v/>
      </c>
      <c r="AJ45" s="1106"/>
      <c r="AK45" s="1106"/>
      <c r="AL45" s="1106"/>
      <c r="AM45" s="1107"/>
      <c r="AN45" s="1105" t="str">
        <f>IF(PYS!H64="","",PYS!H64)</f>
        <v/>
      </c>
      <c r="AO45" s="1106"/>
      <c r="AP45" s="1106"/>
      <c r="AQ45" s="1106"/>
      <c r="AR45" s="1106"/>
      <c r="AS45" s="1107"/>
      <c r="AT45" s="1105" t="str">
        <f>IF(PYS!I64="","",PYS!I64)</f>
        <v/>
      </c>
      <c r="AU45" s="1106"/>
      <c r="AV45" s="1106"/>
      <c r="AW45" s="1106"/>
      <c r="AX45" s="1106"/>
      <c r="AY45" s="1106"/>
      <c r="AZ45" s="1106"/>
      <c r="BA45" s="1107"/>
      <c r="BB45" s="1105" t="str">
        <f>IF(PYS!J64="","",PYS!J64)</f>
        <v/>
      </c>
      <c r="BC45" s="1106"/>
      <c r="BD45" s="1106"/>
      <c r="BE45" s="1106"/>
      <c r="BF45" s="1106"/>
      <c r="BG45" s="1106"/>
      <c r="BH45" s="1107"/>
    </row>
    <row r="46" spans="1:60" ht="21" customHeight="1" x14ac:dyDescent="0.25">
      <c r="A46" s="1105" t="str">
        <f>IF(PYS!B65="","",PYS!B65)</f>
        <v/>
      </c>
      <c r="B46" s="1106"/>
      <c r="C46" s="1106"/>
      <c r="D46" s="1106"/>
      <c r="E46" s="1106"/>
      <c r="F46" s="1106"/>
      <c r="G46" s="1107"/>
      <c r="H46" s="1105" t="str">
        <f>IF(PYS!A65="","",PYS!A65)</f>
        <v/>
      </c>
      <c r="I46" s="1106"/>
      <c r="J46" s="1106"/>
      <c r="K46" s="1106"/>
      <c r="L46" s="1107"/>
      <c r="M46" s="1108" t="str">
        <f>IF(PYS!C65="","",PYS!C65)</f>
        <v/>
      </c>
      <c r="N46" s="1109"/>
      <c r="O46" s="1109"/>
      <c r="P46" s="1109"/>
      <c r="Q46" s="1110"/>
      <c r="R46" s="1105" t="str">
        <f>IF(PYS!D65="","",PYS!D65)</f>
        <v/>
      </c>
      <c r="S46" s="1106"/>
      <c r="T46" s="1106"/>
      <c r="U46" s="1106"/>
      <c r="V46" s="1106"/>
      <c r="W46" s="1107"/>
      <c r="X46" s="1105" t="str">
        <f>IF(PYS!F65="","",PYS!F65)</f>
        <v/>
      </c>
      <c r="Y46" s="1106"/>
      <c r="Z46" s="1106"/>
      <c r="AA46" s="1106"/>
      <c r="AB46" s="1106"/>
      <c r="AC46" s="1107"/>
      <c r="AD46" s="1105" t="str">
        <f>IF(PYS!E65="","",PYS!E65)</f>
        <v/>
      </c>
      <c r="AE46" s="1106"/>
      <c r="AF46" s="1106"/>
      <c r="AG46" s="1106"/>
      <c r="AH46" s="1107"/>
      <c r="AI46" s="1105" t="str">
        <f>IF(PYS!G65="","",PYS!G65)</f>
        <v/>
      </c>
      <c r="AJ46" s="1106"/>
      <c r="AK46" s="1106"/>
      <c r="AL46" s="1106"/>
      <c r="AM46" s="1107"/>
      <c r="AN46" s="1105" t="str">
        <f>IF(PYS!H65="","",PYS!H65)</f>
        <v/>
      </c>
      <c r="AO46" s="1106"/>
      <c r="AP46" s="1106"/>
      <c r="AQ46" s="1106"/>
      <c r="AR46" s="1106"/>
      <c r="AS46" s="1107"/>
      <c r="AT46" s="1105" t="str">
        <f>IF(PYS!I65="","",PYS!I65)</f>
        <v/>
      </c>
      <c r="AU46" s="1106"/>
      <c r="AV46" s="1106"/>
      <c r="AW46" s="1106"/>
      <c r="AX46" s="1106"/>
      <c r="AY46" s="1106"/>
      <c r="AZ46" s="1106"/>
      <c r="BA46" s="1107"/>
      <c r="BB46" s="1105" t="str">
        <f>IF(PYS!J65="","",PYS!J65)</f>
        <v/>
      </c>
      <c r="BC46" s="1106"/>
      <c r="BD46" s="1106"/>
      <c r="BE46" s="1106"/>
      <c r="BF46" s="1106"/>
      <c r="BG46" s="1106"/>
      <c r="BH46" s="1107"/>
    </row>
    <row r="47" spans="1:60" ht="20.25" customHeight="1" x14ac:dyDescent="0.25">
      <c r="A47" s="823" t="s">
        <v>7912</v>
      </c>
      <c r="O47" s="254"/>
    </row>
    <row r="48" spans="1:60" ht="6.75" customHeight="1" x14ac:dyDescent="0.25">
      <c r="A48" s="823"/>
    </row>
    <row r="49" spans="1:60" ht="6.75" customHeight="1" x14ac:dyDescent="0.25">
      <c r="A49" s="823"/>
    </row>
    <row r="50" spans="1:60" ht="6.75" customHeight="1" x14ac:dyDescent="0.25">
      <c r="A50" s="823"/>
    </row>
    <row r="51" spans="1:60" x14ac:dyDescent="0.25">
      <c r="A51" s="832"/>
      <c r="B51" s="833"/>
      <c r="C51" s="833"/>
      <c r="D51" s="833"/>
      <c r="E51" s="833"/>
      <c r="F51" s="833"/>
      <c r="G51" s="833"/>
      <c r="H51" s="833"/>
      <c r="I51" s="833"/>
      <c r="J51" s="833"/>
      <c r="K51" s="833"/>
      <c r="L51" s="833"/>
      <c r="M51" s="833"/>
      <c r="N51" s="833"/>
      <c r="O51" s="833"/>
      <c r="P51" s="833"/>
      <c r="Q51" s="833"/>
      <c r="R51" s="833"/>
      <c r="S51" s="833"/>
      <c r="T51" s="833"/>
      <c r="U51" s="833"/>
      <c r="V51" s="833"/>
      <c r="W51" s="833"/>
      <c r="X51" s="833"/>
      <c r="Y51" s="833"/>
      <c r="Z51" s="833"/>
      <c r="AA51" s="833" t="s">
        <v>7925</v>
      </c>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3"/>
      <c r="AX51" s="833"/>
      <c r="AY51" s="833"/>
      <c r="AZ51" s="833"/>
      <c r="BA51" s="833"/>
      <c r="BB51" s="833"/>
      <c r="BC51" s="833"/>
      <c r="BD51" s="833"/>
      <c r="BE51" s="833"/>
      <c r="BF51" s="833"/>
      <c r="BG51" s="833"/>
      <c r="BH51" s="834"/>
    </row>
    <row r="52" spans="1:60" ht="15" customHeight="1" x14ac:dyDescent="0.25">
      <c r="A52" s="1157" t="s">
        <v>7926</v>
      </c>
      <c r="B52" s="1157"/>
      <c r="C52" s="1157"/>
      <c r="D52" s="1157"/>
      <c r="E52" s="1157"/>
      <c r="F52" s="1157"/>
      <c r="G52" s="1157"/>
      <c r="H52" s="1157"/>
      <c r="I52" s="1157"/>
      <c r="J52" s="1157"/>
      <c r="K52" s="1157"/>
      <c r="L52" s="1157"/>
      <c r="M52" s="1157"/>
      <c r="N52" s="1157"/>
      <c r="O52" s="1157"/>
      <c r="P52" s="1157" t="s">
        <v>7927</v>
      </c>
      <c r="Q52" s="1157"/>
      <c r="R52" s="1157"/>
      <c r="S52" s="1157"/>
      <c r="T52" s="1157"/>
      <c r="U52" s="1157"/>
      <c r="V52" s="1157"/>
      <c r="W52" s="1157"/>
      <c r="X52" s="1157"/>
      <c r="Y52" s="1157"/>
      <c r="Z52" s="1157"/>
      <c r="AA52" s="1157"/>
      <c r="AB52" s="1157"/>
      <c r="AC52" s="1157"/>
      <c r="AD52" s="1157"/>
      <c r="AE52" s="1157" t="s">
        <v>7928</v>
      </c>
      <c r="AF52" s="1157"/>
      <c r="AG52" s="1157"/>
      <c r="AH52" s="1157"/>
      <c r="AI52" s="1157"/>
      <c r="AJ52" s="1157"/>
      <c r="AK52" s="1157"/>
      <c r="AL52" s="1157"/>
      <c r="AM52" s="1157"/>
      <c r="AN52" s="1157"/>
      <c r="AO52" s="1157"/>
      <c r="AP52" s="1157"/>
      <c r="AQ52" s="1157"/>
      <c r="AR52" s="1157"/>
      <c r="AS52" s="1157" t="s">
        <v>7929</v>
      </c>
      <c r="AT52" s="1157"/>
      <c r="AU52" s="1157"/>
      <c r="AV52" s="1157"/>
      <c r="AW52" s="1157"/>
      <c r="AX52" s="1157"/>
      <c r="AY52" s="1157"/>
      <c r="AZ52" s="1157"/>
      <c r="BA52" s="1157"/>
      <c r="BB52" s="1157"/>
      <c r="BC52" s="1157"/>
      <c r="BD52" s="1157"/>
      <c r="BE52" s="1157"/>
      <c r="BF52" s="1157"/>
      <c r="BG52" s="1157"/>
      <c r="BH52" s="1157"/>
    </row>
    <row r="53" spans="1:60" ht="21" customHeight="1" x14ac:dyDescent="0.25">
      <c r="A53" s="1111" t="str">
        <f>IF(AND(P53="",AE53="",AS53=""),"")</f>
        <v/>
      </c>
      <c r="B53" s="1111"/>
      <c r="C53" s="1111"/>
      <c r="D53" s="1111"/>
      <c r="E53" s="1111"/>
      <c r="F53" s="1111"/>
      <c r="G53" s="1111"/>
      <c r="H53" s="1111"/>
      <c r="I53" s="1111"/>
      <c r="J53" s="1111"/>
      <c r="K53" s="1111"/>
      <c r="L53" s="1111"/>
      <c r="M53" s="1111"/>
      <c r="N53" s="1111"/>
      <c r="O53" s="1111"/>
      <c r="P53" s="1112" t="str">
        <f>IF(PYS!M22="","",PYS!M22)</f>
        <v/>
      </c>
      <c r="Q53" s="1113"/>
      <c r="R53" s="1113"/>
      <c r="S53" s="1113"/>
      <c r="T53" s="1113"/>
      <c r="U53" s="1113"/>
      <c r="V53" s="1113"/>
      <c r="W53" s="1113"/>
      <c r="X53" s="1113"/>
      <c r="Y53" s="1113"/>
      <c r="Z53" s="1113"/>
      <c r="AA53" s="1113"/>
      <c r="AB53" s="1113"/>
      <c r="AC53" s="1113"/>
      <c r="AD53" s="1114"/>
      <c r="AE53" s="1115" t="str">
        <f>IF(ISBLANK(PYS!O22),"",PYS!O22)</f>
        <v/>
      </c>
      <c r="AF53" s="1115"/>
      <c r="AG53" s="1115"/>
      <c r="AH53" s="1115"/>
      <c r="AI53" s="1115"/>
      <c r="AJ53" s="1115"/>
      <c r="AK53" s="1115"/>
      <c r="AL53" s="1115"/>
      <c r="AM53" s="1115"/>
      <c r="AN53" s="1115"/>
      <c r="AO53" s="1115"/>
      <c r="AP53" s="1115"/>
      <c r="AQ53" s="1115"/>
      <c r="AR53" s="1115"/>
      <c r="AS53" s="1116" t="str">
        <f>IF(ISBLANK(PYS!P22),"",PYS!P22)</f>
        <v/>
      </c>
      <c r="AT53" s="1116"/>
      <c r="AU53" s="1116"/>
      <c r="AV53" s="1116"/>
      <c r="AW53" s="1116"/>
      <c r="AX53" s="1116"/>
      <c r="AY53" s="1116"/>
      <c r="AZ53" s="1116"/>
      <c r="BA53" s="1116"/>
      <c r="BB53" s="1116"/>
      <c r="BC53" s="1116"/>
      <c r="BD53" s="1116"/>
      <c r="BE53" s="1116"/>
      <c r="BF53" s="1116"/>
      <c r="BG53" s="1116"/>
      <c r="BH53" s="1116"/>
    </row>
    <row r="54" spans="1:60" ht="21" customHeight="1" x14ac:dyDescent="0.25">
      <c r="A54" s="1111" t="str">
        <f t="shared" ref="A54:A72" si="0">IF(AND(P54="",AE54="",AS54=""),"")</f>
        <v/>
      </c>
      <c r="B54" s="1111"/>
      <c r="C54" s="1111"/>
      <c r="D54" s="1111"/>
      <c r="E54" s="1111"/>
      <c r="F54" s="1111"/>
      <c r="G54" s="1111"/>
      <c r="H54" s="1111"/>
      <c r="I54" s="1111"/>
      <c r="J54" s="1111"/>
      <c r="K54" s="1111"/>
      <c r="L54" s="1111"/>
      <c r="M54" s="1111"/>
      <c r="N54" s="1111"/>
      <c r="O54" s="1111"/>
      <c r="P54" s="1112" t="str">
        <f>IF(PYS!M23="","",PYS!M23)</f>
        <v/>
      </c>
      <c r="Q54" s="1113"/>
      <c r="R54" s="1113"/>
      <c r="S54" s="1113"/>
      <c r="T54" s="1113"/>
      <c r="U54" s="1113"/>
      <c r="V54" s="1113"/>
      <c r="W54" s="1113"/>
      <c r="X54" s="1113"/>
      <c r="Y54" s="1113"/>
      <c r="Z54" s="1113"/>
      <c r="AA54" s="1113"/>
      <c r="AB54" s="1113"/>
      <c r="AC54" s="1113"/>
      <c r="AD54" s="1114"/>
      <c r="AE54" s="1115" t="str">
        <f>IF(ISBLANK(PYS!O23),"",PYS!O23)</f>
        <v/>
      </c>
      <c r="AF54" s="1115"/>
      <c r="AG54" s="1115"/>
      <c r="AH54" s="1115"/>
      <c r="AI54" s="1115"/>
      <c r="AJ54" s="1115"/>
      <c r="AK54" s="1115"/>
      <c r="AL54" s="1115"/>
      <c r="AM54" s="1115"/>
      <c r="AN54" s="1115"/>
      <c r="AO54" s="1115"/>
      <c r="AP54" s="1115"/>
      <c r="AQ54" s="1115"/>
      <c r="AR54" s="1115"/>
      <c r="AS54" s="1116" t="str">
        <f>IF(ISBLANK(PYS!P23),"",PYS!P23)</f>
        <v/>
      </c>
      <c r="AT54" s="1116"/>
      <c r="AU54" s="1116"/>
      <c r="AV54" s="1116"/>
      <c r="AW54" s="1116"/>
      <c r="AX54" s="1116"/>
      <c r="AY54" s="1116"/>
      <c r="AZ54" s="1116"/>
      <c r="BA54" s="1116"/>
      <c r="BB54" s="1116"/>
      <c r="BC54" s="1116"/>
      <c r="BD54" s="1116"/>
      <c r="BE54" s="1116"/>
      <c r="BF54" s="1116"/>
      <c r="BG54" s="1116"/>
      <c r="BH54" s="1116"/>
    </row>
    <row r="55" spans="1:60" ht="21" customHeight="1" x14ac:dyDescent="0.25">
      <c r="A55" s="1111" t="str">
        <f t="shared" si="0"/>
        <v/>
      </c>
      <c r="B55" s="1111"/>
      <c r="C55" s="1111"/>
      <c r="D55" s="1111"/>
      <c r="E55" s="1111"/>
      <c r="F55" s="1111"/>
      <c r="G55" s="1111"/>
      <c r="H55" s="1111"/>
      <c r="I55" s="1111"/>
      <c r="J55" s="1111"/>
      <c r="K55" s="1111"/>
      <c r="L55" s="1111"/>
      <c r="M55" s="1111"/>
      <c r="N55" s="1111"/>
      <c r="O55" s="1111"/>
      <c r="P55" s="1112" t="str">
        <f>IF(PYS!M24="","",PYS!M24)</f>
        <v/>
      </c>
      <c r="Q55" s="1113"/>
      <c r="R55" s="1113"/>
      <c r="S55" s="1113"/>
      <c r="T55" s="1113"/>
      <c r="U55" s="1113"/>
      <c r="V55" s="1113"/>
      <c r="W55" s="1113"/>
      <c r="X55" s="1113"/>
      <c r="Y55" s="1113"/>
      <c r="Z55" s="1113"/>
      <c r="AA55" s="1113"/>
      <c r="AB55" s="1113"/>
      <c r="AC55" s="1113"/>
      <c r="AD55" s="1114"/>
      <c r="AE55" s="1115" t="str">
        <f>IF(ISBLANK(PYS!O24),"",PYS!O24)</f>
        <v/>
      </c>
      <c r="AF55" s="1115"/>
      <c r="AG55" s="1115"/>
      <c r="AH55" s="1115"/>
      <c r="AI55" s="1115"/>
      <c r="AJ55" s="1115"/>
      <c r="AK55" s="1115"/>
      <c r="AL55" s="1115"/>
      <c r="AM55" s="1115"/>
      <c r="AN55" s="1115"/>
      <c r="AO55" s="1115"/>
      <c r="AP55" s="1115"/>
      <c r="AQ55" s="1115"/>
      <c r="AR55" s="1115"/>
      <c r="AS55" s="1116" t="str">
        <f>IF(ISBLANK(PYS!P24),"",PYS!P24)</f>
        <v/>
      </c>
      <c r="AT55" s="1116"/>
      <c r="AU55" s="1116"/>
      <c r="AV55" s="1116"/>
      <c r="AW55" s="1116"/>
      <c r="AX55" s="1116"/>
      <c r="AY55" s="1116"/>
      <c r="AZ55" s="1116"/>
      <c r="BA55" s="1116"/>
      <c r="BB55" s="1116"/>
      <c r="BC55" s="1116"/>
      <c r="BD55" s="1116"/>
      <c r="BE55" s="1116"/>
      <c r="BF55" s="1116"/>
      <c r="BG55" s="1116"/>
      <c r="BH55" s="1116"/>
    </row>
    <row r="56" spans="1:60" ht="21" customHeight="1" x14ac:dyDescent="0.25">
      <c r="A56" s="1111" t="str">
        <f t="shared" si="0"/>
        <v/>
      </c>
      <c r="B56" s="1111"/>
      <c r="C56" s="1111"/>
      <c r="D56" s="1111"/>
      <c r="E56" s="1111"/>
      <c r="F56" s="1111"/>
      <c r="G56" s="1111"/>
      <c r="H56" s="1111"/>
      <c r="I56" s="1111"/>
      <c r="J56" s="1111"/>
      <c r="K56" s="1111"/>
      <c r="L56" s="1111"/>
      <c r="M56" s="1111"/>
      <c r="N56" s="1111"/>
      <c r="O56" s="1111"/>
      <c r="P56" s="1112" t="str">
        <f>IF(PYS!M25="","",PYS!M25)</f>
        <v/>
      </c>
      <c r="Q56" s="1113"/>
      <c r="R56" s="1113"/>
      <c r="S56" s="1113"/>
      <c r="T56" s="1113"/>
      <c r="U56" s="1113"/>
      <c r="V56" s="1113"/>
      <c r="W56" s="1113"/>
      <c r="X56" s="1113"/>
      <c r="Y56" s="1113"/>
      <c r="Z56" s="1113"/>
      <c r="AA56" s="1113"/>
      <c r="AB56" s="1113"/>
      <c r="AC56" s="1113"/>
      <c r="AD56" s="1114"/>
      <c r="AE56" s="1115" t="str">
        <f>IF(ISBLANK(PYS!O25),"",PYS!O25)</f>
        <v/>
      </c>
      <c r="AF56" s="1115"/>
      <c r="AG56" s="1115"/>
      <c r="AH56" s="1115"/>
      <c r="AI56" s="1115"/>
      <c r="AJ56" s="1115"/>
      <c r="AK56" s="1115"/>
      <c r="AL56" s="1115"/>
      <c r="AM56" s="1115"/>
      <c r="AN56" s="1115"/>
      <c r="AO56" s="1115"/>
      <c r="AP56" s="1115"/>
      <c r="AQ56" s="1115"/>
      <c r="AR56" s="1115"/>
      <c r="AS56" s="1116" t="str">
        <f>IF(ISBLANK(PYS!P25),"",PYS!P25)</f>
        <v/>
      </c>
      <c r="AT56" s="1116"/>
      <c r="AU56" s="1116"/>
      <c r="AV56" s="1116"/>
      <c r="AW56" s="1116"/>
      <c r="AX56" s="1116"/>
      <c r="AY56" s="1116"/>
      <c r="AZ56" s="1116"/>
      <c r="BA56" s="1116"/>
      <c r="BB56" s="1116"/>
      <c r="BC56" s="1116"/>
      <c r="BD56" s="1116"/>
      <c r="BE56" s="1116"/>
      <c r="BF56" s="1116"/>
      <c r="BG56" s="1116"/>
      <c r="BH56" s="1116"/>
    </row>
    <row r="57" spans="1:60" ht="21" customHeight="1" x14ac:dyDescent="0.25">
      <c r="A57" s="1111" t="str">
        <f t="shared" si="0"/>
        <v/>
      </c>
      <c r="B57" s="1111"/>
      <c r="C57" s="1111"/>
      <c r="D57" s="1111"/>
      <c r="E57" s="1111"/>
      <c r="F57" s="1111"/>
      <c r="G57" s="1111"/>
      <c r="H57" s="1111"/>
      <c r="I57" s="1111"/>
      <c r="J57" s="1111"/>
      <c r="K57" s="1111"/>
      <c r="L57" s="1111"/>
      <c r="M57" s="1111"/>
      <c r="N57" s="1111"/>
      <c r="O57" s="1111"/>
      <c r="P57" s="1112" t="str">
        <f>IF(PYS!M26="","",PYS!M26)</f>
        <v/>
      </c>
      <c r="Q57" s="1113"/>
      <c r="R57" s="1113"/>
      <c r="S57" s="1113"/>
      <c r="T57" s="1113"/>
      <c r="U57" s="1113"/>
      <c r="V57" s="1113"/>
      <c r="W57" s="1113"/>
      <c r="X57" s="1113"/>
      <c r="Y57" s="1113"/>
      <c r="Z57" s="1113"/>
      <c r="AA57" s="1113"/>
      <c r="AB57" s="1113"/>
      <c r="AC57" s="1113"/>
      <c r="AD57" s="1114"/>
      <c r="AE57" s="1115" t="str">
        <f>IF(ISBLANK(PYS!O26),"",PYS!O26)</f>
        <v/>
      </c>
      <c r="AF57" s="1115"/>
      <c r="AG57" s="1115"/>
      <c r="AH57" s="1115"/>
      <c r="AI57" s="1115"/>
      <c r="AJ57" s="1115"/>
      <c r="AK57" s="1115"/>
      <c r="AL57" s="1115"/>
      <c r="AM57" s="1115"/>
      <c r="AN57" s="1115"/>
      <c r="AO57" s="1115"/>
      <c r="AP57" s="1115"/>
      <c r="AQ57" s="1115"/>
      <c r="AR57" s="1115"/>
      <c r="AS57" s="1116" t="str">
        <f>IF(ISBLANK(PYS!P26),"",PYS!P26)</f>
        <v/>
      </c>
      <c r="AT57" s="1116"/>
      <c r="AU57" s="1116"/>
      <c r="AV57" s="1116"/>
      <c r="AW57" s="1116"/>
      <c r="AX57" s="1116"/>
      <c r="AY57" s="1116"/>
      <c r="AZ57" s="1116"/>
      <c r="BA57" s="1116"/>
      <c r="BB57" s="1116"/>
      <c r="BC57" s="1116"/>
      <c r="BD57" s="1116"/>
      <c r="BE57" s="1116"/>
      <c r="BF57" s="1116"/>
      <c r="BG57" s="1116"/>
      <c r="BH57" s="1116"/>
    </row>
    <row r="58" spans="1:60" ht="21" customHeight="1" x14ac:dyDescent="0.25">
      <c r="A58" s="1111" t="str">
        <f t="shared" si="0"/>
        <v/>
      </c>
      <c r="B58" s="1111"/>
      <c r="C58" s="1111"/>
      <c r="D58" s="1111"/>
      <c r="E58" s="1111"/>
      <c r="F58" s="1111"/>
      <c r="G58" s="1111"/>
      <c r="H58" s="1111"/>
      <c r="I58" s="1111"/>
      <c r="J58" s="1111"/>
      <c r="K58" s="1111"/>
      <c r="L58" s="1111"/>
      <c r="M58" s="1111"/>
      <c r="N58" s="1111"/>
      <c r="O58" s="1111"/>
      <c r="P58" s="1112" t="str">
        <f>IF(PYS!M27="","",PYS!M27)</f>
        <v/>
      </c>
      <c r="Q58" s="1113"/>
      <c r="R58" s="1113"/>
      <c r="S58" s="1113"/>
      <c r="T58" s="1113"/>
      <c r="U58" s="1113"/>
      <c r="V58" s="1113"/>
      <c r="W58" s="1113"/>
      <c r="X58" s="1113"/>
      <c r="Y58" s="1113"/>
      <c r="Z58" s="1113"/>
      <c r="AA58" s="1113"/>
      <c r="AB58" s="1113"/>
      <c r="AC58" s="1113"/>
      <c r="AD58" s="1114"/>
      <c r="AE58" s="1115" t="str">
        <f>IF(ISBLANK(PYS!O27),"",PYS!O27)</f>
        <v/>
      </c>
      <c r="AF58" s="1115"/>
      <c r="AG58" s="1115"/>
      <c r="AH58" s="1115"/>
      <c r="AI58" s="1115"/>
      <c r="AJ58" s="1115"/>
      <c r="AK58" s="1115"/>
      <c r="AL58" s="1115"/>
      <c r="AM58" s="1115"/>
      <c r="AN58" s="1115"/>
      <c r="AO58" s="1115"/>
      <c r="AP58" s="1115"/>
      <c r="AQ58" s="1115"/>
      <c r="AR58" s="1115"/>
      <c r="AS58" s="1116" t="str">
        <f>IF(ISBLANK(PYS!P27),"",PYS!P27)</f>
        <v/>
      </c>
      <c r="AT58" s="1116"/>
      <c r="AU58" s="1116"/>
      <c r="AV58" s="1116"/>
      <c r="AW58" s="1116"/>
      <c r="AX58" s="1116"/>
      <c r="AY58" s="1116"/>
      <c r="AZ58" s="1116"/>
      <c r="BA58" s="1116"/>
      <c r="BB58" s="1116"/>
      <c r="BC58" s="1116"/>
      <c r="BD58" s="1116"/>
      <c r="BE58" s="1116"/>
      <c r="BF58" s="1116"/>
      <c r="BG58" s="1116"/>
      <c r="BH58" s="1116"/>
    </row>
    <row r="59" spans="1:60" ht="21" customHeight="1" x14ac:dyDescent="0.25">
      <c r="A59" s="1111" t="str">
        <f t="shared" si="0"/>
        <v/>
      </c>
      <c r="B59" s="1111"/>
      <c r="C59" s="1111"/>
      <c r="D59" s="1111"/>
      <c r="E59" s="1111"/>
      <c r="F59" s="1111"/>
      <c r="G59" s="1111"/>
      <c r="H59" s="1111"/>
      <c r="I59" s="1111"/>
      <c r="J59" s="1111"/>
      <c r="K59" s="1111"/>
      <c r="L59" s="1111"/>
      <c r="M59" s="1111"/>
      <c r="N59" s="1111"/>
      <c r="O59" s="1111"/>
      <c r="P59" s="1112" t="str">
        <f>IF(PYS!M28="","",PYS!M28)</f>
        <v/>
      </c>
      <c r="Q59" s="1113"/>
      <c r="R59" s="1113"/>
      <c r="S59" s="1113"/>
      <c r="T59" s="1113"/>
      <c r="U59" s="1113"/>
      <c r="V59" s="1113"/>
      <c r="W59" s="1113"/>
      <c r="X59" s="1113"/>
      <c r="Y59" s="1113"/>
      <c r="Z59" s="1113"/>
      <c r="AA59" s="1113"/>
      <c r="AB59" s="1113"/>
      <c r="AC59" s="1113"/>
      <c r="AD59" s="1114"/>
      <c r="AE59" s="1115" t="str">
        <f>IF(ISBLANK(PYS!O28),"",PYS!O28)</f>
        <v/>
      </c>
      <c r="AF59" s="1115"/>
      <c r="AG59" s="1115"/>
      <c r="AH59" s="1115"/>
      <c r="AI59" s="1115"/>
      <c r="AJ59" s="1115"/>
      <c r="AK59" s="1115"/>
      <c r="AL59" s="1115"/>
      <c r="AM59" s="1115"/>
      <c r="AN59" s="1115"/>
      <c r="AO59" s="1115"/>
      <c r="AP59" s="1115"/>
      <c r="AQ59" s="1115"/>
      <c r="AR59" s="1115"/>
      <c r="AS59" s="1116" t="str">
        <f>IF(ISBLANK(PYS!P28),"",PYS!P28)</f>
        <v/>
      </c>
      <c r="AT59" s="1116"/>
      <c r="AU59" s="1116"/>
      <c r="AV59" s="1116"/>
      <c r="AW59" s="1116"/>
      <c r="AX59" s="1116"/>
      <c r="AY59" s="1116"/>
      <c r="AZ59" s="1116"/>
      <c r="BA59" s="1116"/>
      <c r="BB59" s="1116"/>
      <c r="BC59" s="1116"/>
      <c r="BD59" s="1116"/>
      <c r="BE59" s="1116"/>
      <c r="BF59" s="1116"/>
      <c r="BG59" s="1116"/>
      <c r="BH59" s="1116"/>
    </row>
    <row r="60" spans="1:60" ht="21" customHeight="1" x14ac:dyDescent="0.25">
      <c r="A60" s="1111" t="str">
        <f t="shared" si="0"/>
        <v/>
      </c>
      <c r="B60" s="1111"/>
      <c r="C60" s="1111"/>
      <c r="D60" s="1111"/>
      <c r="E60" s="1111"/>
      <c r="F60" s="1111"/>
      <c r="G60" s="1111"/>
      <c r="H60" s="1111"/>
      <c r="I60" s="1111"/>
      <c r="J60" s="1111"/>
      <c r="K60" s="1111"/>
      <c r="L60" s="1111"/>
      <c r="M60" s="1111"/>
      <c r="N60" s="1111"/>
      <c r="O60" s="1111"/>
      <c r="P60" s="1112" t="str">
        <f>IF(PYS!M29="","",PYS!M29)</f>
        <v/>
      </c>
      <c r="Q60" s="1113"/>
      <c r="R60" s="1113"/>
      <c r="S60" s="1113"/>
      <c r="T60" s="1113"/>
      <c r="U60" s="1113"/>
      <c r="V60" s="1113"/>
      <c r="W60" s="1113"/>
      <c r="X60" s="1113"/>
      <c r="Y60" s="1113"/>
      <c r="Z60" s="1113"/>
      <c r="AA60" s="1113"/>
      <c r="AB60" s="1113"/>
      <c r="AC60" s="1113"/>
      <c r="AD60" s="1114"/>
      <c r="AE60" s="1115" t="str">
        <f>IF(ISBLANK(PYS!O29),"",PYS!O29)</f>
        <v/>
      </c>
      <c r="AF60" s="1115"/>
      <c r="AG60" s="1115"/>
      <c r="AH60" s="1115"/>
      <c r="AI60" s="1115"/>
      <c r="AJ60" s="1115"/>
      <c r="AK60" s="1115"/>
      <c r="AL60" s="1115"/>
      <c r="AM60" s="1115"/>
      <c r="AN60" s="1115"/>
      <c r="AO60" s="1115"/>
      <c r="AP60" s="1115"/>
      <c r="AQ60" s="1115"/>
      <c r="AR60" s="1115"/>
      <c r="AS60" s="1116" t="str">
        <f>IF(ISBLANK(PYS!P29),"",PYS!P29)</f>
        <v/>
      </c>
      <c r="AT60" s="1116"/>
      <c r="AU60" s="1116"/>
      <c r="AV60" s="1116"/>
      <c r="AW60" s="1116"/>
      <c r="AX60" s="1116"/>
      <c r="AY60" s="1116"/>
      <c r="AZ60" s="1116"/>
      <c r="BA60" s="1116"/>
      <c r="BB60" s="1116"/>
      <c r="BC60" s="1116"/>
      <c r="BD60" s="1116"/>
      <c r="BE60" s="1116"/>
      <c r="BF60" s="1116"/>
      <c r="BG60" s="1116"/>
      <c r="BH60" s="1116"/>
    </row>
    <row r="61" spans="1:60" ht="21" customHeight="1" x14ac:dyDescent="0.25">
      <c r="A61" s="1111" t="str">
        <f t="shared" si="0"/>
        <v/>
      </c>
      <c r="B61" s="1111"/>
      <c r="C61" s="1111"/>
      <c r="D61" s="1111"/>
      <c r="E61" s="1111"/>
      <c r="F61" s="1111"/>
      <c r="G61" s="1111"/>
      <c r="H61" s="1111"/>
      <c r="I61" s="1111"/>
      <c r="J61" s="1111"/>
      <c r="K61" s="1111"/>
      <c r="L61" s="1111"/>
      <c r="M61" s="1111"/>
      <c r="N61" s="1111"/>
      <c r="O61" s="1111"/>
      <c r="P61" s="1112" t="str">
        <f>IF(PYS!M30="","",PYS!M30)</f>
        <v/>
      </c>
      <c r="Q61" s="1113"/>
      <c r="R61" s="1113"/>
      <c r="S61" s="1113"/>
      <c r="T61" s="1113"/>
      <c r="U61" s="1113"/>
      <c r="V61" s="1113"/>
      <c r="W61" s="1113"/>
      <c r="X61" s="1113"/>
      <c r="Y61" s="1113"/>
      <c r="Z61" s="1113"/>
      <c r="AA61" s="1113"/>
      <c r="AB61" s="1113"/>
      <c r="AC61" s="1113"/>
      <c r="AD61" s="1114"/>
      <c r="AE61" s="1115" t="str">
        <f>IF(ISBLANK(PYS!O30),"",PYS!O30)</f>
        <v/>
      </c>
      <c r="AF61" s="1115"/>
      <c r="AG61" s="1115"/>
      <c r="AH61" s="1115"/>
      <c r="AI61" s="1115"/>
      <c r="AJ61" s="1115"/>
      <c r="AK61" s="1115"/>
      <c r="AL61" s="1115"/>
      <c r="AM61" s="1115"/>
      <c r="AN61" s="1115"/>
      <c r="AO61" s="1115"/>
      <c r="AP61" s="1115"/>
      <c r="AQ61" s="1115"/>
      <c r="AR61" s="1115"/>
      <c r="AS61" s="1116" t="str">
        <f>IF(ISBLANK(PYS!P30),"",PYS!P30)</f>
        <v/>
      </c>
      <c r="AT61" s="1116"/>
      <c r="AU61" s="1116"/>
      <c r="AV61" s="1116"/>
      <c r="AW61" s="1116"/>
      <c r="AX61" s="1116"/>
      <c r="AY61" s="1116"/>
      <c r="AZ61" s="1116"/>
      <c r="BA61" s="1116"/>
      <c r="BB61" s="1116"/>
      <c r="BC61" s="1116"/>
      <c r="BD61" s="1116"/>
      <c r="BE61" s="1116"/>
      <c r="BF61" s="1116"/>
      <c r="BG61" s="1116"/>
      <c r="BH61" s="1116"/>
    </row>
    <row r="62" spans="1:60" ht="21" customHeight="1" x14ac:dyDescent="0.25">
      <c r="A62" s="1111" t="str">
        <f t="shared" si="0"/>
        <v/>
      </c>
      <c r="B62" s="1111"/>
      <c r="C62" s="1111"/>
      <c r="D62" s="1111"/>
      <c r="E62" s="1111"/>
      <c r="F62" s="1111"/>
      <c r="G62" s="1111"/>
      <c r="H62" s="1111"/>
      <c r="I62" s="1111"/>
      <c r="J62" s="1111"/>
      <c r="K62" s="1111"/>
      <c r="L62" s="1111"/>
      <c r="M62" s="1111"/>
      <c r="N62" s="1111"/>
      <c r="O62" s="1111"/>
      <c r="P62" s="1112" t="str">
        <f>IF(PYS!M31="","",PYS!M31)</f>
        <v/>
      </c>
      <c r="Q62" s="1113"/>
      <c r="R62" s="1113"/>
      <c r="S62" s="1113"/>
      <c r="T62" s="1113"/>
      <c r="U62" s="1113"/>
      <c r="V62" s="1113"/>
      <c r="W62" s="1113"/>
      <c r="X62" s="1113"/>
      <c r="Y62" s="1113"/>
      <c r="Z62" s="1113"/>
      <c r="AA62" s="1113"/>
      <c r="AB62" s="1113"/>
      <c r="AC62" s="1113"/>
      <c r="AD62" s="1114"/>
      <c r="AE62" s="1115" t="str">
        <f>IF(ISBLANK(PYS!O31),"",PYS!O31)</f>
        <v/>
      </c>
      <c r="AF62" s="1115"/>
      <c r="AG62" s="1115"/>
      <c r="AH62" s="1115"/>
      <c r="AI62" s="1115"/>
      <c r="AJ62" s="1115"/>
      <c r="AK62" s="1115"/>
      <c r="AL62" s="1115"/>
      <c r="AM62" s="1115"/>
      <c r="AN62" s="1115"/>
      <c r="AO62" s="1115"/>
      <c r="AP62" s="1115"/>
      <c r="AQ62" s="1115"/>
      <c r="AR62" s="1115"/>
      <c r="AS62" s="1116" t="str">
        <f>IF(ISBLANK(PYS!P31),"",PYS!P31)</f>
        <v/>
      </c>
      <c r="AT62" s="1116"/>
      <c r="AU62" s="1116"/>
      <c r="AV62" s="1116"/>
      <c r="AW62" s="1116"/>
      <c r="AX62" s="1116"/>
      <c r="AY62" s="1116"/>
      <c r="AZ62" s="1116"/>
      <c r="BA62" s="1116"/>
      <c r="BB62" s="1116"/>
      <c r="BC62" s="1116"/>
      <c r="BD62" s="1116"/>
      <c r="BE62" s="1116"/>
      <c r="BF62" s="1116"/>
      <c r="BG62" s="1116"/>
      <c r="BH62" s="1116"/>
    </row>
    <row r="63" spans="1:60" ht="21" customHeight="1" x14ac:dyDescent="0.25">
      <c r="A63" s="1111" t="str">
        <f t="shared" si="0"/>
        <v/>
      </c>
      <c r="B63" s="1111"/>
      <c r="C63" s="1111"/>
      <c r="D63" s="1111"/>
      <c r="E63" s="1111"/>
      <c r="F63" s="1111"/>
      <c r="G63" s="1111"/>
      <c r="H63" s="1111"/>
      <c r="I63" s="1111"/>
      <c r="J63" s="1111"/>
      <c r="K63" s="1111"/>
      <c r="L63" s="1111"/>
      <c r="M63" s="1111"/>
      <c r="N63" s="1111"/>
      <c r="O63" s="1111"/>
      <c r="P63" s="1112" t="str">
        <f>IF(PYS!M32="","",PYS!M32)</f>
        <v/>
      </c>
      <c r="Q63" s="1113"/>
      <c r="R63" s="1113"/>
      <c r="S63" s="1113"/>
      <c r="T63" s="1113"/>
      <c r="U63" s="1113"/>
      <c r="V63" s="1113"/>
      <c r="W63" s="1113"/>
      <c r="X63" s="1113"/>
      <c r="Y63" s="1113"/>
      <c r="Z63" s="1113"/>
      <c r="AA63" s="1113"/>
      <c r="AB63" s="1113"/>
      <c r="AC63" s="1113"/>
      <c r="AD63" s="1114"/>
      <c r="AE63" s="1115" t="str">
        <f>IF(ISBLANK(PYS!O32),"",PYS!O32)</f>
        <v/>
      </c>
      <c r="AF63" s="1115"/>
      <c r="AG63" s="1115"/>
      <c r="AH63" s="1115"/>
      <c r="AI63" s="1115"/>
      <c r="AJ63" s="1115"/>
      <c r="AK63" s="1115"/>
      <c r="AL63" s="1115"/>
      <c r="AM63" s="1115"/>
      <c r="AN63" s="1115"/>
      <c r="AO63" s="1115"/>
      <c r="AP63" s="1115"/>
      <c r="AQ63" s="1115"/>
      <c r="AR63" s="1115"/>
      <c r="AS63" s="1116" t="str">
        <f>IF(ISBLANK(PYS!P32),"",PYS!P32)</f>
        <v/>
      </c>
      <c r="AT63" s="1116"/>
      <c r="AU63" s="1116"/>
      <c r="AV63" s="1116"/>
      <c r="AW63" s="1116"/>
      <c r="AX63" s="1116"/>
      <c r="AY63" s="1116"/>
      <c r="AZ63" s="1116"/>
      <c r="BA63" s="1116"/>
      <c r="BB63" s="1116"/>
      <c r="BC63" s="1116"/>
      <c r="BD63" s="1116"/>
      <c r="BE63" s="1116"/>
      <c r="BF63" s="1116"/>
      <c r="BG63" s="1116"/>
      <c r="BH63" s="1116"/>
    </row>
    <row r="64" spans="1:60" ht="21" customHeight="1" x14ac:dyDescent="0.25">
      <c r="A64" s="1111" t="str">
        <f t="shared" si="0"/>
        <v/>
      </c>
      <c r="B64" s="1111"/>
      <c r="C64" s="1111"/>
      <c r="D64" s="1111"/>
      <c r="E64" s="1111"/>
      <c r="F64" s="1111"/>
      <c r="G64" s="1111"/>
      <c r="H64" s="1111"/>
      <c r="I64" s="1111"/>
      <c r="J64" s="1111"/>
      <c r="K64" s="1111"/>
      <c r="L64" s="1111"/>
      <c r="M64" s="1111"/>
      <c r="N64" s="1111"/>
      <c r="O64" s="1111"/>
      <c r="P64" s="1112" t="str">
        <f>IF(PYS!M33="","",PYS!M33)</f>
        <v/>
      </c>
      <c r="Q64" s="1113"/>
      <c r="R64" s="1113"/>
      <c r="S64" s="1113"/>
      <c r="T64" s="1113"/>
      <c r="U64" s="1113"/>
      <c r="V64" s="1113"/>
      <c r="W64" s="1113"/>
      <c r="X64" s="1113"/>
      <c r="Y64" s="1113"/>
      <c r="Z64" s="1113"/>
      <c r="AA64" s="1113"/>
      <c r="AB64" s="1113"/>
      <c r="AC64" s="1113"/>
      <c r="AD64" s="1114"/>
      <c r="AE64" s="1115" t="str">
        <f>IF(ISBLANK(PYS!O33),"",PYS!O33)</f>
        <v/>
      </c>
      <c r="AF64" s="1115"/>
      <c r="AG64" s="1115"/>
      <c r="AH64" s="1115"/>
      <c r="AI64" s="1115"/>
      <c r="AJ64" s="1115"/>
      <c r="AK64" s="1115"/>
      <c r="AL64" s="1115"/>
      <c r="AM64" s="1115"/>
      <c r="AN64" s="1115"/>
      <c r="AO64" s="1115"/>
      <c r="AP64" s="1115"/>
      <c r="AQ64" s="1115"/>
      <c r="AR64" s="1115"/>
      <c r="AS64" s="1116" t="str">
        <f>IF(ISBLANK(PYS!P33),"",PYS!P33)</f>
        <v/>
      </c>
      <c r="AT64" s="1116"/>
      <c r="AU64" s="1116"/>
      <c r="AV64" s="1116"/>
      <c r="AW64" s="1116"/>
      <c r="AX64" s="1116"/>
      <c r="AY64" s="1116"/>
      <c r="AZ64" s="1116"/>
      <c r="BA64" s="1116"/>
      <c r="BB64" s="1116"/>
      <c r="BC64" s="1116"/>
      <c r="BD64" s="1116"/>
      <c r="BE64" s="1116"/>
      <c r="BF64" s="1116"/>
      <c r="BG64" s="1116"/>
      <c r="BH64" s="1116"/>
    </row>
    <row r="65" spans="1:60" ht="21" customHeight="1" x14ac:dyDescent="0.25">
      <c r="A65" s="1111" t="str">
        <f t="shared" si="0"/>
        <v/>
      </c>
      <c r="B65" s="1111"/>
      <c r="C65" s="1111"/>
      <c r="D65" s="1111"/>
      <c r="E65" s="1111"/>
      <c r="F65" s="1111"/>
      <c r="G65" s="1111"/>
      <c r="H65" s="1111"/>
      <c r="I65" s="1111"/>
      <c r="J65" s="1111"/>
      <c r="K65" s="1111"/>
      <c r="L65" s="1111"/>
      <c r="M65" s="1111"/>
      <c r="N65" s="1111"/>
      <c r="O65" s="1111"/>
      <c r="P65" s="1112" t="str">
        <f>IF(PYS!M34="","",PYS!M34)</f>
        <v/>
      </c>
      <c r="Q65" s="1113"/>
      <c r="R65" s="1113"/>
      <c r="S65" s="1113"/>
      <c r="T65" s="1113"/>
      <c r="U65" s="1113"/>
      <c r="V65" s="1113"/>
      <c r="W65" s="1113"/>
      <c r="X65" s="1113"/>
      <c r="Y65" s="1113"/>
      <c r="Z65" s="1113"/>
      <c r="AA65" s="1113"/>
      <c r="AB65" s="1113"/>
      <c r="AC65" s="1113"/>
      <c r="AD65" s="1114"/>
      <c r="AE65" s="1115" t="str">
        <f>IF(ISBLANK(PYS!O34),"",PYS!O34)</f>
        <v/>
      </c>
      <c r="AF65" s="1115"/>
      <c r="AG65" s="1115"/>
      <c r="AH65" s="1115"/>
      <c r="AI65" s="1115"/>
      <c r="AJ65" s="1115"/>
      <c r="AK65" s="1115"/>
      <c r="AL65" s="1115"/>
      <c r="AM65" s="1115"/>
      <c r="AN65" s="1115"/>
      <c r="AO65" s="1115"/>
      <c r="AP65" s="1115"/>
      <c r="AQ65" s="1115"/>
      <c r="AR65" s="1115"/>
      <c r="AS65" s="1116" t="str">
        <f>IF(ISBLANK(PYS!P34),"",PYS!P34)</f>
        <v/>
      </c>
      <c r="AT65" s="1116"/>
      <c r="AU65" s="1116"/>
      <c r="AV65" s="1116"/>
      <c r="AW65" s="1116"/>
      <c r="AX65" s="1116"/>
      <c r="AY65" s="1116"/>
      <c r="AZ65" s="1116"/>
      <c r="BA65" s="1116"/>
      <c r="BB65" s="1116"/>
      <c r="BC65" s="1116"/>
      <c r="BD65" s="1116"/>
      <c r="BE65" s="1116"/>
      <c r="BF65" s="1116"/>
      <c r="BG65" s="1116"/>
      <c r="BH65" s="1116"/>
    </row>
    <row r="66" spans="1:60" ht="21" customHeight="1" x14ac:dyDescent="0.25">
      <c r="A66" s="1111" t="str">
        <f t="shared" si="0"/>
        <v/>
      </c>
      <c r="B66" s="1111"/>
      <c r="C66" s="1111"/>
      <c r="D66" s="1111"/>
      <c r="E66" s="1111"/>
      <c r="F66" s="1111"/>
      <c r="G66" s="1111"/>
      <c r="H66" s="1111"/>
      <c r="I66" s="1111"/>
      <c r="J66" s="1111"/>
      <c r="K66" s="1111"/>
      <c r="L66" s="1111"/>
      <c r="M66" s="1111"/>
      <c r="N66" s="1111"/>
      <c r="O66" s="1111"/>
      <c r="P66" s="1112" t="str">
        <f>IF(PYS!M35="","",PYS!M35)</f>
        <v/>
      </c>
      <c r="Q66" s="1113"/>
      <c r="R66" s="1113"/>
      <c r="S66" s="1113"/>
      <c r="T66" s="1113"/>
      <c r="U66" s="1113"/>
      <c r="V66" s="1113"/>
      <c r="W66" s="1113"/>
      <c r="X66" s="1113"/>
      <c r="Y66" s="1113"/>
      <c r="Z66" s="1113"/>
      <c r="AA66" s="1113"/>
      <c r="AB66" s="1113"/>
      <c r="AC66" s="1113"/>
      <c r="AD66" s="1114"/>
      <c r="AE66" s="1115" t="str">
        <f>IF(ISBLANK(PYS!O35),"",PYS!O35)</f>
        <v/>
      </c>
      <c r="AF66" s="1115"/>
      <c r="AG66" s="1115"/>
      <c r="AH66" s="1115"/>
      <c r="AI66" s="1115"/>
      <c r="AJ66" s="1115"/>
      <c r="AK66" s="1115"/>
      <c r="AL66" s="1115"/>
      <c r="AM66" s="1115"/>
      <c r="AN66" s="1115"/>
      <c r="AO66" s="1115"/>
      <c r="AP66" s="1115"/>
      <c r="AQ66" s="1115"/>
      <c r="AR66" s="1115"/>
      <c r="AS66" s="1116" t="str">
        <f>IF(ISBLANK(PYS!P35),"",PYS!P35)</f>
        <v/>
      </c>
      <c r="AT66" s="1116"/>
      <c r="AU66" s="1116"/>
      <c r="AV66" s="1116"/>
      <c r="AW66" s="1116"/>
      <c r="AX66" s="1116"/>
      <c r="AY66" s="1116"/>
      <c r="AZ66" s="1116"/>
      <c r="BA66" s="1116"/>
      <c r="BB66" s="1116"/>
      <c r="BC66" s="1116"/>
      <c r="BD66" s="1116"/>
      <c r="BE66" s="1116"/>
      <c r="BF66" s="1116"/>
      <c r="BG66" s="1116"/>
      <c r="BH66" s="1116"/>
    </row>
    <row r="67" spans="1:60" ht="21" customHeight="1" x14ac:dyDescent="0.25">
      <c r="A67" s="1111" t="str">
        <f t="shared" si="0"/>
        <v/>
      </c>
      <c r="B67" s="1111"/>
      <c r="C67" s="1111"/>
      <c r="D67" s="1111"/>
      <c r="E67" s="1111"/>
      <c r="F67" s="1111"/>
      <c r="G67" s="1111"/>
      <c r="H67" s="1111"/>
      <c r="I67" s="1111"/>
      <c r="J67" s="1111"/>
      <c r="K67" s="1111"/>
      <c r="L67" s="1111"/>
      <c r="M67" s="1111"/>
      <c r="N67" s="1111"/>
      <c r="O67" s="1111"/>
      <c r="P67" s="1112" t="str">
        <f>IF(PYS!M36="","",PYS!M36)</f>
        <v/>
      </c>
      <c r="Q67" s="1113"/>
      <c r="R67" s="1113"/>
      <c r="S67" s="1113"/>
      <c r="T67" s="1113"/>
      <c r="U67" s="1113"/>
      <c r="V67" s="1113"/>
      <c r="W67" s="1113"/>
      <c r="X67" s="1113"/>
      <c r="Y67" s="1113"/>
      <c r="Z67" s="1113"/>
      <c r="AA67" s="1113"/>
      <c r="AB67" s="1113"/>
      <c r="AC67" s="1113"/>
      <c r="AD67" s="1114"/>
      <c r="AE67" s="1115" t="str">
        <f>IF(ISBLANK(PYS!O36),"",PYS!O36)</f>
        <v/>
      </c>
      <c r="AF67" s="1115"/>
      <c r="AG67" s="1115"/>
      <c r="AH67" s="1115"/>
      <c r="AI67" s="1115"/>
      <c r="AJ67" s="1115"/>
      <c r="AK67" s="1115"/>
      <c r="AL67" s="1115"/>
      <c r="AM67" s="1115"/>
      <c r="AN67" s="1115"/>
      <c r="AO67" s="1115"/>
      <c r="AP67" s="1115"/>
      <c r="AQ67" s="1115"/>
      <c r="AR67" s="1115"/>
      <c r="AS67" s="1116" t="str">
        <f>IF(ISBLANK(PYS!P36),"",PYS!P36)</f>
        <v/>
      </c>
      <c r="AT67" s="1116"/>
      <c r="AU67" s="1116"/>
      <c r="AV67" s="1116"/>
      <c r="AW67" s="1116"/>
      <c r="AX67" s="1116"/>
      <c r="AY67" s="1116"/>
      <c r="AZ67" s="1116"/>
      <c r="BA67" s="1116"/>
      <c r="BB67" s="1116"/>
      <c r="BC67" s="1116"/>
      <c r="BD67" s="1116"/>
      <c r="BE67" s="1116"/>
      <c r="BF67" s="1116"/>
      <c r="BG67" s="1116"/>
      <c r="BH67" s="1116"/>
    </row>
    <row r="68" spans="1:60" ht="21" customHeight="1" x14ac:dyDescent="0.25">
      <c r="A68" s="1111" t="str">
        <f t="shared" si="0"/>
        <v/>
      </c>
      <c r="B68" s="1111"/>
      <c r="C68" s="1111"/>
      <c r="D68" s="1111"/>
      <c r="E68" s="1111"/>
      <c r="F68" s="1111"/>
      <c r="G68" s="1111"/>
      <c r="H68" s="1111"/>
      <c r="I68" s="1111"/>
      <c r="J68" s="1111"/>
      <c r="K68" s="1111"/>
      <c r="L68" s="1111"/>
      <c r="M68" s="1111"/>
      <c r="N68" s="1111"/>
      <c r="O68" s="1111"/>
      <c r="P68" s="1112" t="str">
        <f>IF(PYS!M37="","",PYS!M37)</f>
        <v/>
      </c>
      <c r="Q68" s="1113"/>
      <c r="R68" s="1113"/>
      <c r="S68" s="1113"/>
      <c r="T68" s="1113"/>
      <c r="U68" s="1113"/>
      <c r="V68" s="1113"/>
      <c r="W68" s="1113"/>
      <c r="X68" s="1113"/>
      <c r="Y68" s="1113"/>
      <c r="Z68" s="1113"/>
      <c r="AA68" s="1113"/>
      <c r="AB68" s="1113"/>
      <c r="AC68" s="1113"/>
      <c r="AD68" s="1114"/>
      <c r="AE68" s="1115" t="str">
        <f>IF(ISBLANK(PYS!O37),"",PYS!O37)</f>
        <v/>
      </c>
      <c r="AF68" s="1115"/>
      <c r="AG68" s="1115"/>
      <c r="AH68" s="1115"/>
      <c r="AI68" s="1115"/>
      <c r="AJ68" s="1115"/>
      <c r="AK68" s="1115"/>
      <c r="AL68" s="1115"/>
      <c r="AM68" s="1115"/>
      <c r="AN68" s="1115"/>
      <c r="AO68" s="1115"/>
      <c r="AP68" s="1115"/>
      <c r="AQ68" s="1115"/>
      <c r="AR68" s="1115"/>
      <c r="AS68" s="1116" t="str">
        <f>IF(ISBLANK(PYS!P37),"",PYS!P37)</f>
        <v/>
      </c>
      <c r="AT68" s="1116"/>
      <c r="AU68" s="1116"/>
      <c r="AV68" s="1116"/>
      <c r="AW68" s="1116"/>
      <c r="AX68" s="1116"/>
      <c r="AY68" s="1116"/>
      <c r="AZ68" s="1116"/>
      <c r="BA68" s="1116"/>
      <c r="BB68" s="1116"/>
      <c r="BC68" s="1116"/>
      <c r="BD68" s="1116"/>
      <c r="BE68" s="1116"/>
      <c r="BF68" s="1116"/>
      <c r="BG68" s="1116"/>
      <c r="BH68" s="1116"/>
    </row>
    <row r="69" spans="1:60" ht="21" customHeight="1" x14ac:dyDescent="0.25">
      <c r="A69" s="1111" t="str">
        <f t="shared" si="0"/>
        <v/>
      </c>
      <c r="B69" s="1111"/>
      <c r="C69" s="1111"/>
      <c r="D69" s="1111"/>
      <c r="E69" s="1111"/>
      <c r="F69" s="1111"/>
      <c r="G69" s="1111"/>
      <c r="H69" s="1111"/>
      <c r="I69" s="1111"/>
      <c r="J69" s="1111"/>
      <c r="K69" s="1111"/>
      <c r="L69" s="1111"/>
      <c r="M69" s="1111"/>
      <c r="N69" s="1111"/>
      <c r="O69" s="1111"/>
      <c r="P69" s="1112" t="str">
        <f>IF(PYS!M38="","",PYS!M38)</f>
        <v/>
      </c>
      <c r="Q69" s="1113"/>
      <c r="R69" s="1113"/>
      <c r="S69" s="1113"/>
      <c r="T69" s="1113"/>
      <c r="U69" s="1113"/>
      <c r="V69" s="1113"/>
      <c r="W69" s="1113"/>
      <c r="X69" s="1113"/>
      <c r="Y69" s="1113"/>
      <c r="Z69" s="1113"/>
      <c r="AA69" s="1113"/>
      <c r="AB69" s="1113"/>
      <c r="AC69" s="1113"/>
      <c r="AD69" s="1114"/>
      <c r="AE69" s="1115" t="str">
        <f>IF(ISBLANK(PYS!O38),"",PYS!O38)</f>
        <v/>
      </c>
      <c r="AF69" s="1115"/>
      <c r="AG69" s="1115"/>
      <c r="AH69" s="1115"/>
      <c r="AI69" s="1115"/>
      <c r="AJ69" s="1115"/>
      <c r="AK69" s="1115"/>
      <c r="AL69" s="1115"/>
      <c r="AM69" s="1115"/>
      <c r="AN69" s="1115"/>
      <c r="AO69" s="1115"/>
      <c r="AP69" s="1115"/>
      <c r="AQ69" s="1115"/>
      <c r="AR69" s="1115"/>
      <c r="AS69" s="1116" t="str">
        <f>IF(ISBLANK(PYS!P38),"",PYS!P38)</f>
        <v/>
      </c>
      <c r="AT69" s="1116"/>
      <c r="AU69" s="1116"/>
      <c r="AV69" s="1116"/>
      <c r="AW69" s="1116"/>
      <c r="AX69" s="1116"/>
      <c r="AY69" s="1116"/>
      <c r="AZ69" s="1116"/>
      <c r="BA69" s="1116"/>
      <c r="BB69" s="1116"/>
      <c r="BC69" s="1116"/>
      <c r="BD69" s="1116"/>
      <c r="BE69" s="1116"/>
      <c r="BF69" s="1116"/>
      <c r="BG69" s="1116"/>
      <c r="BH69" s="1116"/>
    </row>
    <row r="70" spans="1:60" ht="21" customHeight="1" x14ac:dyDescent="0.25">
      <c r="A70" s="1111" t="str">
        <f t="shared" si="0"/>
        <v/>
      </c>
      <c r="B70" s="1111"/>
      <c r="C70" s="1111"/>
      <c r="D70" s="1111"/>
      <c r="E70" s="1111"/>
      <c r="F70" s="1111"/>
      <c r="G70" s="1111"/>
      <c r="H70" s="1111"/>
      <c r="I70" s="1111"/>
      <c r="J70" s="1111"/>
      <c r="K70" s="1111"/>
      <c r="L70" s="1111"/>
      <c r="M70" s="1111"/>
      <c r="N70" s="1111"/>
      <c r="O70" s="1111"/>
      <c r="P70" s="1112" t="str">
        <f>IF(PYS!M39="","",PYS!M39)</f>
        <v/>
      </c>
      <c r="Q70" s="1113"/>
      <c r="R70" s="1113"/>
      <c r="S70" s="1113"/>
      <c r="T70" s="1113"/>
      <c r="U70" s="1113"/>
      <c r="V70" s="1113"/>
      <c r="W70" s="1113"/>
      <c r="X70" s="1113"/>
      <c r="Y70" s="1113"/>
      <c r="Z70" s="1113"/>
      <c r="AA70" s="1113"/>
      <c r="AB70" s="1113"/>
      <c r="AC70" s="1113"/>
      <c r="AD70" s="1114"/>
      <c r="AE70" s="1115" t="str">
        <f>IF(ISBLANK(PYS!O39),"",PYS!O39)</f>
        <v/>
      </c>
      <c r="AF70" s="1115"/>
      <c r="AG70" s="1115"/>
      <c r="AH70" s="1115"/>
      <c r="AI70" s="1115"/>
      <c r="AJ70" s="1115"/>
      <c r="AK70" s="1115"/>
      <c r="AL70" s="1115"/>
      <c r="AM70" s="1115"/>
      <c r="AN70" s="1115"/>
      <c r="AO70" s="1115"/>
      <c r="AP70" s="1115"/>
      <c r="AQ70" s="1115"/>
      <c r="AR70" s="1115"/>
      <c r="AS70" s="1116" t="str">
        <f>IF(ISBLANK(PYS!P39),"",PYS!P39)</f>
        <v/>
      </c>
      <c r="AT70" s="1116"/>
      <c r="AU70" s="1116"/>
      <c r="AV70" s="1116"/>
      <c r="AW70" s="1116"/>
      <c r="AX70" s="1116"/>
      <c r="AY70" s="1116"/>
      <c r="AZ70" s="1116"/>
      <c r="BA70" s="1116"/>
      <c r="BB70" s="1116"/>
      <c r="BC70" s="1116"/>
      <c r="BD70" s="1116"/>
      <c r="BE70" s="1116"/>
      <c r="BF70" s="1116"/>
      <c r="BG70" s="1116"/>
      <c r="BH70" s="1116"/>
    </row>
    <row r="71" spans="1:60" ht="21" customHeight="1" x14ac:dyDescent="0.25">
      <c r="A71" s="1118" t="str">
        <f t="shared" si="0"/>
        <v/>
      </c>
      <c r="B71" s="1119"/>
      <c r="C71" s="1119"/>
      <c r="D71" s="1119"/>
      <c r="E71" s="1119"/>
      <c r="F71" s="1119"/>
      <c r="G71" s="1119"/>
      <c r="H71" s="1119"/>
      <c r="I71" s="1119"/>
      <c r="J71" s="1119"/>
      <c r="K71" s="1119"/>
      <c r="L71" s="1119"/>
      <c r="M71" s="1119"/>
      <c r="N71" s="1119"/>
      <c r="O71" s="1120"/>
      <c r="P71" s="1112" t="str">
        <f>IF(PYS!M40="","",PYS!M40)</f>
        <v/>
      </c>
      <c r="Q71" s="1113"/>
      <c r="R71" s="1113"/>
      <c r="S71" s="1113"/>
      <c r="T71" s="1113"/>
      <c r="U71" s="1113"/>
      <c r="V71" s="1113"/>
      <c r="W71" s="1113"/>
      <c r="X71" s="1113"/>
      <c r="Y71" s="1113"/>
      <c r="Z71" s="1113"/>
      <c r="AA71" s="1113"/>
      <c r="AB71" s="1113"/>
      <c r="AC71" s="1113"/>
      <c r="AD71" s="1114"/>
      <c r="AE71" s="1115" t="str">
        <f>IF(ISBLANK(PYS!O40),"",PYS!O40)</f>
        <v/>
      </c>
      <c r="AF71" s="1115"/>
      <c r="AG71" s="1115"/>
      <c r="AH71" s="1115"/>
      <c r="AI71" s="1115"/>
      <c r="AJ71" s="1115"/>
      <c r="AK71" s="1115"/>
      <c r="AL71" s="1115"/>
      <c r="AM71" s="1115"/>
      <c r="AN71" s="1115"/>
      <c r="AO71" s="1115"/>
      <c r="AP71" s="1115"/>
      <c r="AQ71" s="1115"/>
      <c r="AR71" s="1115"/>
      <c r="AS71" s="1116" t="str">
        <f>IF(ISBLANK(PYS!P40),"",PYS!P40)</f>
        <v/>
      </c>
      <c r="AT71" s="1116"/>
      <c r="AU71" s="1116"/>
      <c r="AV71" s="1116"/>
      <c r="AW71" s="1116"/>
      <c r="AX71" s="1116"/>
      <c r="AY71" s="1116"/>
      <c r="AZ71" s="1116"/>
      <c r="BA71" s="1116"/>
      <c r="BB71" s="1116"/>
      <c r="BC71" s="1116"/>
      <c r="BD71" s="1116"/>
      <c r="BE71" s="1116"/>
      <c r="BF71" s="1116"/>
      <c r="BG71" s="1116"/>
      <c r="BH71" s="1116"/>
    </row>
    <row r="72" spans="1:60" ht="21" customHeight="1" x14ac:dyDescent="0.25">
      <c r="A72" s="1111" t="str">
        <f t="shared" si="0"/>
        <v/>
      </c>
      <c r="B72" s="1111"/>
      <c r="C72" s="1111"/>
      <c r="D72" s="1111"/>
      <c r="E72" s="1111"/>
      <c r="F72" s="1111"/>
      <c r="G72" s="1111"/>
      <c r="H72" s="1111"/>
      <c r="I72" s="1111"/>
      <c r="J72" s="1111"/>
      <c r="K72" s="1111"/>
      <c r="L72" s="1111"/>
      <c r="M72" s="1111"/>
      <c r="N72" s="1111"/>
      <c r="O72" s="1111"/>
      <c r="P72" s="1112" t="str">
        <f>IF(PYS!M41="","",PYS!M41)</f>
        <v/>
      </c>
      <c r="Q72" s="1113"/>
      <c r="R72" s="1113"/>
      <c r="S72" s="1113"/>
      <c r="T72" s="1113"/>
      <c r="U72" s="1113"/>
      <c r="V72" s="1113"/>
      <c r="W72" s="1113"/>
      <c r="X72" s="1113"/>
      <c r="Y72" s="1113"/>
      <c r="Z72" s="1113"/>
      <c r="AA72" s="1113"/>
      <c r="AB72" s="1113"/>
      <c r="AC72" s="1113"/>
      <c r="AD72" s="1114"/>
      <c r="AE72" s="1115" t="str">
        <f>IF(ISBLANK(PYS!O41),"",PYS!O41)</f>
        <v/>
      </c>
      <c r="AF72" s="1115"/>
      <c r="AG72" s="1115"/>
      <c r="AH72" s="1115"/>
      <c r="AI72" s="1115"/>
      <c r="AJ72" s="1115"/>
      <c r="AK72" s="1115"/>
      <c r="AL72" s="1115"/>
      <c r="AM72" s="1115"/>
      <c r="AN72" s="1115"/>
      <c r="AO72" s="1115"/>
      <c r="AP72" s="1115"/>
      <c r="AQ72" s="1115"/>
      <c r="AR72" s="1115"/>
      <c r="AS72" s="1116" t="str">
        <f>IF(ISBLANK(PYS!P41),"",PYS!P41)</f>
        <v/>
      </c>
      <c r="AT72" s="1116"/>
      <c r="AU72" s="1116"/>
      <c r="AV72" s="1116"/>
      <c r="AW72" s="1116"/>
      <c r="AX72" s="1116"/>
      <c r="AY72" s="1116"/>
      <c r="AZ72" s="1116"/>
      <c r="BA72" s="1116"/>
      <c r="BB72" s="1116"/>
      <c r="BC72" s="1116"/>
      <c r="BD72" s="1116"/>
      <c r="BE72" s="1116"/>
      <c r="BF72" s="1116"/>
      <c r="BG72" s="1116"/>
      <c r="BH72" s="1116"/>
    </row>
    <row r="73" spans="1:60" ht="2.25" customHeight="1" x14ac:dyDescent="0.25">
      <c r="A73" s="827"/>
      <c r="B73" s="827"/>
      <c r="C73" s="827"/>
      <c r="D73" s="827"/>
      <c r="E73" s="827"/>
      <c r="F73" s="827"/>
      <c r="G73" s="827"/>
      <c r="H73" s="827"/>
      <c r="I73" s="827"/>
      <c r="J73" s="827"/>
      <c r="K73" s="827"/>
      <c r="L73" s="827"/>
      <c r="M73" s="827"/>
      <c r="N73" s="827"/>
      <c r="O73" s="827"/>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9"/>
      <c r="AT73" s="829"/>
      <c r="AU73" s="829"/>
      <c r="AV73" s="829"/>
      <c r="AW73" s="829"/>
      <c r="AX73" s="829"/>
      <c r="AY73" s="829"/>
      <c r="AZ73" s="829"/>
      <c r="BA73" s="829"/>
      <c r="BB73" s="829"/>
      <c r="BC73" s="829"/>
      <c r="BD73" s="829"/>
      <c r="BE73" s="829"/>
      <c r="BF73" s="829"/>
      <c r="BG73" s="829"/>
      <c r="BH73" s="829"/>
    </row>
    <row r="74" spans="1:60" x14ac:dyDescent="0.25">
      <c r="A74" s="1117" t="s">
        <v>8248</v>
      </c>
      <c r="B74" s="1117"/>
      <c r="C74" s="1117"/>
      <c r="D74" s="1117"/>
      <c r="E74" s="1117"/>
      <c r="F74" s="1117"/>
      <c r="G74" s="1117"/>
      <c r="H74" s="1117"/>
      <c r="I74" s="1117"/>
      <c r="J74" s="1117"/>
      <c r="K74" s="1117"/>
      <c r="L74" s="1117"/>
      <c r="M74" s="1117"/>
      <c r="N74" s="1117"/>
      <c r="O74" s="1117"/>
      <c r="P74" s="1117"/>
      <c r="Q74" s="1117"/>
      <c r="R74" s="1117"/>
      <c r="S74" s="1117"/>
      <c r="T74" s="1117"/>
      <c r="U74" s="1117"/>
      <c r="V74" s="1117"/>
      <c r="W74" s="1117"/>
      <c r="X74" s="1117"/>
      <c r="Y74" s="1117"/>
      <c r="Z74" s="1117"/>
      <c r="AA74" s="1117"/>
      <c r="AB74" s="1117"/>
      <c r="AC74" s="1117"/>
      <c r="AD74" s="1117"/>
      <c r="AE74" s="1117"/>
      <c r="AF74" s="1117"/>
      <c r="AG74" s="1117"/>
      <c r="AH74" s="1117"/>
      <c r="AI74" s="1117"/>
      <c r="AJ74" s="1117"/>
      <c r="AK74" s="1117"/>
      <c r="AL74" s="1117"/>
      <c r="AM74" s="1117"/>
      <c r="AN74" s="1117"/>
      <c r="AO74" s="1117"/>
      <c r="AP74" s="1117"/>
      <c r="AQ74" s="1117"/>
      <c r="AR74" s="1117"/>
      <c r="AS74" s="1117"/>
      <c r="AT74" s="1117"/>
      <c r="AU74" s="1117"/>
      <c r="AV74" s="1117"/>
      <c r="AW74" s="1117"/>
      <c r="AX74" s="1117"/>
      <c r="AY74" s="1117"/>
      <c r="AZ74" s="1117"/>
      <c r="BA74" s="1117"/>
      <c r="BB74" s="1117"/>
      <c r="BC74" s="1117"/>
      <c r="BD74" s="1117"/>
      <c r="BE74" s="1117"/>
      <c r="BF74" s="1117"/>
      <c r="BG74" s="1117"/>
      <c r="BH74" s="1117"/>
    </row>
    <row r="75" spans="1:60" ht="6" customHeight="1" x14ac:dyDescent="0.25">
      <c r="A75" s="595"/>
      <c r="B75" s="595"/>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5"/>
      <c r="AT75" s="595"/>
      <c r="AU75" s="595"/>
      <c r="AV75" s="595"/>
      <c r="AW75" s="595"/>
      <c r="AX75" s="595"/>
      <c r="AY75" s="595"/>
      <c r="AZ75" s="595"/>
      <c r="BA75" s="595"/>
      <c r="BB75" s="595"/>
      <c r="BC75" s="595"/>
      <c r="BD75" s="595"/>
      <c r="BE75" s="595"/>
      <c r="BF75" s="595"/>
      <c r="BG75" s="595"/>
      <c r="BH75" s="595"/>
    </row>
    <row r="76" spans="1:60" x14ac:dyDescent="0.25">
      <c r="A76" s="1176" t="s">
        <v>7930</v>
      </c>
      <c r="B76" s="1176"/>
      <c r="C76" s="1176"/>
      <c r="D76" s="1176"/>
      <c r="E76" s="1176"/>
      <c r="F76" s="1176"/>
      <c r="G76" s="1176"/>
      <c r="H76" s="1176"/>
      <c r="I76" s="1176"/>
      <c r="J76" s="1176"/>
      <c r="K76" s="1176"/>
      <c r="L76" s="1176"/>
      <c r="M76" s="1176"/>
      <c r="N76" s="1176"/>
      <c r="O76" s="1176"/>
      <c r="P76" s="1176"/>
      <c r="Q76" s="1176"/>
      <c r="R76" s="1176"/>
      <c r="S76" s="1176"/>
      <c r="T76" s="1176"/>
      <c r="U76" s="1176"/>
      <c r="V76" s="1176"/>
      <c r="W76" s="1176"/>
      <c r="X76" s="1176"/>
      <c r="Y76" s="1176"/>
      <c r="Z76" s="1176"/>
      <c r="AA76" s="1176"/>
      <c r="AB76" s="1176"/>
      <c r="AC76" s="1176"/>
      <c r="AD76" s="1176"/>
      <c r="AE76" s="1176" t="str">
        <f ca="1">OFFSET(AT16,COUNTA(AT16:BA141)-1,0)</f>
        <v/>
      </c>
      <c r="AF76" s="1176"/>
      <c r="AG76" s="1176"/>
      <c r="AH76" s="1176"/>
      <c r="AI76" s="1176"/>
      <c r="AJ76" s="1176"/>
      <c r="AK76" s="1176"/>
      <c r="AL76" s="1176"/>
      <c r="AM76" s="1176"/>
      <c r="AN76" s="1176"/>
      <c r="AO76" s="1176"/>
      <c r="AP76" s="1176"/>
      <c r="AQ76" s="1176"/>
      <c r="AR76" s="1176"/>
      <c r="AS76" s="1176"/>
      <c r="AT76" s="1176"/>
      <c r="AU76" s="1176"/>
      <c r="AV76" s="1176"/>
      <c r="AW76" s="1176"/>
      <c r="AX76" s="1176"/>
      <c r="AY76" s="1176"/>
      <c r="AZ76" s="1176"/>
      <c r="BA76" s="1176"/>
      <c r="BB76" s="1176"/>
      <c r="BC76" s="1176"/>
      <c r="BD76" s="1176"/>
      <c r="BE76" s="1176"/>
      <c r="BF76" s="1176"/>
      <c r="BG76" s="1176"/>
      <c r="BH76" s="1176"/>
    </row>
    <row r="77" spans="1:60" ht="87.75" customHeight="1" x14ac:dyDescent="0.25">
      <c r="A77" s="1158" t="str">
        <f>CONCATENATE(PYS!Y26,CHAR(10)," ",PYS!Z26)</f>
        <v>0
 0</v>
      </c>
      <c r="B77" s="1159"/>
      <c r="C77" s="1159"/>
      <c r="D77" s="1159"/>
      <c r="E77" s="1159"/>
      <c r="F77" s="1159"/>
      <c r="G77" s="1159"/>
      <c r="H77" s="1159"/>
      <c r="I77" s="1159"/>
      <c r="J77" s="1159"/>
      <c r="K77" s="1159"/>
      <c r="L77" s="1159"/>
      <c r="M77" s="1159"/>
      <c r="N77" s="1159"/>
      <c r="O77" s="1160"/>
      <c r="P77" s="1164" t="s">
        <v>8073</v>
      </c>
      <c r="Q77" s="1165"/>
      <c r="R77" s="1165"/>
      <c r="S77" s="1165"/>
      <c r="T77" s="1165"/>
      <c r="U77" s="1165"/>
      <c r="V77" s="1165"/>
      <c r="W77" s="1165"/>
      <c r="X77" s="1165"/>
      <c r="Y77" s="1165"/>
      <c r="Z77" s="1165"/>
      <c r="AA77" s="1165"/>
      <c r="AB77" s="1165"/>
      <c r="AC77" s="1165"/>
      <c r="AD77" s="1166"/>
      <c r="AE77" s="1164" t="str">
        <f ca="1">PYS!AB26</f>
        <v>FECHA DE EXPEDICIÓN: 14-08-2026</v>
      </c>
      <c r="AF77" s="1165"/>
      <c r="AG77" s="1165"/>
      <c r="AH77" s="1165"/>
      <c r="AI77" s="1165"/>
      <c r="AJ77" s="1165"/>
      <c r="AK77" s="1165"/>
      <c r="AL77" s="1165"/>
      <c r="AM77" s="1165"/>
      <c r="AN77" s="1165"/>
      <c r="AO77" s="1165"/>
      <c r="AP77" s="1165"/>
      <c r="AQ77" s="1165"/>
      <c r="AR77" s="1166"/>
      <c r="AS77" s="1170" t="s">
        <v>7931</v>
      </c>
      <c r="AT77" s="1171"/>
      <c r="AU77" s="1171"/>
      <c r="AV77" s="1171"/>
      <c r="AW77" s="1171"/>
      <c r="AX77" s="1171"/>
      <c r="AY77" s="1171"/>
      <c r="AZ77" s="1171"/>
      <c r="BA77" s="1171"/>
      <c r="BB77" s="1171"/>
      <c r="BC77" s="1171"/>
      <c r="BD77" s="1171"/>
      <c r="BE77" s="1171"/>
      <c r="BF77" s="1171"/>
      <c r="BG77" s="1171"/>
      <c r="BH77" s="1172"/>
    </row>
    <row r="78" spans="1:60" ht="12.75" customHeight="1" x14ac:dyDescent="0.25">
      <c r="A78" s="1161"/>
      <c r="B78" s="1162"/>
      <c r="C78" s="1162"/>
      <c r="D78" s="1162"/>
      <c r="E78" s="1162"/>
      <c r="F78" s="1162"/>
      <c r="G78" s="1162"/>
      <c r="H78" s="1162"/>
      <c r="I78" s="1162"/>
      <c r="J78" s="1162"/>
      <c r="K78" s="1162"/>
      <c r="L78" s="1162"/>
      <c r="M78" s="1162"/>
      <c r="N78" s="1162"/>
      <c r="O78" s="1163"/>
      <c r="P78" s="1167"/>
      <c r="Q78" s="1168"/>
      <c r="R78" s="1168"/>
      <c r="S78" s="1168"/>
      <c r="T78" s="1168"/>
      <c r="U78" s="1168"/>
      <c r="V78" s="1168"/>
      <c r="W78" s="1168"/>
      <c r="X78" s="1168"/>
      <c r="Y78" s="1168"/>
      <c r="Z78" s="1168"/>
      <c r="AA78" s="1168"/>
      <c r="AB78" s="1168"/>
      <c r="AC78" s="1168"/>
      <c r="AD78" s="1169"/>
      <c r="AE78" s="1167"/>
      <c r="AF78" s="1168"/>
      <c r="AG78" s="1168"/>
      <c r="AH78" s="1168"/>
      <c r="AI78" s="1168"/>
      <c r="AJ78" s="1168"/>
      <c r="AK78" s="1168"/>
      <c r="AL78" s="1168"/>
      <c r="AM78" s="1168"/>
      <c r="AN78" s="1168"/>
      <c r="AO78" s="1168"/>
      <c r="AP78" s="1168"/>
      <c r="AQ78" s="1168"/>
      <c r="AR78" s="1169"/>
      <c r="AS78" s="1173" t="s">
        <v>7932</v>
      </c>
      <c r="AT78" s="1174"/>
      <c r="AU78" s="1174"/>
      <c r="AV78" s="1174"/>
      <c r="AW78" s="1174"/>
      <c r="AX78" s="1174"/>
      <c r="AY78" s="1174"/>
      <c r="AZ78" s="1174"/>
      <c r="BA78" s="1174"/>
      <c r="BB78" s="1174"/>
      <c r="BC78" s="1174"/>
      <c r="BD78" s="1174"/>
      <c r="BE78" s="1174"/>
      <c r="BF78" s="1174"/>
      <c r="BG78" s="1174"/>
      <c r="BH78" s="1175"/>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2"/>
      <c r="B1" s="1177">
        <v>46023</v>
      </c>
      <c r="C1" s="1177"/>
      <c r="D1" s="1177"/>
      <c r="E1" s="1177"/>
      <c r="F1" s="1177"/>
      <c r="G1" s="1177"/>
      <c r="H1" s="1177"/>
      <c r="I1" s="1177"/>
      <c r="J1" s="1177"/>
      <c r="K1" s="1177"/>
      <c r="L1" s="1177"/>
      <c r="M1" s="1177"/>
      <c r="N1" s="1177"/>
      <c r="O1" s="1177"/>
      <c r="P1" s="1177"/>
      <c r="Q1" s="1177"/>
      <c r="R1" s="1177"/>
      <c r="S1" s="1177"/>
      <c r="T1" s="1177"/>
      <c r="U1" s="1177"/>
      <c r="V1" s="1177"/>
      <c r="W1" s="1177"/>
      <c r="X1" s="1177"/>
      <c r="Y1" s="943"/>
    </row>
    <row r="2" spans="1:25" x14ac:dyDescent="0.25">
      <c r="A2" s="942"/>
      <c r="B2" s="943"/>
      <c r="C2" s="943"/>
      <c r="D2" s="944"/>
      <c r="E2" s="944"/>
      <c r="F2" s="944"/>
      <c r="G2" s="944"/>
      <c r="H2" s="943"/>
      <c r="I2" s="945"/>
      <c r="J2" s="943"/>
      <c r="K2" s="943"/>
      <c r="L2" s="943"/>
      <c r="M2" s="943"/>
      <c r="N2" s="943"/>
      <c r="O2" s="943"/>
      <c r="P2" s="943"/>
      <c r="Q2" s="945"/>
      <c r="R2" s="943"/>
      <c r="S2" s="943"/>
      <c r="T2" s="943"/>
      <c r="U2" s="943"/>
      <c r="V2" s="943"/>
      <c r="W2" s="943"/>
      <c r="X2" s="943"/>
      <c r="Y2" s="943"/>
    </row>
    <row r="3" spans="1:25" x14ac:dyDescent="0.25">
      <c r="A3" s="942"/>
      <c r="B3" s="1178">
        <v>46023</v>
      </c>
      <c r="C3" s="1179"/>
      <c r="D3" s="1179"/>
      <c r="E3" s="1179"/>
      <c r="F3" s="1179"/>
      <c r="G3" s="1179"/>
      <c r="H3" s="1180"/>
      <c r="I3" s="942"/>
      <c r="J3" s="1178">
        <v>46054</v>
      </c>
      <c r="K3" s="1179"/>
      <c r="L3" s="1179"/>
      <c r="M3" s="1179"/>
      <c r="N3" s="1179"/>
      <c r="O3" s="1179"/>
      <c r="P3" s="1180"/>
      <c r="Q3" s="942"/>
      <c r="R3" s="1178">
        <v>46082</v>
      </c>
      <c r="S3" s="1179"/>
      <c r="T3" s="1179"/>
      <c r="U3" s="1179"/>
      <c r="V3" s="1179"/>
      <c r="W3" s="1179"/>
      <c r="X3" s="1180"/>
      <c r="Y3" s="946"/>
    </row>
    <row r="4" spans="1:25" x14ac:dyDescent="0.25">
      <c r="A4" s="942"/>
      <c r="B4" s="947" t="s">
        <v>8426</v>
      </c>
      <c r="C4" s="948" t="s">
        <v>8427</v>
      </c>
      <c r="D4" s="948" t="s">
        <v>118</v>
      </c>
      <c r="E4" s="948" t="s">
        <v>8428</v>
      </c>
      <c r="F4" s="948" t="s">
        <v>8429</v>
      </c>
      <c r="G4" s="948" t="s">
        <v>8430</v>
      </c>
      <c r="H4" s="949" t="s">
        <v>123</v>
      </c>
      <c r="I4" s="950"/>
      <c r="J4" s="947" t="s">
        <v>8426</v>
      </c>
      <c r="K4" s="948" t="s">
        <v>8427</v>
      </c>
      <c r="L4" s="948" t="s">
        <v>118</v>
      </c>
      <c r="M4" s="948" t="s">
        <v>8428</v>
      </c>
      <c r="N4" s="948" t="s">
        <v>8429</v>
      </c>
      <c r="O4" s="948" t="s">
        <v>8430</v>
      </c>
      <c r="P4" s="949" t="s">
        <v>123</v>
      </c>
      <c r="Q4" s="950"/>
      <c r="R4" s="947" t="s">
        <v>8426</v>
      </c>
      <c r="S4" s="948" t="s">
        <v>8427</v>
      </c>
      <c r="T4" s="948" t="s">
        <v>118</v>
      </c>
      <c r="U4" s="948" t="s">
        <v>8428</v>
      </c>
      <c r="V4" s="948" t="s">
        <v>8429</v>
      </c>
      <c r="W4" s="948" t="s">
        <v>8430</v>
      </c>
      <c r="X4" s="949" t="s">
        <v>123</v>
      </c>
      <c r="Y4" s="946"/>
    </row>
    <row r="5" spans="1:25" x14ac:dyDescent="0.25">
      <c r="A5" s="942"/>
      <c r="B5" s="951"/>
      <c r="C5" s="952"/>
      <c r="D5" s="952"/>
      <c r="E5" s="962">
        <v>46023</v>
      </c>
      <c r="F5" s="953">
        <v>46024</v>
      </c>
      <c r="G5" s="962">
        <v>46025</v>
      </c>
      <c r="H5" s="963">
        <v>46026</v>
      </c>
      <c r="I5" s="950"/>
      <c r="J5" s="951"/>
      <c r="K5" s="952"/>
      <c r="L5" s="952"/>
      <c r="M5" s="952"/>
      <c r="N5" s="952"/>
      <c r="O5" s="967"/>
      <c r="P5" s="963">
        <v>46054</v>
      </c>
      <c r="Q5" s="950"/>
      <c r="R5" s="951"/>
      <c r="S5" s="952"/>
      <c r="T5" s="952"/>
      <c r="U5" s="952"/>
      <c r="V5" s="952"/>
      <c r="W5" s="967"/>
      <c r="X5" s="963">
        <v>46082</v>
      </c>
      <c r="Y5" s="946"/>
    </row>
    <row r="6" spans="1:25" x14ac:dyDescent="0.25">
      <c r="A6" s="942"/>
      <c r="B6" s="954">
        <v>46027</v>
      </c>
      <c r="C6" s="953">
        <v>46028</v>
      </c>
      <c r="D6" s="953">
        <v>46029</v>
      </c>
      <c r="E6" s="953">
        <v>46030</v>
      </c>
      <c r="F6" s="953">
        <v>46031</v>
      </c>
      <c r="G6" s="962">
        <v>46032</v>
      </c>
      <c r="H6" s="963">
        <v>46033</v>
      </c>
      <c r="I6" s="950"/>
      <c r="J6" s="954">
        <v>46055</v>
      </c>
      <c r="K6" s="953">
        <v>46056</v>
      </c>
      <c r="L6" s="953">
        <v>46057</v>
      </c>
      <c r="M6" s="953">
        <v>46058</v>
      </c>
      <c r="N6" s="953">
        <v>46059</v>
      </c>
      <c r="O6" s="962">
        <v>46060</v>
      </c>
      <c r="P6" s="963">
        <v>46061</v>
      </c>
      <c r="Q6" s="950"/>
      <c r="R6" s="954">
        <v>46083</v>
      </c>
      <c r="S6" s="953">
        <v>46084</v>
      </c>
      <c r="T6" s="953">
        <v>46085</v>
      </c>
      <c r="U6" s="953">
        <v>46086</v>
      </c>
      <c r="V6" s="953">
        <v>46087</v>
      </c>
      <c r="W6" s="962">
        <v>46088</v>
      </c>
      <c r="X6" s="963">
        <v>46089</v>
      </c>
      <c r="Y6" s="946"/>
    </row>
    <row r="7" spans="1:25" x14ac:dyDescent="0.25">
      <c r="A7" s="942"/>
      <c r="B7" s="968">
        <v>46034</v>
      </c>
      <c r="C7" s="953">
        <v>46035</v>
      </c>
      <c r="D7" s="953">
        <v>46036</v>
      </c>
      <c r="E7" s="953">
        <v>46037</v>
      </c>
      <c r="F7" s="953">
        <v>46038</v>
      </c>
      <c r="G7" s="962">
        <v>46039</v>
      </c>
      <c r="H7" s="963">
        <v>46040</v>
      </c>
      <c r="I7" s="950"/>
      <c r="J7" s="954">
        <v>46062</v>
      </c>
      <c r="K7" s="953">
        <v>46063</v>
      </c>
      <c r="L7" s="953">
        <v>46064</v>
      </c>
      <c r="M7" s="953">
        <v>46065</v>
      </c>
      <c r="N7" s="953">
        <v>46066</v>
      </c>
      <c r="O7" s="962">
        <v>46067</v>
      </c>
      <c r="P7" s="963">
        <v>46068</v>
      </c>
      <c r="Q7" s="950"/>
      <c r="R7" s="954">
        <v>46090</v>
      </c>
      <c r="S7" s="953">
        <v>46091</v>
      </c>
      <c r="T7" s="953">
        <v>46092</v>
      </c>
      <c r="U7" s="953">
        <v>46093</v>
      </c>
      <c r="V7" s="953">
        <v>46094</v>
      </c>
      <c r="W7" s="962">
        <v>46095</v>
      </c>
      <c r="X7" s="963">
        <v>46096</v>
      </c>
      <c r="Y7" s="946"/>
    </row>
    <row r="8" spans="1:25" x14ac:dyDescent="0.25">
      <c r="A8" s="942"/>
      <c r="B8" s="954">
        <v>46041</v>
      </c>
      <c r="C8" s="953">
        <v>46042</v>
      </c>
      <c r="D8" s="953">
        <v>46043</v>
      </c>
      <c r="E8" s="953">
        <v>46044</v>
      </c>
      <c r="F8" s="953">
        <v>46045</v>
      </c>
      <c r="G8" s="962">
        <v>46046</v>
      </c>
      <c r="H8" s="963">
        <v>46047</v>
      </c>
      <c r="I8" s="950"/>
      <c r="J8" s="954">
        <v>46069</v>
      </c>
      <c r="K8" s="953">
        <v>46070</v>
      </c>
      <c r="L8" s="953">
        <v>46071</v>
      </c>
      <c r="M8" s="953">
        <v>46072</v>
      </c>
      <c r="N8" s="953">
        <v>46073</v>
      </c>
      <c r="O8" s="962">
        <v>46074</v>
      </c>
      <c r="P8" s="963">
        <v>46075</v>
      </c>
      <c r="Q8" s="950"/>
      <c r="R8" s="954">
        <v>46097</v>
      </c>
      <c r="S8" s="953">
        <v>46098</v>
      </c>
      <c r="T8" s="953">
        <v>46099</v>
      </c>
      <c r="U8" s="953">
        <v>46100</v>
      </c>
      <c r="V8" s="953">
        <v>46101</v>
      </c>
      <c r="W8" s="962">
        <v>46102</v>
      </c>
      <c r="X8" s="963">
        <v>46103</v>
      </c>
      <c r="Y8" s="946"/>
    </row>
    <row r="9" spans="1:25" x14ac:dyDescent="0.25">
      <c r="A9" s="942"/>
      <c r="B9" s="954">
        <v>46048</v>
      </c>
      <c r="C9" s="953">
        <v>46049</v>
      </c>
      <c r="D9" s="953">
        <v>46050</v>
      </c>
      <c r="E9" s="953">
        <v>46051</v>
      </c>
      <c r="F9" s="953">
        <v>46052</v>
      </c>
      <c r="G9" s="962">
        <v>46053</v>
      </c>
      <c r="H9" s="964"/>
      <c r="I9" s="950"/>
      <c r="J9" s="954">
        <v>46076</v>
      </c>
      <c r="K9" s="953">
        <v>46077</v>
      </c>
      <c r="L9" s="953">
        <v>46078</v>
      </c>
      <c r="M9" s="953">
        <v>46079</v>
      </c>
      <c r="N9" s="953">
        <v>46080</v>
      </c>
      <c r="O9" s="962">
        <v>46081</v>
      </c>
      <c r="P9" s="964"/>
      <c r="Q9" s="950"/>
      <c r="R9" s="968">
        <v>46104</v>
      </c>
      <c r="S9" s="953">
        <v>46105</v>
      </c>
      <c r="T9" s="953">
        <v>46106</v>
      </c>
      <c r="U9" s="953">
        <v>46107</v>
      </c>
      <c r="V9" s="953">
        <v>46108</v>
      </c>
      <c r="W9" s="962">
        <v>46109</v>
      </c>
      <c r="X9" s="963">
        <v>46110</v>
      </c>
      <c r="Y9" s="946"/>
    </row>
    <row r="10" spans="1:25" x14ac:dyDescent="0.25">
      <c r="A10" s="942"/>
      <c r="B10" s="955"/>
      <c r="C10" s="956"/>
      <c r="D10" s="956"/>
      <c r="E10" s="956"/>
      <c r="F10" s="956"/>
      <c r="G10" s="965"/>
      <c r="H10" s="966"/>
      <c r="I10" s="950"/>
      <c r="J10" s="955"/>
      <c r="K10" s="956"/>
      <c r="L10" s="956"/>
      <c r="M10" s="956"/>
      <c r="N10" s="956"/>
      <c r="O10" s="965"/>
      <c r="P10" s="966"/>
      <c r="Q10" s="950"/>
      <c r="R10" s="957">
        <v>46111</v>
      </c>
      <c r="S10" s="958">
        <v>46112</v>
      </c>
      <c r="T10" s="956"/>
      <c r="U10" s="956"/>
      <c r="V10" s="956"/>
      <c r="W10" s="965"/>
      <c r="X10" s="966"/>
      <c r="Y10" s="946"/>
    </row>
    <row r="11" spans="1:25" x14ac:dyDescent="0.25">
      <c r="A11" s="942"/>
      <c r="B11" s="959"/>
      <c r="C11" s="959"/>
      <c r="D11" s="959"/>
      <c r="E11" s="959"/>
      <c r="F11" s="959"/>
      <c r="G11" s="959"/>
      <c r="H11" s="959"/>
      <c r="I11" s="950"/>
      <c r="J11" s="959"/>
      <c r="K11" s="959"/>
      <c r="L11" s="959"/>
      <c r="M11" s="959"/>
      <c r="N11" s="959"/>
      <c r="O11" s="959"/>
      <c r="P11" s="959"/>
      <c r="Q11" s="950"/>
      <c r="R11" s="959"/>
      <c r="S11" s="959"/>
      <c r="T11" s="959"/>
      <c r="U11" s="959"/>
      <c r="V11" s="959"/>
      <c r="W11" s="959"/>
      <c r="X11" s="959"/>
      <c r="Y11" s="946"/>
    </row>
    <row r="12" spans="1:25" x14ac:dyDescent="0.25">
      <c r="A12" s="942"/>
      <c r="B12" s="1178">
        <v>46113</v>
      </c>
      <c r="C12" s="1179"/>
      <c r="D12" s="1179"/>
      <c r="E12" s="1179"/>
      <c r="F12" s="1179"/>
      <c r="G12" s="1179"/>
      <c r="H12" s="1180"/>
      <c r="I12" s="942"/>
      <c r="J12" s="1178">
        <v>46143</v>
      </c>
      <c r="K12" s="1179"/>
      <c r="L12" s="1179"/>
      <c r="M12" s="1179"/>
      <c r="N12" s="1179"/>
      <c r="O12" s="1179"/>
      <c r="P12" s="1180"/>
      <c r="Q12" s="942"/>
      <c r="R12" s="1178">
        <v>46174</v>
      </c>
      <c r="S12" s="1179"/>
      <c r="T12" s="1179"/>
      <c r="U12" s="1179"/>
      <c r="V12" s="1179"/>
      <c r="W12" s="1179"/>
      <c r="X12" s="1180"/>
      <c r="Y12" s="946"/>
    </row>
    <row r="13" spans="1:25" x14ac:dyDescent="0.25">
      <c r="A13" s="942"/>
      <c r="B13" s="947" t="s">
        <v>8426</v>
      </c>
      <c r="C13" s="948" t="s">
        <v>8427</v>
      </c>
      <c r="D13" s="948" t="s">
        <v>118</v>
      </c>
      <c r="E13" s="948" t="s">
        <v>8428</v>
      </c>
      <c r="F13" s="948" t="s">
        <v>8429</v>
      </c>
      <c r="G13" s="948" t="s">
        <v>8430</v>
      </c>
      <c r="H13" s="949" t="s">
        <v>123</v>
      </c>
      <c r="I13" s="950"/>
      <c r="J13" s="947" t="s">
        <v>8426</v>
      </c>
      <c r="K13" s="948" t="s">
        <v>8427</v>
      </c>
      <c r="L13" s="948" t="s">
        <v>118</v>
      </c>
      <c r="M13" s="948" t="s">
        <v>8428</v>
      </c>
      <c r="N13" s="948" t="s">
        <v>8429</v>
      </c>
      <c r="O13" s="948" t="s">
        <v>8430</v>
      </c>
      <c r="P13" s="949" t="s">
        <v>123</v>
      </c>
      <c r="Q13" s="950"/>
      <c r="R13" s="947" t="s">
        <v>8426</v>
      </c>
      <c r="S13" s="948" t="s">
        <v>8427</v>
      </c>
      <c r="T13" s="948" t="s">
        <v>118</v>
      </c>
      <c r="U13" s="948" t="s">
        <v>8428</v>
      </c>
      <c r="V13" s="948" t="s">
        <v>8429</v>
      </c>
      <c r="W13" s="948" t="s">
        <v>8430</v>
      </c>
      <c r="X13" s="949" t="s">
        <v>123</v>
      </c>
      <c r="Y13" s="946"/>
    </row>
    <row r="14" spans="1:25" x14ac:dyDescent="0.25">
      <c r="A14" s="942"/>
      <c r="B14" s="951"/>
      <c r="C14" s="952"/>
      <c r="D14" s="953">
        <v>46113</v>
      </c>
      <c r="E14" s="962">
        <v>46114</v>
      </c>
      <c r="F14" s="962">
        <v>46115</v>
      </c>
      <c r="G14" s="962">
        <v>46116</v>
      </c>
      <c r="H14" s="963">
        <v>46117</v>
      </c>
      <c r="I14" s="950"/>
      <c r="J14" s="951"/>
      <c r="K14" s="952"/>
      <c r="L14" s="952"/>
      <c r="M14" s="952"/>
      <c r="N14" s="962">
        <v>46143</v>
      </c>
      <c r="O14" s="962">
        <v>46144</v>
      </c>
      <c r="P14" s="963">
        <v>46145</v>
      </c>
      <c r="Q14" s="950"/>
      <c r="R14" s="954">
        <v>46174</v>
      </c>
      <c r="S14" s="953">
        <v>46175</v>
      </c>
      <c r="T14" s="953">
        <v>46176</v>
      </c>
      <c r="U14" s="953">
        <v>46177</v>
      </c>
      <c r="V14" s="953">
        <v>46178</v>
      </c>
      <c r="W14" s="962">
        <v>46179</v>
      </c>
      <c r="X14" s="963">
        <v>46180</v>
      </c>
      <c r="Y14" s="946"/>
    </row>
    <row r="15" spans="1:25" x14ac:dyDescent="0.25">
      <c r="A15" s="942"/>
      <c r="B15" s="954">
        <v>46118</v>
      </c>
      <c r="C15" s="953">
        <v>46119</v>
      </c>
      <c r="D15" s="953">
        <v>46120</v>
      </c>
      <c r="E15" s="953">
        <v>46121</v>
      </c>
      <c r="F15" s="953">
        <v>46122</v>
      </c>
      <c r="G15" s="962">
        <v>46123</v>
      </c>
      <c r="H15" s="963">
        <v>46124</v>
      </c>
      <c r="I15" s="950"/>
      <c r="J15" s="954">
        <v>46146</v>
      </c>
      <c r="K15" s="953">
        <v>46147</v>
      </c>
      <c r="L15" s="953">
        <v>46148</v>
      </c>
      <c r="M15" s="953">
        <v>46149</v>
      </c>
      <c r="N15" s="953">
        <v>46150</v>
      </c>
      <c r="O15" s="962">
        <v>46151</v>
      </c>
      <c r="P15" s="963">
        <v>46152</v>
      </c>
      <c r="Q15" s="950"/>
      <c r="R15" s="968">
        <v>46181</v>
      </c>
      <c r="S15" s="953">
        <v>46182</v>
      </c>
      <c r="T15" s="953">
        <v>46183</v>
      </c>
      <c r="U15" s="953">
        <v>46184</v>
      </c>
      <c r="V15" s="953">
        <v>46185</v>
      </c>
      <c r="W15" s="962">
        <v>46186</v>
      </c>
      <c r="X15" s="963">
        <v>46187</v>
      </c>
      <c r="Y15" s="946"/>
    </row>
    <row r="16" spans="1:25" x14ac:dyDescent="0.25">
      <c r="A16" s="942"/>
      <c r="B16" s="954">
        <v>46125</v>
      </c>
      <c r="C16" s="953">
        <v>46126</v>
      </c>
      <c r="D16" s="953">
        <v>46127</v>
      </c>
      <c r="E16" s="953">
        <v>46128</v>
      </c>
      <c r="F16" s="953">
        <v>46129</v>
      </c>
      <c r="G16" s="962">
        <v>46130</v>
      </c>
      <c r="H16" s="963">
        <v>46131</v>
      </c>
      <c r="I16" s="950"/>
      <c r="J16" s="954">
        <v>46153</v>
      </c>
      <c r="K16" s="953">
        <v>46154</v>
      </c>
      <c r="L16" s="953">
        <v>46155</v>
      </c>
      <c r="M16" s="953">
        <v>46156</v>
      </c>
      <c r="N16" s="953">
        <v>46157</v>
      </c>
      <c r="O16" s="962">
        <v>46158</v>
      </c>
      <c r="P16" s="963">
        <v>46159</v>
      </c>
      <c r="Q16" s="950"/>
      <c r="R16" s="968">
        <v>46188</v>
      </c>
      <c r="S16" s="953">
        <v>46189</v>
      </c>
      <c r="T16" s="953">
        <v>46190</v>
      </c>
      <c r="U16" s="953">
        <v>46191</v>
      </c>
      <c r="V16" s="953">
        <v>46192</v>
      </c>
      <c r="W16" s="962">
        <v>46193</v>
      </c>
      <c r="X16" s="963">
        <v>46194</v>
      </c>
      <c r="Y16" s="946"/>
    </row>
    <row r="17" spans="1:25" x14ac:dyDescent="0.25">
      <c r="A17" s="942"/>
      <c r="B17" s="954">
        <v>46132</v>
      </c>
      <c r="C17" s="953">
        <v>46133</v>
      </c>
      <c r="D17" s="953">
        <v>46134</v>
      </c>
      <c r="E17" s="953">
        <v>46135</v>
      </c>
      <c r="F17" s="953">
        <v>46136</v>
      </c>
      <c r="G17" s="962">
        <v>46137</v>
      </c>
      <c r="H17" s="963">
        <v>46138</v>
      </c>
      <c r="I17" s="950"/>
      <c r="J17" s="968">
        <v>46160</v>
      </c>
      <c r="K17" s="953">
        <v>46161</v>
      </c>
      <c r="L17" s="953">
        <v>46162</v>
      </c>
      <c r="M17" s="953">
        <v>46163</v>
      </c>
      <c r="N17" s="953">
        <v>46164</v>
      </c>
      <c r="O17" s="962">
        <v>46165</v>
      </c>
      <c r="P17" s="963">
        <v>46166</v>
      </c>
      <c r="Q17" s="950"/>
      <c r="R17" s="954">
        <v>46195</v>
      </c>
      <c r="S17" s="953">
        <v>46196</v>
      </c>
      <c r="T17" s="953">
        <v>46197</v>
      </c>
      <c r="U17" s="953">
        <v>46198</v>
      </c>
      <c r="V17" s="953">
        <v>46199</v>
      </c>
      <c r="W17" s="962">
        <v>46200</v>
      </c>
      <c r="X17" s="963">
        <v>46201</v>
      </c>
      <c r="Y17" s="946"/>
    </row>
    <row r="18" spans="1:25" x14ac:dyDescent="0.25">
      <c r="A18" s="942"/>
      <c r="B18" s="954">
        <v>46139</v>
      </c>
      <c r="C18" s="953">
        <v>46140</v>
      </c>
      <c r="D18" s="953">
        <v>46141</v>
      </c>
      <c r="E18" s="953">
        <v>46142</v>
      </c>
      <c r="F18" s="952"/>
      <c r="G18" s="967"/>
      <c r="H18" s="964"/>
      <c r="I18" s="950"/>
      <c r="J18" s="954">
        <v>46167</v>
      </c>
      <c r="K18" s="953">
        <v>46168</v>
      </c>
      <c r="L18" s="953">
        <v>46169</v>
      </c>
      <c r="M18" s="953">
        <v>46170</v>
      </c>
      <c r="N18" s="953">
        <v>46171</v>
      </c>
      <c r="O18" s="962">
        <v>46172</v>
      </c>
      <c r="P18" s="963">
        <v>46173</v>
      </c>
      <c r="Q18" s="950"/>
      <c r="R18" s="968">
        <v>46202</v>
      </c>
      <c r="S18" s="953">
        <v>46203</v>
      </c>
      <c r="T18" s="952"/>
      <c r="U18" s="952"/>
      <c r="V18" s="952"/>
      <c r="W18" s="967"/>
      <c r="X18" s="964"/>
      <c r="Y18" s="946"/>
    </row>
    <row r="19" spans="1:25" x14ac:dyDescent="0.25">
      <c r="A19" s="942"/>
      <c r="B19" s="955"/>
      <c r="C19" s="956"/>
      <c r="D19" s="956"/>
      <c r="E19" s="956"/>
      <c r="F19" s="956"/>
      <c r="G19" s="965"/>
      <c r="H19" s="966"/>
      <c r="I19" s="950"/>
      <c r="J19" s="955"/>
      <c r="K19" s="956"/>
      <c r="L19" s="956"/>
      <c r="M19" s="956"/>
      <c r="N19" s="956"/>
      <c r="O19" s="965"/>
      <c r="P19" s="966"/>
      <c r="Q19" s="950"/>
      <c r="R19" s="955"/>
      <c r="S19" s="956"/>
      <c r="T19" s="956"/>
      <c r="U19" s="956"/>
      <c r="V19" s="956"/>
      <c r="W19" s="965"/>
      <c r="X19" s="966"/>
      <c r="Y19" s="946"/>
    </row>
    <row r="20" spans="1:25" x14ac:dyDescent="0.25">
      <c r="A20" s="942"/>
      <c r="B20" s="959"/>
      <c r="C20" s="959"/>
      <c r="D20" s="959"/>
      <c r="E20" s="959"/>
      <c r="F20" s="959"/>
      <c r="G20" s="959"/>
      <c r="H20" s="959"/>
      <c r="I20" s="950"/>
      <c r="J20" s="959"/>
      <c r="K20" s="959"/>
      <c r="L20" s="959"/>
      <c r="M20" s="959"/>
      <c r="N20" s="959"/>
      <c r="O20" s="959"/>
      <c r="P20" s="959"/>
      <c r="Q20" s="950"/>
      <c r="R20" s="959"/>
      <c r="S20" s="959"/>
      <c r="T20" s="959"/>
      <c r="U20" s="959"/>
      <c r="V20" s="959"/>
      <c r="W20" s="959"/>
      <c r="X20" s="959"/>
      <c r="Y20" s="946"/>
    </row>
    <row r="21" spans="1:25" x14ac:dyDescent="0.25">
      <c r="A21" s="942"/>
      <c r="B21" s="1178">
        <v>46204</v>
      </c>
      <c r="C21" s="1179"/>
      <c r="D21" s="1179"/>
      <c r="E21" s="1179"/>
      <c r="F21" s="1179"/>
      <c r="G21" s="1179"/>
      <c r="H21" s="1180"/>
      <c r="I21" s="942"/>
      <c r="J21" s="1178">
        <v>46235</v>
      </c>
      <c r="K21" s="1179"/>
      <c r="L21" s="1179"/>
      <c r="M21" s="1179"/>
      <c r="N21" s="1179"/>
      <c r="O21" s="1179"/>
      <c r="P21" s="1180"/>
      <c r="Q21" s="942"/>
      <c r="R21" s="1178">
        <v>46266</v>
      </c>
      <c r="S21" s="1179"/>
      <c r="T21" s="1179"/>
      <c r="U21" s="1179"/>
      <c r="V21" s="1179"/>
      <c r="W21" s="1179"/>
      <c r="X21" s="1180"/>
      <c r="Y21" s="946"/>
    </row>
    <row r="22" spans="1:25" x14ac:dyDescent="0.25">
      <c r="A22" s="942"/>
      <c r="B22" s="947" t="s">
        <v>8426</v>
      </c>
      <c r="C22" s="948" t="s">
        <v>8427</v>
      </c>
      <c r="D22" s="948" t="s">
        <v>118</v>
      </c>
      <c r="E22" s="948" t="s">
        <v>8428</v>
      </c>
      <c r="F22" s="948" t="s">
        <v>8429</v>
      </c>
      <c r="G22" s="948" t="s">
        <v>8430</v>
      </c>
      <c r="H22" s="949" t="s">
        <v>123</v>
      </c>
      <c r="I22" s="950"/>
      <c r="J22" s="947" t="s">
        <v>8426</v>
      </c>
      <c r="K22" s="948" t="s">
        <v>8427</v>
      </c>
      <c r="L22" s="948" t="s">
        <v>118</v>
      </c>
      <c r="M22" s="948" t="s">
        <v>8428</v>
      </c>
      <c r="N22" s="948" t="s">
        <v>8429</v>
      </c>
      <c r="O22" s="948" t="s">
        <v>8430</v>
      </c>
      <c r="P22" s="949" t="s">
        <v>123</v>
      </c>
      <c r="Q22" s="950"/>
      <c r="R22" s="947" t="s">
        <v>8426</v>
      </c>
      <c r="S22" s="948" t="s">
        <v>8427</v>
      </c>
      <c r="T22" s="948" t="s">
        <v>118</v>
      </c>
      <c r="U22" s="948" t="s">
        <v>8428</v>
      </c>
      <c r="V22" s="948" t="s">
        <v>8429</v>
      </c>
      <c r="W22" s="948" t="s">
        <v>8430</v>
      </c>
      <c r="X22" s="949" t="s">
        <v>123</v>
      </c>
      <c r="Y22" s="946"/>
    </row>
    <row r="23" spans="1:25" x14ac:dyDescent="0.25">
      <c r="A23" s="942"/>
      <c r="B23" s="951"/>
      <c r="C23" s="952"/>
      <c r="D23" s="953">
        <v>46204</v>
      </c>
      <c r="E23" s="953">
        <v>46205</v>
      </c>
      <c r="F23" s="953">
        <v>46206</v>
      </c>
      <c r="G23" s="962">
        <v>46207</v>
      </c>
      <c r="H23" s="963">
        <v>46208</v>
      </c>
      <c r="I23" s="950"/>
      <c r="J23" s="951"/>
      <c r="K23" s="952"/>
      <c r="L23" s="952"/>
      <c r="M23" s="952"/>
      <c r="N23" s="952"/>
      <c r="O23" s="962">
        <v>46235</v>
      </c>
      <c r="P23" s="963">
        <v>46236</v>
      </c>
      <c r="Q23" s="950"/>
      <c r="R23" s="951"/>
      <c r="S23" s="953">
        <v>46266</v>
      </c>
      <c r="T23" s="953">
        <v>46267</v>
      </c>
      <c r="U23" s="953">
        <v>46268</v>
      </c>
      <c r="V23" s="953">
        <v>46269</v>
      </c>
      <c r="W23" s="962">
        <v>46270</v>
      </c>
      <c r="X23" s="963">
        <v>46271</v>
      </c>
      <c r="Y23" s="946"/>
    </row>
    <row r="24" spans="1:25" x14ac:dyDescent="0.25">
      <c r="A24" s="942"/>
      <c r="B24" s="954">
        <v>46209</v>
      </c>
      <c r="C24" s="953">
        <v>46210</v>
      </c>
      <c r="D24" s="953">
        <v>46211</v>
      </c>
      <c r="E24" s="953">
        <v>46212</v>
      </c>
      <c r="F24" s="953">
        <v>46213</v>
      </c>
      <c r="G24" s="962">
        <v>46214</v>
      </c>
      <c r="H24" s="963">
        <v>46215</v>
      </c>
      <c r="I24" s="950"/>
      <c r="J24" s="954">
        <v>46237</v>
      </c>
      <c r="K24" s="953">
        <v>46238</v>
      </c>
      <c r="L24" s="953">
        <v>46239</v>
      </c>
      <c r="M24" s="953">
        <v>46240</v>
      </c>
      <c r="N24" s="962">
        <v>46241</v>
      </c>
      <c r="O24" s="962">
        <v>46242</v>
      </c>
      <c r="P24" s="963">
        <v>46243</v>
      </c>
      <c r="Q24" s="950"/>
      <c r="R24" s="954">
        <v>46272</v>
      </c>
      <c r="S24" s="953">
        <v>46273</v>
      </c>
      <c r="T24" s="953">
        <v>46274</v>
      </c>
      <c r="U24" s="953">
        <v>46275</v>
      </c>
      <c r="V24" s="953">
        <v>46276</v>
      </c>
      <c r="W24" s="962">
        <v>46277</v>
      </c>
      <c r="X24" s="963">
        <v>46278</v>
      </c>
      <c r="Y24" s="946"/>
    </row>
    <row r="25" spans="1:25" x14ac:dyDescent="0.25">
      <c r="A25" s="942"/>
      <c r="B25" s="954">
        <v>46216</v>
      </c>
      <c r="C25" s="953">
        <v>46217</v>
      </c>
      <c r="D25" s="953">
        <v>46218</v>
      </c>
      <c r="E25" s="953">
        <v>46219</v>
      </c>
      <c r="F25" s="953">
        <v>46220</v>
      </c>
      <c r="G25" s="962">
        <v>46221</v>
      </c>
      <c r="H25" s="963">
        <v>46222</v>
      </c>
      <c r="I25" s="950"/>
      <c r="J25" s="954">
        <v>46244</v>
      </c>
      <c r="K25" s="953">
        <v>46245</v>
      </c>
      <c r="L25" s="953">
        <v>46246</v>
      </c>
      <c r="M25" s="953">
        <v>46247</v>
      </c>
      <c r="N25" s="953">
        <v>46248</v>
      </c>
      <c r="O25" s="962">
        <v>46249</v>
      </c>
      <c r="P25" s="963">
        <v>46250</v>
      </c>
      <c r="Q25" s="950"/>
      <c r="R25" s="954">
        <v>46279</v>
      </c>
      <c r="S25" s="953">
        <v>46280</v>
      </c>
      <c r="T25" s="953">
        <v>46281</v>
      </c>
      <c r="U25" s="953">
        <v>46282</v>
      </c>
      <c r="V25" s="953">
        <v>46283</v>
      </c>
      <c r="W25" s="962">
        <v>46284</v>
      </c>
      <c r="X25" s="963">
        <v>46285</v>
      </c>
      <c r="Y25" s="946"/>
    </row>
    <row r="26" spans="1:25" x14ac:dyDescent="0.25">
      <c r="A26" s="942"/>
      <c r="B26" s="968">
        <v>46223</v>
      </c>
      <c r="C26" s="953">
        <v>46224</v>
      </c>
      <c r="D26" s="953">
        <v>46225</v>
      </c>
      <c r="E26" s="953">
        <v>46226</v>
      </c>
      <c r="F26" s="953">
        <v>46227</v>
      </c>
      <c r="G26" s="962">
        <v>46228</v>
      </c>
      <c r="H26" s="963">
        <v>46229</v>
      </c>
      <c r="I26" s="950"/>
      <c r="J26" s="968">
        <v>46251</v>
      </c>
      <c r="K26" s="953">
        <v>46252</v>
      </c>
      <c r="L26" s="953">
        <v>46253</v>
      </c>
      <c r="M26" s="953">
        <v>46254</v>
      </c>
      <c r="N26" s="953">
        <v>46255</v>
      </c>
      <c r="O26" s="962">
        <v>46256</v>
      </c>
      <c r="P26" s="963">
        <v>46257</v>
      </c>
      <c r="Q26" s="950"/>
      <c r="R26" s="954">
        <v>46286</v>
      </c>
      <c r="S26" s="953">
        <v>46287</v>
      </c>
      <c r="T26" s="953">
        <v>46288</v>
      </c>
      <c r="U26" s="953">
        <v>46289</v>
      </c>
      <c r="V26" s="953">
        <v>46290</v>
      </c>
      <c r="W26" s="962">
        <v>46291</v>
      </c>
      <c r="X26" s="963">
        <v>46292</v>
      </c>
      <c r="Y26" s="946"/>
    </row>
    <row r="27" spans="1:25" x14ac:dyDescent="0.25">
      <c r="A27" s="942"/>
      <c r="B27" s="954">
        <v>46230</v>
      </c>
      <c r="C27" s="953">
        <v>46231</v>
      </c>
      <c r="D27" s="953">
        <v>46232</v>
      </c>
      <c r="E27" s="953">
        <v>46233</v>
      </c>
      <c r="F27" s="953">
        <v>46234</v>
      </c>
      <c r="G27" s="967"/>
      <c r="H27" s="964"/>
      <c r="I27" s="950"/>
      <c r="J27" s="954">
        <v>46258</v>
      </c>
      <c r="K27" s="953">
        <v>46259</v>
      </c>
      <c r="L27" s="953">
        <v>46260</v>
      </c>
      <c r="M27" s="953">
        <v>46261</v>
      </c>
      <c r="N27" s="953">
        <v>46262</v>
      </c>
      <c r="O27" s="962">
        <v>46263</v>
      </c>
      <c r="P27" s="963">
        <v>46264</v>
      </c>
      <c r="Q27" s="950"/>
      <c r="R27" s="954">
        <v>46293</v>
      </c>
      <c r="S27" s="953">
        <v>46294</v>
      </c>
      <c r="T27" s="953">
        <v>46295</v>
      </c>
      <c r="U27" s="952"/>
      <c r="V27" s="952"/>
      <c r="W27" s="967"/>
      <c r="X27" s="964"/>
      <c r="Y27" s="946"/>
    </row>
    <row r="28" spans="1:25" x14ac:dyDescent="0.25">
      <c r="A28" s="942"/>
      <c r="B28" s="955"/>
      <c r="C28" s="956"/>
      <c r="D28" s="956"/>
      <c r="E28" s="956"/>
      <c r="F28" s="956"/>
      <c r="G28" s="965"/>
      <c r="H28" s="966"/>
      <c r="I28" s="950"/>
      <c r="J28" s="957">
        <v>46265</v>
      </c>
      <c r="K28" s="956"/>
      <c r="L28" s="956"/>
      <c r="M28" s="956"/>
      <c r="N28" s="956"/>
      <c r="O28" s="965"/>
      <c r="P28" s="966"/>
      <c r="Q28" s="950"/>
      <c r="R28" s="955"/>
      <c r="S28" s="956"/>
      <c r="T28" s="956"/>
      <c r="U28" s="956"/>
      <c r="V28" s="956"/>
      <c r="W28" s="965"/>
      <c r="X28" s="966"/>
      <c r="Y28" s="946"/>
    </row>
    <row r="29" spans="1:25" x14ac:dyDescent="0.25">
      <c r="A29" s="942"/>
      <c r="B29" s="959"/>
      <c r="C29" s="959"/>
      <c r="D29" s="959"/>
      <c r="E29" s="959"/>
      <c r="F29" s="959"/>
      <c r="G29" s="959"/>
      <c r="H29" s="959"/>
      <c r="I29" s="950"/>
      <c r="J29" s="959"/>
      <c r="K29" s="959"/>
      <c r="L29" s="959"/>
      <c r="M29" s="959"/>
      <c r="N29" s="959"/>
      <c r="O29" s="959"/>
      <c r="P29" s="959"/>
      <c r="Q29" s="950"/>
      <c r="R29" s="959"/>
      <c r="S29" s="959"/>
      <c r="T29" s="959"/>
      <c r="U29" s="959"/>
      <c r="V29" s="959"/>
      <c r="W29" s="959"/>
      <c r="X29" s="959"/>
      <c r="Y29" s="946"/>
    </row>
    <row r="30" spans="1:25" x14ac:dyDescent="0.25">
      <c r="A30" s="942"/>
      <c r="B30" s="1178">
        <v>46296</v>
      </c>
      <c r="C30" s="1179"/>
      <c r="D30" s="1179"/>
      <c r="E30" s="1179"/>
      <c r="F30" s="1179"/>
      <c r="G30" s="1179"/>
      <c r="H30" s="1180"/>
      <c r="I30" s="942"/>
      <c r="J30" s="1178">
        <v>46327</v>
      </c>
      <c r="K30" s="1179"/>
      <c r="L30" s="1179"/>
      <c r="M30" s="1179"/>
      <c r="N30" s="1179"/>
      <c r="O30" s="1179"/>
      <c r="P30" s="1180"/>
      <c r="Q30" s="942"/>
      <c r="R30" s="1178">
        <v>46357</v>
      </c>
      <c r="S30" s="1179"/>
      <c r="T30" s="1179"/>
      <c r="U30" s="1179"/>
      <c r="V30" s="1179"/>
      <c r="W30" s="1179"/>
      <c r="X30" s="1180"/>
      <c r="Y30" s="946"/>
    </row>
    <row r="31" spans="1:25" x14ac:dyDescent="0.25">
      <c r="A31" s="942"/>
      <c r="B31" s="947" t="s">
        <v>8426</v>
      </c>
      <c r="C31" s="948" t="s">
        <v>8427</v>
      </c>
      <c r="D31" s="948" t="s">
        <v>118</v>
      </c>
      <c r="E31" s="948" t="s">
        <v>8428</v>
      </c>
      <c r="F31" s="948" t="s">
        <v>8429</v>
      </c>
      <c r="G31" s="948" t="s">
        <v>8430</v>
      </c>
      <c r="H31" s="949" t="s">
        <v>123</v>
      </c>
      <c r="I31" s="950"/>
      <c r="J31" s="947" t="s">
        <v>8426</v>
      </c>
      <c r="K31" s="948" t="s">
        <v>8427</v>
      </c>
      <c r="L31" s="948" t="s">
        <v>118</v>
      </c>
      <c r="M31" s="948" t="s">
        <v>8428</v>
      </c>
      <c r="N31" s="948" t="s">
        <v>8429</v>
      </c>
      <c r="O31" s="948" t="s">
        <v>8430</v>
      </c>
      <c r="P31" s="949" t="s">
        <v>123</v>
      </c>
      <c r="Q31" s="950"/>
      <c r="R31" s="947" t="s">
        <v>8426</v>
      </c>
      <c r="S31" s="948" t="s">
        <v>8427</v>
      </c>
      <c r="T31" s="948" t="s">
        <v>118</v>
      </c>
      <c r="U31" s="948" t="s">
        <v>8428</v>
      </c>
      <c r="V31" s="948" t="s">
        <v>8429</v>
      </c>
      <c r="W31" s="948" t="s">
        <v>8430</v>
      </c>
      <c r="X31" s="949" t="s">
        <v>123</v>
      </c>
      <c r="Y31" s="946"/>
    </row>
    <row r="32" spans="1:25" x14ac:dyDescent="0.25">
      <c r="A32" s="942"/>
      <c r="B32" s="951"/>
      <c r="C32" s="952"/>
      <c r="D32" s="952"/>
      <c r="E32" s="953">
        <v>46296</v>
      </c>
      <c r="F32" s="953">
        <v>46297</v>
      </c>
      <c r="G32" s="962">
        <v>46298</v>
      </c>
      <c r="H32" s="963">
        <v>46299</v>
      </c>
      <c r="I32" s="950"/>
      <c r="J32" s="951"/>
      <c r="K32" s="952"/>
      <c r="L32" s="952"/>
      <c r="M32" s="952"/>
      <c r="N32" s="952"/>
      <c r="O32" s="967"/>
      <c r="P32" s="963">
        <v>46327</v>
      </c>
      <c r="Q32" s="950"/>
      <c r="R32" s="951"/>
      <c r="S32" s="953">
        <v>46357</v>
      </c>
      <c r="T32" s="953">
        <v>46358</v>
      </c>
      <c r="U32" s="953">
        <v>46359</v>
      </c>
      <c r="V32" s="953">
        <v>46360</v>
      </c>
      <c r="W32" s="962">
        <v>46361</v>
      </c>
      <c r="X32" s="963">
        <v>46362</v>
      </c>
      <c r="Y32" s="946"/>
    </row>
    <row r="33" spans="1:25" x14ac:dyDescent="0.25">
      <c r="A33" s="942"/>
      <c r="B33" s="954">
        <v>46300</v>
      </c>
      <c r="C33" s="953">
        <v>46301</v>
      </c>
      <c r="D33" s="953">
        <v>46302</v>
      </c>
      <c r="E33" s="953">
        <v>46303</v>
      </c>
      <c r="F33" s="953">
        <v>46304</v>
      </c>
      <c r="G33" s="962">
        <v>46305</v>
      </c>
      <c r="H33" s="963">
        <v>46306</v>
      </c>
      <c r="I33" s="950"/>
      <c r="J33" s="968">
        <v>46328</v>
      </c>
      <c r="K33" s="953">
        <v>46329</v>
      </c>
      <c r="L33" s="953">
        <v>46330</v>
      </c>
      <c r="M33" s="953">
        <v>46331</v>
      </c>
      <c r="N33" s="953">
        <v>46332</v>
      </c>
      <c r="O33" s="962">
        <v>46333</v>
      </c>
      <c r="P33" s="963">
        <v>46334</v>
      </c>
      <c r="Q33" s="950"/>
      <c r="R33" s="954">
        <v>46363</v>
      </c>
      <c r="S33" s="962">
        <v>46364</v>
      </c>
      <c r="T33" s="953">
        <v>46365</v>
      </c>
      <c r="U33" s="953">
        <v>46366</v>
      </c>
      <c r="V33" s="953">
        <v>46367</v>
      </c>
      <c r="W33" s="962">
        <v>46368</v>
      </c>
      <c r="X33" s="963">
        <v>46369</v>
      </c>
      <c r="Y33" s="946"/>
    </row>
    <row r="34" spans="1:25" x14ac:dyDescent="0.25">
      <c r="A34" s="942"/>
      <c r="B34" s="968">
        <v>46307</v>
      </c>
      <c r="C34" s="953">
        <v>46308</v>
      </c>
      <c r="D34" s="953">
        <v>46309</v>
      </c>
      <c r="E34" s="953">
        <v>46310</v>
      </c>
      <c r="F34" s="953">
        <v>46311</v>
      </c>
      <c r="G34" s="962">
        <v>46312</v>
      </c>
      <c r="H34" s="963">
        <v>46313</v>
      </c>
      <c r="I34" s="950"/>
      <c r="J34" s="954">
        <v>46335</v>
      </c>
      <c r="K34" s="953">
        <v>46336</v>
      </c>
      <c r="L34" s="953">
        <v>46337</v>
      </c>
      <c r="M34" s="953">
        <v>46338</v>
      </c>
      <c r="N34" s="953">
        <v>46339</v>
      </c>
      <c r="O34" s="962">
        <v>46340</v>
      </c>
      <c r="P34" s="963">
        <v>46341</v>
      </c>
      <c r="Q34" s="950"/>
      <c r="R34" s="954">
        <v>46370</v>
      </c>
      <c r="S34" s="953">
        <v>46371</v>
      </c>
      <c r="T34" s="953">
        <v>46372</v>
      </c>
      <c r="U34" s="953">
        <v>46373</v>
      </c>
      <c r="V34" s="953">
        <v>46374</v>
      </c>
      <c r="W34" s="962">
        <v>46375</v>
      </c>
      <c r="X34" s="963">
        <v>46376</v>
      </c>
      <c r="Y34" s="946"/>
    </row>
    <row r="35" spans="1:25" x14ac:dyDescent="0.25">
      <c r="A35" s="942"/>
      <c r="B35" s="954">
        <v>46314</v>
      </c>
      <c r="C35" s="953">
        <v>46315</v>
      </c>
      <c r="D35" s="953">
        <v>46316</v>
      </c>
      <c r="E35" s="953">
        <v>46317</v>
      </c>
      <c r="F35" s="953">
        <v>46318</v>
      </c>
      <c r="G35" s="962">
        <v>46319</v>
      </c>
      <c r="H35" s="963">
        <v>46320</v>
      </c>
      <c r="I35" s="950"/>
      <c r="J35" s="968">
        <v>46342</v>
      </c>
      <c r="K35" s="953">
        <v>46343</v>
      </c>
      <c r="L35" s="953">
        <v>46344</v>
      </c>
      <c r="M35" s="953">
        <v>46345</v>
      </c>
      <c r="N35" s="953">
        <v>46346</v>
      </c>
      <c r="O35" s="962">
        <v>46347</v>
      </c>
      <c r="P35" s="963">
        <v>46348</v>
      </c>
      <c r="Q35" s="950"/>
      <c r="R35" s="954">
        <v>46377</v>
      </c>
      <c r="S35" s="953">
        <v>46378</v>
      </c>
      <c r="T35" s="953">
        <v>46379</v>
      </c>
      <c r="U35" s="953">
        <v>46380</v>
      </c>
      <c r="V35" s="962">
        <v>46381</v>
      </c>
      <c r="W35" s="962">
        <v>46382</v>
      </c>
      <c r="X35" s="963">
        <v>46383</v>
      </c>
      <c r="Y35" s="946"/>
    </row>
    <row r="36" spans="1:25" x14ac:dyDescent="0.25">
      <c r="A36" s="942"/>
      <c r="B36" s="954">
        <v>46321</v>
      </c>
      <c r="C36" s="953">
        <v>46322</v>
      </c>
      <c r="D36" s="953">
        <v>46323</v>
      </c>
      <c r="E36" s="953">
        <v>46324</v>
      </c>
      <c r="F36" s="953">
        <v>46325</v>
      </c>
      <c r="G36" s="962">
        <v>46326</v>
      </c>
      <c r="H36" s="964"/>
      <c r="I36" s="950"/>
      <c r="J36" s="954">
        <v>46349</v>
      </c>
      <c r="K36" s="953">
        <v>46350</v>
      </c>
      <c r="L36" s="953">
        <v>46351</v>
      </c>
      <c r="M36" s="953">
        <v>46352</v>
      </c>
      <c r="N36" s="953">
        <v>46353</v>
      </c>
      <c r="O36" s="962">
        <v>46354</v>
      </c>
      <c r="P36" s="963">
        <v>46355</v>
      </c>
      <c r="Q36" s="950"/>
      <c r="R36" s="954">
        <v>46384</v>
      </c>
      <c r="S36" s="953">
        <v>46385</v>
      </c>
      <c r="T36" s="953">
        <v>46386</v>
      </c>
      <c r="U36" s="953">
        <v>46387</v>
      </c>
      <c r="V36" s="952"/>
      <c r="W36" s="967"/>
      <c r="X36" s="964"/>
      <c r="Y36" s="946"/>
    </row>
    <row r="37" spans="1:25" x14ac:dyDescent="0.25">
      <c r="A37" s="942"/>
      <c r="B37" s="955"/>
      <c r="C37" s="956"/>
      <c r="D37" s="956"/>
      <c r="E37" s="956"/>
      <c r="F37" s="956"/>
      <c r="G37" s="965"/>
      <c r="H37" s="966"/>
      <c r="I37" s="950"/>
      <c r="J37" s="957">
        <v>46356</v>
      </c>
      <c r="K37" s="956"/>
      <c r="L37" s="956"/>
      <c r="M37" s="956"/>
      <c r="N37" s="956"/>
      <c r="O37" s="965"/>
      <c r="P37" s="966"/>
      <c r="Q37" s="950"/>
      <c r="R37" s="955"/>
      <c r="S37" s="956"/>
      <c r="T37" s="956"/>
      <c r="U37" s="956"/>
      <c r="V37" s="956"/>
      <c r="W37" s="965"/>
      <c r="X37" s="966"/>
      <c r="Y37" s="946"/>
    </row>
    <row r="38" spans="1:25" x14ac:dyDescent="0.25">
      <c r="A38" s="960"/>
      <c r="B38" s="961"/>
      <c r="C38" s="961"/>
      <c r="D38" s="961"/>
      <c r="E38" s="961"/>
      <c r="F38" s="961"/>
      <c r="G38" s="961"/>
      <c r="H38" s="961"/>
      <c r="I38" s="961"/>
      <c r="J38" s="961"/>
      <c r="K38" s="961"/>
      <c r="L38" s="961"/>
      <c r="M38" s="961"/>
      <c r="N38" s="961"/>
      <c r="O38" s="961"/>
      <c r="P38" s="961"/>
      <c r="Q38" s="961"/>
      <c r="R38" s="961"/>
      <c r="S38" s="961"/>
      <c r="T38" s="961"/>
      <c r="U38" s="961"/>
      <c r="V38" s="961"/>
      <c r="W38" s="961"/>
      <c r="X38" s="961"/>
      <c r="Y38" s="961"/>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2" t="s">
        <v>7935</v>
      </c>
      <c r="B1" s="1182"/>
      <c r="C1" s="1182"/>
      <c r="AZ1" s="800" t="s">
        <v>7888</v>
      </c>
      <c r="BA1" s="801" t="s">
        <v>7950</v>
      </c>
      <c r="BL1" s="835"/>
    </row>
    <row r="2" spans="1:64" ht="19.5" customHeight="1" thickBot="1" x14ac:dyDescent="0.35">
      <c r="B2" s="831" t="e">
        <f ca="1">Y24</f>
        <v>#N/A</v>
      </c>
      <c r="F2">
        <v>45546108</v>
      </c>
      <c r="AZ2" s="800" t="s">
        <v>7889</v>
      </c>
      <c r="BA2" s="801" t="s">
        <v>7951</v>
      </c>
      <c r="BL2" s="802"/>
    </row>
    <row r="3" spans="1:64" ht="19.5" customHeight="1" thickBot="1" x14ac:dyDescent="0.3">
      <c r="AZ3" s="800" t="s">
        <v>7893</v>
      </c>
      <c r="BA3" s="801">
        <v>2005</v>
      </c>
      <c r="BL3" s="802"/>
    </row>
    <row r="4" spans="1:64" ht="19.5" customHeight="1" thickBot="1" x14ac:dyDescent="0.3">
      <c r="AE4" s="260"/>
      <c r="AF4" s="830"/>
      <c r="AZ4" s="800" t="s">
        <v>6558</v>
      </c>
      <c r="BA4" s="801" t="s">
        <v>1520</v>
      </c>
      <c r="BL4" s="802"/>
    </row>
    <row r="5" spans="1:64" ht="19.5" customHeight="1" thickBot="1" x14ac:dyDescent="0.3">
      <c r="AE5" s="260"/>
      <c r="AF5" s="830"/>
      <c r="AZ5" s="800" t="s">
        <v>7895</v>
      </c>
      <c r="BA5" s="801" t="s">
        <v>7896</v>
      </c>
      <c r="BL5" s="802"/>
    </row>
    <row r="6" spans="1:64" ht="19.5" customHeight="1" thickBot="1" x14ac:dyDescent="0.3">
      <c r="AE6" s="260"/>
      <c r="AF6" s="830"/>
      <c r="AZ6" s="800" t="s">
        <v>7897</v>
      </c>
      <c r="BA6" s="814">
        <v>46048</v>
      </c>
      <c r="BL6" s="802"/>
    </row>
    <row r="7" spans="1:64" ht="19.5" customHeight="1" thickBot="1" x14ac:dyDescent="0.3">
      <c r="AF7" s="830"/>
      <c r="AZ7" s="800" t="s">
        <v>7898</v>
      </c>
      <c r="BA7" s="801" t="s">
        <v>2205</v>
      </c>
      <c r="BL7" s="802"/>
    </row>
    <row r="8" spans="1:64" ht="19.5" customHeight="1" thickBot="1" x14ac:dyDescent="0.3">
      <c r="AZ8" s="800" t="s">
        <v>7899</v>
      </c>
      <c r="BA8" s="801">
        <v>2400</v>
      </c>
      <c r="BL8" s="802"/>
    </row>
    <row r="9" spans="1:64" ht="19.5" customHeight="1" thickBot="1" x14ac:dyDescent="0.3">
      <c r="AZ9" s="800" t="s">
        <v>7900</v>
      </c>
      <c r="BA9" s="801" t="s">
        <v>7952</v>
      </c>
      <c r="BL9" s="802"/>
    </row>
    <row r="10" spans="1:64" ht="19.5" customHeight="1" thickBot="1" x14ac:dyDescent="0.3">
      <c r="AZ10" s="800" t="s">
        <v>7901</v>
      </c>
      <c r="BA10" s="801">
        <v>5</v>
      </c>
      <c r="BL10" s="802"/>
    </row>
    <row r="11" spans="1:64" ht="19.5" customHeight="1" thickBot="1" x14ac:dyDescent="0.3">
      <c r="BL11" s="802"/>
    </row>
    <row r="12" spans="1:64" ht="19.5" customHeight="1" thickBot="1" x14ac:dyDescent="0.3">
      <c r="AZ12" s="1181" t="s">
        <v>7902</v>
      </c>
      <c r="BA12" s="1181"/>
      <c r="BB12" s="1181"/>
      <c r="BC12" s="1181"/>
      <c r="BD12" s="1181"/>
      <c r="BE12" s="1181"/>
      <c r="BF12" s="1181"/>
      <c r="BG12" s="1181"/>
      <c r="BH12" s="1181"/>
      <c r="BI12" s="1181"/>
      <c r="BL12" s="802"/>
    </row>
    <row r="13" spans="1:64" ht="15" customHeight="1" thickBot="1" x14ac:dyDescent="0.3">
      <c r="AZ13" s="836" t="s">
        <v>7903</v>
      </c>
      <c r="BA13" s="836" t="s">
        <v>7904</v>
      </c>
      <c r="BB13" s="836" t="s">
        <v>7905</v>
      </c>
      <c r="BC13" s="836" t="s">
        <v>3630</v>
      </c>
      <c r="BD13" s="836" t="s">
        <v>7906</v>
      </c>
      <c r="BE13" s="836" t="s">
        <v>7907</v>
      </c>
      <c r="BF13" s="836" t="s">
        <v>7908</v>
      </c>
      <c r="BG13" s="836" t="s">
        <v>1699</v>
      </c>
      <c r="BH13" s="836" t="s">
        <v>7909</v>
      </c>
      <c r="BI13" s="836" t="s">
        <v>3557</v>
      </c>
      <c r="BJ13" s="826"/>
    </row>
    <row r="14" spans="1:64" ht="19.5" customHeight="1" thickTop="1" thickBot="1" x14ac:dyDescent="0.3">
      <c r="AZ14" s="802" t="s">
        <v>7910</v>
      </c>
      <c r="BA14" s="802">
        <v>5376213</v>
      </c>
      <c r="BB14" s="816">
        <v>38113</v>
      </c>
      <c r="BC14" s="802" t="s">
        <v>7953</v>
      </c>
      <c r="BD14" s="802" t="s">
        <v>7911</v>
      </c>
      <c r="BE14" s="802" t="s">
        <v>7911</v>
      </c>
      <c r="BF14" s="802" t="s">
        <v>7911</v>
      </c>
      <c r="BG14" s="802" t="s">
        <v>7953</v>
      </c>
      <c r="BH14" s="802" t="s">
        <v>7954</v>
      </c>
      <c r="BI14" s="802">
        <v>2004</v>
      </c>
      <c r="BJ14" s="825">
        <v>1</v>
      </c>
    </row>
    <row r="15" spans="1:64" ht="16.5" customHeight="1" thickBot="1" x14ac:dyDescent="0.3">
      <c r="AZ15" s="802" t="s">
        <v>7910</v>
      </c>
      <c r="BA15" s="802">
        <v>5545476</v>
      </c>
      <c r="BB15" s="816">
        <v>38484</v>
      </c>
      <c r="BC15" s="802" t="s">
        <v>7955</v>
      </c>
      <c r="BD15" s="802" t="s">
        <v>7911</v>
      </c>
      <c r="BE15" s="802" t="s">
        <v>7911</v>
      </c>
      <c r="BF15" s="802" t="s">
        <v>7911</v>
      </c>
      <c r="BG15" s="802" t="s">
        <v>7955</v>
      </c>
      <c r="BH15" s="802" t="s">
        <v>7954</v>
      </c>
      <c r="BI15" s="802">
        <v>2005</v>
      </c>
      <c r="BJ15" s="825">
        <v>2</v>
      </c>
    </row>
    <row r="16" spans="1:64" ht="15" customHeight="1" thickBot="1" x14ac:dyDescent="0.3">
      <c r="AZ16" s="802" t="s">
        <v>7910</v>
      </c>
      <c r="BA16" s="802">
        <v>27336795</v>
      </c>
      <c r="BB16" s="816">
        <v>38861</v>
      </c>
      <c r="BC16" s="802" t="s">
        <v>7956</v>
      </c>
      <c r="BD16" s="802" t="s">
        <v>7911</v>
      </c>
      <c r="BE16" s="802" t="s">
        <v>7911</v>
      </c>
      <c r="BF16" s="802" t="s">
        <v>7911</v>
      </c>
      <c r="BG16" s="802" t="s">
        <v>7956</v>
      </c>
      <c r="BH16" s="802" t="s">
        <v>7911</v>
      </c>
      <c r="BI16" s="802">
        <v>2006</v>
      </c>
      <c r="BJ16" s="825">
        <v>3</v>
      </c>
    </row>
    <row r="17" spans="1:62" ht="15.75" customHeight="1" thickBot="1" x14ac:dyDescent="0.3">
      <c r="AZ17" s="802" t="s">
        <v>7910</v>
      </c>
      <c r="BA17" s="802">
        <v>214477171</v>
      </c>
      <c r="BB17" s="816">
        <v>39626</v>
      </c>
      <c r="BC17" s="802" t="s">
        <v>7957</v>
      </c>
      <c r="BD17" s="802" t="s">
        <v>7958</v>
      </c>
      <c r="BE17" s="802" t="s">
        <v>7911</v>
      </c>
      <c r="BF17" s="802" t="s">
        <v>7959</v>
      </c>
      <c r="BG17" s="802" t="s">
        <v>7960</v>
      </c>
      <c r="BH17" s="802" t="s">
        <v>7911</v>
      </c>
      <c r="BI17" s="802">
        <v>2007</v>
      </c>
      <c r="BJ17" s="825">
        <v>4</v>
      </c>
    </row>
    <row r="18" spans="1:62" ht="15" customHeight="1" thickBot="1" x14ac:dyDescent="0.3">
      <c r="AZ18" s="802" t="s">
        <v>7910</v>
      </c>
      <c r="BA18" s="802">
        <v>225209851</v>
      </c>
      <c r="BB18" s="816">
        <v>39626</v>
      </c>
      <c r="BC18" s="802" t="s">
        <v>7961</v>
      </c>
      <c r="BD18" s="802" t="s">
        <v>7911</v>
      </c>
      <c r="BE18" s="802" t="s">
        <v>7911</v>
      </c>
      <c r="BF18" s="802" t="s">
        <v>7911</v>
      </c>
      <c r="BG18" s="802" t="s">
        <v>7961</v>
      </c>
      <c r="BH18" s="802" t="s">
        <v>7911</v>
      </c>
      <c r="BI18" s="802">
        <v>2008</v>
      </c>
      <c r="BJ18" s="825">
        <v>5</v>
      </c>
    </row>
    <row r="19" spans="1:62" ht="19.5" customHeight="1" thickBot="1" x14ac:dyDescent="0.3">
      <c r="AZ19" s="802" t="s">
        <v>7910</v>
      </c>
      <c r="BA19" s="802">
        <v>241390265</v>
      </c>
      <c r="BB19" s="816">
        <v>39903</v>
      </c>
      <c r="BC19" s="802" t="s">
        <v>7962</v>
      </c>
      <c r="BD19" s="802" t="s">
        <v>7911</v>
      </c>
      <c r="BE19" s="802" t="s">
        <v>7911</v>
      </c>
      <c r="BF19" s="802" t="s">
        <v>7911</v>
      </c>
      <c r="BG19" s="802" t="s">
        <v>7963</v>
      </c>
      <c r="BH19" s="802" t="s">
        <v>7911</v>
      </c>
      <c r="BI19" s="802">
        <v>2009</v>
      </c>
      <c r="BJ19" s="825">
        <v>6</v>
      </c>
    </row>
    <row r="20" spans="1:62" ht="19.5" customHeight="1" thickBot="1" x14ac:dyDescent="0.3">
      <c r="AZ20" s="802" t="s">
        <v>7910</v>
      </c>
      <c r="BA20" s="802">
        <v>247125649</v>
      </c>
      <c r="BB20" s="816">
        <v>40249</v>
      </c>
      <c r="BC20" s="802" t="s">
        <v>7962</v>
      </c>
      <c r="BD20" s="802" t="s">
        <v>7911</v>
      </c>
      <c r="BE20" s="802" t="s">
        <v>7911</v>
      </c>
      <c r="BF20" s="802" t="s">
        <v>7911</v>
      </c>
      <c r="BG20" s="802" t="s">
        <v>7964</v>
      </c>
      <c r="BH20" s="802" t="s">
        <v>7911</v>
      </c>
      <c r="BI20" s="802">
        <v>2010</v>
      </c>
      <c r="BJ20" s="825">
        <v>7</v>
      </c>
    </row>
    <row r="21" spans="1:62" ht="42.75" customHeight="1" thickBot="1" x14ac:dyDescent="0.3">
      <c r="A21" s="824" t="s">
        <v>7933</v>
      </c>
      <c r="B21" s="295"/>
      <c r="C21" s="295"/>
      <c r="D21" s="295"/>
      <c r="E21" s="295"/>
      <c r="F21" s="295"/>
      <c r="G21" s="295"/>
      <c r="H21" s="295"/>
      <c r="I21" s="295"/>
      <c r="J21" s="295"/>
      <c r="M21" s="1077" t="s">
        <v>7927</v>
      </c>
      <c r="N21" s="1077" t="s">
        <v>9119</v>
      </c>
      <c r="O21" s="1077" t="s">
        <v>7934</v>
      </c>
      <c r="P21" s="1078" t="s">
        <v>7929</v>
      </c>
      <c r="S21" s="295"/>
      <c r="T21" s="295"/>
      <c r="U21" s="295"/>
      <c r="V21" s="295"/>
      <c r="W21" s="295"/>
      <c r="X21" s="295"/>
      <c r="Y21" s="295"/>
      <c r="Z21" s="295"/>
      <c r="AA21" s="295"/>
      <c r="AB21" s="295"/>
      <c r="AC21" s="295"/>
      <c r="AD21" s="295"/>
      <c r="AE21" s="295"/>
      <c r="AF21" s="295"/>
      <c r="AG21" s="295"/>
      <c r="AZ21" s="802" t="s">
        <v>7910</v>
      </c>
      <c r="BA21" s="802">
        <v>285953208</v>
      </c>
      <c r="BB21" s="816">
        <v>40613</v>
      </c>
      <c r="BC21" s="802" t="s">
        <v>7965</v>
      </c>
      <c r="BD21" s="802" t="s">
        <v>7911</v>
      </c>
      <c r="BE21" s="802" t="s">
        <v>7911</v>
      </c>
      <c r="BF21" s="802" t="s">
        <v>7911</v>
      </c>
      <c r="BG21" s="802" t="s">
        <v>7966</v>
      </c>
      <c r="BH21" s="802" t="s">
        <v>7911</v>
      </c>
      <c r="BI21" s="802">
        <v>2011</v>
      </c>
      <c r="BJ21" s="825">
        <v>8</v>
      </c>
    </row>
    <row r="22" spans="1:62" ht="51.75" customHeight="1" thickBot="1" x14ac:dyDescent="0.3">
      <c r="A22" s="800"/>
      <c r="B22" s="801"/>
      <c r="M22" s="835"/>
      <c r="N22" s="842" t="e" cm="1" vm="1">
        <f t="array" aca="1" ref="N22" ca="1">IF(_xlfn.SORTBY(M22:M27,_xlfn.SEQUENCE(ROWS(M22:M27),1,ROWS(M22:M27),-1))=0,"",(_xlfn.SORTBY(M22:M27,_xlfn.SEQUENCE(ROWS(M22:M27),1,ROWS(M22:M27),-1))))</f>
        <v>#VALUE!</v>
      </c>
      <c r="O22" s="835"/>
      <c r="P22" s="835"/>
      <c r="AZ22" s="802" t="s">
        <v>7910</v>
      </c>
      <c r="BA22" s="802">
        <v>301056785</v>
      </c>
      <c r="BB22" s="816">
        <v>40981</v>
      </c>
      <c r="BC22" s="802" t="s">
        <v>7967</v>
      </c>
      <c r="BD22" s="802" t="s">
        <v>7911</v>
      </c>
      <c r="BE22" s="802" t="s">
        <v>7968</v>
      </c>
      <c r="BF22" s="802" t="s">
        <v>7911</v>
      </c>
      <c r="BG22" s="802" t="s">
        <v>7969</v>
      </c>
      <c r="BH22" s="802" t="s">
        <v>7970</v>
      </c>
      <c r="BI22" s="802">
        <v>2012</v>
      </c>
      <c r="BJ22" s="825">
        <v>9</v>
      </c>
    </row>
    <row r="23" spans="1:62" ht="45.75" customHeight="1" thickBot="1" x14ac:dyDescent="0.3">
      <c r="A23" s="800"/>
      <c r="B23" s="801"/>
      <c r="M23" s="802"/>
      <c r="N23" s="843" t="e" cm="1" vm="1">
        <f t="array" aca="1" ref="N23" ca="1">IF(_xlfn.SORTBY(M23:M28,_xlfn.SEQUENCE(ROWS(M23:M28),1,ROWS(M23:M28),-1))=0,"",(_xlfn.SORTBY(M23:M28,_xlfn.SEQUENCE(ROWS(M23:M28),1,ROWS(M23:M28),-1))))</f>
        <v>#VALUE!</v>
      </c>
      <c r="O23" s="802"/>
      <c r="P23" s="802"/>
      <c r="S23" s="803" t="s">
        <v>36</v>
      </c>
      <c r="T23" s="804" t="s">
        <v>7890</v>
      </c>
      <c r="U23" s="804" t="s">
        <v>7891</v>
      </c>
      <c r="V23" s="805" t="s">
        <v>7892</v>
      </c>
      <c r="W23" s="806"/>
      <c r="X23" s="806"/>
      <c r="Y23" s="806"/>
      <c r="AZ23" s="802" t="s">
        <v>7910</v>
      </c>
      <c r="BA23" s="802">
        <v>302411459</v>
      </c>
      <c r="BB23" s="816">
        <v>41402</v>
      </c>
      <c r="BC23" s="802" t="s">
        <v>7971</v>
      </c>
      <c r="BD23" s="802" t="s">
        <v>7911</v>
      </c>
      <c r="BE23" s="802" t="s">
        <v>7911</v>
      </c>
      <c r="BF23" s="802" t="s">
        <v>7911</v>
      </c>
      <c r="BG23" s="802" t="s">
        <v>7972</v>
      </c>
      <c r="BH23" s="802" t="s">
        <v>7973</v>
      </c>
      <c r="BI23" s="802">
        <v>2013</v>
      </c>
      <c r="BJ23" s="825">
        <v>10</v>
      </c>
    </row>
    <row r="24" spans="1:62" ht="45.75" customHeight="1" thickBot="1" x14ac:dyDescent="0.3">
      <c r="A24" s="800"/>
      <c r="B24" s="801"/>
      <c r="M24" s="802"/>
      <c r="N24" s="843" t="e" cm="1" vm="1">
        <f t="array" aca="1" ref="N24" ca="1">IF(_xlfn.SORTBY(M24:M29,_xlfn.SEQUENCE(ROWS(M24:M29),1,ROWS(M24:M29),-1))=0,"",(_xlfn.SORTBY(M24:M29,_xlfn.SEQUENCE(ROWS(M24:M29),1,ROWS(M24:M29),-1))))</f>
        <v>#VALUE!</v>
      </c>
      <c r="O24" s="802"/>
      <c r="P24" s="802"/>
      <c r="S24" s="807" t="s">
        <v>7778</v>
      </c>
      <c r="T24" s="808">
        <v>45424658</v>
      </c>
      <c r="U24" s="808" t="e">
        <f ca="1">VLOOKUP(PYS!AA26,PYS!S26:U56,3,FALSE)</f>
        <v>#N/A</v>
      </c>
      <c r="V24" s="808">
        <f>W24*X24</f>
        <v>3220000</v>
      </c>
      <c r="W24" s="808">
        <v>644</v>
      </c>
      <c r="X24" s="808">
        <v>5000</v>
      </c>
      <c r="Y24" s="808" t="e">
        <f ca="1">U24+V24</f>
        <v>#N/A</v>
      </c>
      <c r="AZ24" s="802" t="s">
        <v>7910</v>
      </c>
      <c r="BA24" s="802">
        <v>303394922</v>
      </c>
      <c r="BB24" s="816">
        <v>41726</v>
      </c>
      <c r="BC24" s="802" t="s">
        <v>7974</v>
      </c>
      <c r="BD24" s="802" t="s">
        <v>7911</v>
      </c>
      <c r="BE24" s="802" t="s">
        <v>7975</v>
      </c>
      <c r="BF24" s="802" t="s">
        <v>7911</v>
      </c>
      <c r="BG24" s="802" t="s">
        <v>7976</v>
      </c>
      <c r="BH24" s="802" t="s">
        <v>7977</v>
      </c>
      <c r="BI24" s="802">
        <v>2014</v>
      </c>
      <c r="BJ24" s="825">
        <v>11</v>
      </c>
    </row>
    <row r="25" spans="1:62" ht="45.75" customHeight="1" thickBot="1" x14ac:dyDescent="0.3">
      <c r="A25" s="800"/>
      <c r="B25" s="801"/>
      <c r="M25" s="802"/>
      <c r="N25" s="843" t="e" cm="1" vm="1">
        <f t="array" aca="1" ref="N25" ca="1">IF(_xlfn.SORTBY(M25:M30,_xlfn.SEQUENCE(ROWS(M25:M30),1,ROWS(M25:M30),-1))=0,"",(_xlfn.SORTBY(M25:M30,_xlfn.SEQUENCE(ROWS(M25:M30),1,ROWS(M25:M30),-1))))</f>
        <v>#VALUE!</v>
      </c>
      <c r="O25" s="802"/>
      <c r="P25" s="802"/>
      <c r="S25" s="809"/>
      <c r="AZ25" s="802" t="s">
        <v>7910</v>
      </c>
      <c r="BA25" s="802">
        <v>303941984</v>
      </c>
      <c r="BB25" s="816">
        <v>42052</v>
      </c>
      <c r="BC25" s="802" t="s">
        <v>7978</v>
      </c>
      <c r="BD25" s="802" t="s">
        <v>7911</v>
      </c>
      <c r="BE25" s="802" t="s">
        <v>7979</v>
      </c>
      <c r="BF25" s="802" t="s">
        <v>7911</v>
      </c>
      <c r="BG25" s="802" t="s">
        <v>7980</v>
      </c>
      <c r="BH25" s="802" t="s">
        <v>7981</v>
      </c>
      <c r="BI25" s="802">
        <v>2015</v>
      </c>
      <c r="BJ25" s="825">
        <v>12</v>
      </c>
    </row>
    <row r="26" spans="1:62" ht="45.75" customHeight="1" thickBot="1" x14ac:dyDescent="0.3">
      <c r="A26" s="800"/>
      <c r="B26" s="801"/>
      <c r="M26" s="802"/>
      <c r="N26" s="843" t="e" cm="1" vm="1">
        <f t="array" aca="1" ref="N26" ca="1">IF(_xlfn.SORTBY(M26:M31,_xlfn.SEQUENCE(ROWS(M26:M31),1,ROWS(M26:M31),-1))=0,"",(_xlfn.SORTBY(M26:M31,_xlfn.SEQUENCE(ROWS(M26:M31),1,ROWS(M26:M31),-1))))</f>
        <v>#VALUE!</v>
      </c>
      <c r="O26" s="802"/>
      <c r="P26" s="802"/>
      <c r="S26" s="349">
        <v>46204</v>
      </c>
      <c r="T26" s="2">
        <v>15000</v>
      </c>
      <c r="U26" s="2">
        <f>T24+T26</f>
        <v>45439658</v>
      </c>
      <c r="W26" s="810">
        <f>A22</f>
        <v>0</v>
      </c>
      <c r="X26" s="811">
        <f>B22</f>
        <v>0</v>
      </c>
      <c r="Y26" s="810" t="str">
        <f>UPPER(W26)</f>
        <v>0</v>
      </c>
      <c r="Z26" s="812" t="str">
        <f>SUBSTITUTE(X26,"a","-")</f>
        <v>0</v>
      </c>
      <c r="AA26" s="813">
        <f ca="1">TODAY()</f>
        <v>46248</v>
      </c>
      <c r="AB26" s="466" t="str">
        <f ca="1">"FECHA DE EXPEDICIÓN: "&amp;TEXT(AA26,"dd-mm-yyyy")</f>
        <v>FECHA DE EXPEDICIÓN: 14-08-2026</v>
      </c>
      <c r="AC26" s="466"/>
      <c r="AD26" s="466"/>
      <c r="AE26" s="466"/>
      <c r="AZ26" s="802" t="s">
        <v>7910</v>
      </c>
      <c r="BA26" s="802">
        <v>304814309</v>
      </c>
      <c r="BB26" s="816">
        <v>42446</v>
      </c>
      <c r="BC26" s="802" t="s">
        <v>7982</v>
      </c>
      <c r="BD26" s="802" t="s">
        <v>7911</v>
      </c>
      <c r="BE26" s="802" t="s">
        <v>7983</v>
      </c>
      <c r="BF26" s="802" t="s">
        <v>7911</v>
      </c>
      <c r="BG26" s="802" t="s">
        <v>7984</v>
      </c>
      <c r="BH26" s="802" t="s">
        <v>7985</v>
      </c>
      <c r="BI26" s="802">
        <v>2016</v>
      </c>
      <c r="BJ26" s="825">
        <v>13</v>
      </c>
    </row>
    <row r="27" spans="1:62" ht="45.75" customHeight="1" thickBot="1" x14ac:dyDescent="0.3">
      <c r="A27" s="800"/>
      <c r="B27" s="814"/>
      <c r="M27" s="802"/>
      <c r="N27" s="843" t="e" cm="1" vm="1">
        <f t="array" aca="1" ref="N27" ca="1">IF(_xlfn.SORTBY(M27:M32,_xlfn.SEQUENCE(ROWS(M27:M32),1,ROWS(M27:M32),-1))=0,"",(_xlfn.SORTBY(M27:M32,_xlfn.SEQUENCE(ROWS(M27:M32),1,ROWS(M27:M32),-1))))</f>
        <v>#VALUE!</v>
      </c>
      <c r="O27" s="802"/>
      <c r="P27" s="802"/>
      <c r="S27" s="349">
        <v>46205</v>
      </c>
      <c r="T27" s="2">
        <v>15000</v>
      </c>
      <c r="U27" s="2">
        <f>U26+T27</f>
        <v>45454658</v>
      </c>
      <c r="AZ27" s="802" t="s">
        <v>7910</v>
      </c>
      <c r="BA27" s="802">
        <v>306103826</v>
      </c>
      <c r="BB27" s="816">
        <v>42915</v>
      </c>
      <c r="BC27" s="802" t="s">
        <v>7986</v>
      </c>
      <c r="BD27" s="802" t="s">
        <v>7911</v>
      </c>
      <c r="BE27" s="802" t="s">
        <v>7911</v>
      </c>
      <c r="BF27" s="802" t="s">
        <v>7911</v>
      </c>
      <c r="BG27" s="802" t="s">
        <v>7987</v>
      </c>
      <c r="BH27" s="802" t="s">
        <v>7988</v>
      </c>
      <c r="BI27" s="802">
        <v>2017</v>
      </c>
      <c r="BJ27" s="825">
        <v>14</v>
      </c>
    </row>
    <row r="28" spans="1:62" ht="45.75" customHeight="1" thickBot="1" x14ac:dyDescent="0.3">
      <c r="A28" s="800"/>
      <c r="B28" s="801"/>
      <c r="M28" s="802"/>
      <c r="N28" s="843" t="e" cm="1" vm="1">
        <f t="array" aca="1" ref="N28" ca="1">IF(_xlfn.SORTBY(M28:M33,_xlfn.SEQUENCE(ROWS(M28:M33),1,ROWS(M28:M33),-1))=0,"",(_xlfn.SORTBY(M28:M33,_xlfn.SEQUENCE(ROWS(M28:M33),1,ROWS(M28:M33),-1))))</f>
        <v>#VALUE!</v>
      </c>
      <c r="O28" s="802"/>
      <c r="P28" s="802"/>
      <c r="S28" s="349">
        <v>46206</v>
      </c>
      <c r="T28" s="2">
        <v>15000</v>
      </c>
      <c r="U28" s="2">
        <f t="shared" ref="U28:U56" si="0">U27+T28</f>
        <v>45469658</v>
      </c>
      <c r="AZ28" s="802" t="s">
        <v>7910</v>
      </c>
      <c r="BA28" s="802">
        <v>306387388</v>
      </c>
      <c r="BB28" s="816">
        <v>43130</v>
      </c>
      <c r="BC28" s="802" t="s">
        <v>7989</v>
      </c>
      <c r="BD28" s="802" t="s">
        <v>7911</v>
      </c>
      <c r="BE28" s="802" t="s">
        <v>7990</v>
      </c>
      <c r="BF28" s="802" t="s">
        <v>7911</v>
      </c>
      <c r="BG28" s="802" t="s">
        <v>7991</v>
      </c>
      <c r="BH28" s="802" t="s">
        <v>7992</v>
      </c>
      <c r="BI28" s="802">
        <v>2018</v>
      </c>
      <c r="BJ28" s="825">
        <v>15</v>
      </c>
    </row>
    <row r="29" spans="1:62" ht="45.75" customHeight="1" thickBot="1" x14ac:dyDescent="0.3">
      <c r="A29" s="800"/>
      <c r="B29" s="801"/>
      <c r="M29" s="802"/>
      <c r="N29" s="1079" t="e" cm="1" vm="1">
        <f t="array" aca="1" ref="N29" ca="1">IF(_xlfn.SORTBY(M29:M34,_xlfn.SEQUENCE(ROWS(M29:M34),1,ROWS(M29:M34),-1))=0,"",(_xlfn.SORTBY(M29:M34,_xlfn.SEQUENCE(ROWS(M29:M34),1,ROWS(M29:M34),-1))))</f>
        <v>#VALUE!</v>
      </c>
      <c r="O29" s="802"/>
      <c r="P29" s="802"/>
      <c r="S29" s="349">
        <v>46207</v>
      </c>
      <c r="T29" s="2">
        <v>15000</v>
      </c>
      <c r="U29" s="2">
        <f t="shared" si="0"/>
        <v>45484658</v>
      </c>
      <c r="AZ29" s="802" t="s">
        <v>7910</v>
      </c>
      <c r="BA29" s="802">
        <v>3400141646</v>
      </c>
      <c r="BB29" s="816">
        <v>43662</v>
      </c>
      <c r="BC29" s="802" t="s">
        <v>7993</v>
      </c>
      <c r="BD29" s="802" t="s">
        <v>7911</v>
      </c>
      <c r="BE29" s="802" t="s">
        <v>7911</v>
      </c>
      <c r="BF29" s="802" t="s">
        <v>7911</v>
      </c>
      <c r="BG29" s="802" t="s">
        <v>7994</v>
      </c>
      <c r="BH29" s="802" t="s">
        <v>7995</v>
      </c>
      <c r="BI29" s="802">
        <v>2019</v>
      </c>
      <c r="BJ29" s="825">
        <v>16</v>
      </c>
    </row>
    <row r="30" spans="1:62" ht="45.75" customHeight="1" thickBot="1" x14ac:dyDescent="0.3">
      <c r="A30" s="800"/>
      <c r="B30" s="801"/>
      <c r="M30" s="802"/>
      <c r="N30" s="843" t="e" cm="1" vm="1">
        <f t="array" aca="1" ref="N30" ca="1">IF(_xlfn.SORTBY(M30:M35,_xlfn.SEQUENCE(ROWS(M30:M35),1,ROWS(M30:M35),-1))=0,"",(_xlfn.SORTBY(M30:M35,_xlfn.SEQUENCE(ROWS(M30:M35),1,ROWS(M30:M35),-1))))</f>
        <v>#VALUE!</v>
      </c>
      <c r="O30" s="802"/>
      <c r="P30" s="802"/>
      <c r="S30" s="349">
        <v>46208</v>
      </c>
      <c r="T30" s="2">
        <v>15000</v>
      </c>
      <c r="U30" s="2">
        <f t="shared" si="0"/>
        <v>45499658</v>
      </c>
      <c r="AZ30" s="802" t="s">
        <v>7910</v>
      </c>
      <c r="BA30" s="802">
        <v>308678442</v>
      </c>
      <c r="BB30" s="816">
        <v>43900</v>
      </c>
      <c r="BC30" s="802" t="s">
        <v>7996</v>
      </c>
      <c r="BD30" s="802" t="s">
        <v>7911</v>
      </c>
      <c r="BE30" s="802" t="s">
        <v>7997</v>
      </c>
      <c r="BF30" s="802" t="s">
        <v>7911</v>
      </c>
      <c r="BG30" s="802" t="s">
        <v>7998</v>
      </c>
      <c r="BH30" s="802" t="s">
        <v>7999</v>
      </c>
      <c r="BI30" s="802">
        <v>2020</v>
      </c>
      <c r="BJ30" s="825">
        <v>17</v>
      </c>
    </row>
    <row r="31" spans="1:62" ht="45.75" customHeight="1" thickBot="1" x14ac:dyDescent="0.3">
      <c r="A31" s="800"/>
      <c r="B31" s="801"/>
      <c r="M31" s="802"/>
      <c r="N31" s="843" t="e" cm="1" vm="1">
        <f t="array" aca="1" ref="N31" ca="1">IF(_xlfn.SORTBY(M31:M36,_xlfn.SEQUENCE(ROWS(M31:M36),1,ROWS(M31:M36),-1))=0,"",(_xlfn.SORTBY(M31:M36,_xlfn.SEQUENCE(ROWS(M31:M36),1,ROWS(M31:M36),-1))))</f>
        <v>#VALUE!</v>
      </c>
      <c r="O31" s="802"/>
      <c r="P31" s="802"/>
      <c r="S31" s="349">
        <v>46209</v>
      </c>
      <c r="T31" s="2">
        <v>15000</v>
      </c>
      <c r="U31" s="2">
        <f t="shared" si="0"/>
        <v>45514658</v>
      </c>
      <c r="AZ31" s="802" t="s">
        <v>7910</v>
      </c>
      <c r="BA31" s="802">
        <v>310167077</v>
      </c>
      <c r="BB31" s="816">
        <v>44315</v>
      </c>
      <c r="BC31" s="802" t="s">
        <v>8000</v>
      </c>
      <c r="BD31" s="802" t="s">
        <v>7911</v>
      </c>
      <c r="BE31" s="802" t="s">
        <v>7911</v>
      </c>
      <c r="BF31" s="802" t="s">
        <v>7911</v>
      </c>
      <c r="BG31" s="802" t="s">
        <v>8001</v>
      </c>
      <c r="BH31" s="802" t="s">
        <v>8002</v>
      </c>
      <c r="BI31" s="802">
        <v>2021</v>
      </c>
      <c r="BJ31" s="825">
        <v>18</v>
      </c>
    </row>
    <row r="32" spans="1:62" ht="37.5" customHeight="1" thickBot="1" x14ac:dyDescent="0.3">
      <c r="M32" s="802"/>
      <c r="N32" s="843" t="e" cm="1" vm="1">
        <f t="array" aca="1" ref="N32" ca="1">IF(_xlfn.SORTBY(M32:M37,_xlfn.SEQUENCE(ROWS(M32:M37),1,ROWS(M32:M37),-1))=0,"",(_xlfn.SORTBY(M32:M37,_xlfn.SEQUENCE(ROWS(M32:M37),1,ROWS(M32:M37),-1))))</f>
        <v>#VALUE!</v>
      </c>
      <c r="O32" s="802"/>
      <c r="P32" s="802"/>
      <c r="S32" s="349">
        <v>46210</v>
      </c>
      <c r="T32" s="2">
        <v>15000</v>
      </c>
      <c r="U32" s="2">
        <f t="shared" si="0"/>
        <v>45529658</v>
      </c>
      <c r="AZ32" s="802" t="s">
        <v>7910</v>
      </c>
      <c r="BA32" s="802">
        <v>310932135</v>
      </c>
      <c r="BB32" s="816">
        <v>44606</v>
      </c>
      <c r="BC32" s="802" t="s">
        <v>8003</v>
      </c>
      <c r="BD32" s="802" t="s">
        <v>7911</v>
      </c>
      <c r="BE32" s="802" t="s">
        <v>8004</v>
      </c>
      <c r="BF32" s="802" t="s">
        <v>7911</v>
      </c>
      <c r="BG32" s="802" t="s">
        <v>8005</v>
      </c>
      <c r="BH32" s="802" t="s">
        <v>8006</v>
      </c>
      <c r="BI32" s="802">
        <v>2022</v>
      </c>
      <c r="BJ32" s="825">
        <v>19</v>
      </c>
    </row>
    <row r="33" spans="1:62" ht="55.5" customHeight="1" thickBot="1" x14ac:dyDescent="0.3">
      <c r="A33" s="1181"/>
      <c r="B33" s="1181"/>
      <c r="C33" s="1181"/>
      <c r="D33" s="1181"/>
      <c r="E33" s="1181"/>
      <c r="F33" s="1181"/>
      <c r="G33" s="1181"/>
      <c r="H33" s="1181"/>
      <c r="I33" s="1181"/>
      <c r="J33" s="1181"/>
      <c r="M33" s="802"/>
      <c r="N33" s="843" t="e" cm="1" vm="1">
        <f t="array" aca="1" ref="N33" ca="1">IF(_xlfn.SORTBY(M33:M38,_xlfn.SEQUENCE(ROWS(M33:M38),1,ROWS(M33:M38),-1))=0,"",(_xlfn.SORTBY(M33:M38,_xlfn.SEQUENCE(ROWS(M33:M38),1,ROWS(M33:M38),-1))))</f>
        <v>#VALUE!</v>
      </c>
      <c r="O33" s="802"/>
      <c r="P33" s="802"/>
      <c r="Q33" s="809"/>
      <c r="S33" s="349">
        <v>46211</v>
      </c>
      <c r="T33" s="2">
        <v>15000</v>
      </c>
      <c r="U33" s="2">
        <f t="shared" si="0"/>
        <v>45544658</v>
      </c>
      <c r="AZ33" s="802" t="s">
        <v>7910</v>
      </c>
      <c r="BA33" s="802">
        <v>3000520483</v>
      </c>
      <c r="BB33" s="816">
        <v>44952</v>
      </c>
      <c r="BC33" s="802" t="s">
        <v>8001</v>
      </c>
      <c r="BD33" s="802" t="s">
        <v>7911</v>
      </c>
      <c r="BE33" s="802" t="s">
        <v>8007</v>
      </c>
      <c r="BF33" s="802" t="s">
        <v>7911</v>
      </c>
      <c r="BG33" s="802" t="s">
        <v>8008</v>
      </c>
      <c r="BH33" s="802" t="s">
        <v>8009</v>
      </c>
      <c r="BI33" s="802">
        <v>2023</v>
      </c>
      <c r="BJ33" s="825">
        <v>20</v>
      </c>
    </row>
    <row r="34" spans="1:62" ht="45" customHeight="1" thickBot="1" x14ac:dyDescent="0.3">
      <c r="A34" s="1092"/>
      <c r="B34" s="1092"/>
      <c r="C34" s="1092"/>
      <c r="D34" s="1092"/>
      <c r="E34" s="1092"/>
      <c r="F34" s="1092"/>
      <c r="G34" s="1092"/>
      <c r="H34" s="1092"/>
      <c r="I34" s="1092"/>
      <c r="J34" s="1092"/>
      <c r="K34" s="826"/>
      <c r="M34" s="439"/>
      <c r="N34" s="1079" t="e" cm="1" vm="1">
        <f t="array" aca="1" ref="N34" ca="1">IF(_xlfn.SORTBY(M34:M39,_xlfn.SEQUENCE(ROWS(M34:M39),1,ROWS(M34:M39),-1))=0,"",(_xlfn.SORTBY(M34:M39,_xlfn.SEQUENCE(ROWS(M34:M39),1,ROWS(M34:M39),-1))))</f>
        <v>#VALUE!</v>
      </c>
      <c r="O34" s="802"/>
      <c r="P34" s="802"/>
      <c r="Q34" s="815"/>
      <c r="S34" s="349">
        <v>46212</v>
      </c>
      <c r="T34" s="2">
        <v>15000</v>
      </c>
      <c r="U34" s="2">
        <f t="shared" si="0"/>
        <v>45559658</v>
      </c>
      <c r="AZ34" s="802" t="s">
        <v>7910</v>
      </c>
      <c r="BA34" s="802">
        <v>313529196</v>
      </c>
      <c r="BB34" s="816">
        <v>45399</v>
      </c>
      <c r="BC34" s="802" t="s">
        <v>8010</v>
      </c>
      <c r="BD34" s="802" t="s">
        <v>7911</v>
      </c>
      <c r="BE34" s="802" t="s">
        <v>8011</v>
      </c>
      <c r="BF34" s="802" t="s">
        <v>7911</v>
      </c>
      <c r="BG34" s="802" t="s">
        <v>8012</v>
      </c>
      <c r="BH34" s="802" t="s">
        <v>8013</v>
      </c>
      <c r="BI34" s="802">
        <v>2024</v>
      </c>
      <c r="BJ34" s="825">
        <v>21</v>
      </c>
    </row>
    <row r="35" spans="1:62" ht="31.5" customHeight="1" thickTop="1" thickBot="1" x14ac:dyDescent="0.3">
      <c r="A35" s="802"/>
      <c r="B35" s="802"/>
      <c r="C35" s="816"/>
      <c r="D35" s="802"/>
      <c r="E35" s="802"/>
      <c r="F35" s="802"/>
      <c r="G35" s="802"/>
      <c r="H35" s="802"/>
      <c r="I35" s="802"/>
      <c r="J35" s="802"/>
      <c r="K35" s="825">
        <v>1</v>
      </c>
      <c r="M35" s="439"/>
      <c r="N35" s="843" t="e" cm="1" vm="1">
        <f t="array" aca="1" ref="N35" ca="1">IF(_xlfn.SORTBY(M35:M40,_xlfn.SEQUENCE(ROWS(M35:M40),1,ROWS(M35:M40),-1))=0,"",(_xlfn.SORTBY(M35:M40,_xlfn.SEQUENCE(ROWS(M35:M40),1,ROWS(M35:M40),-1))))</f>
        <v>#VALUE!</v>
      </c>
      <c r="O35" s="802"/>
      <c r="P35" s="439"/>
      <c r="Q35" s="809"/>
      <c r="S35" s="349">
        <v>46213</v>
      </c>
      <c r="T35" s="2">
        <v>15000</v>
      </c>
      <c r="U35" s="2">
        <f t="shared" si="0"/>
        <v>45574658</v>
      </c>
      <c r="AZ35" s="802" t="s">
        <v>7910</v>
      </c>
      <c r="BA35" s="802">
        <v>314785123</v>
      </c>
      <c r="BB35" s="816">
        <v>45707</v>
      </c>
      <c r="BC35" s="802" t="s">
        <v>8014</v>
      </c>
      <c r="BD35" s="802" t="s">
        <v>7911</v>
      </c>
      <c r="BE35" s="802" t="s">
        <v>8015</v>
      </c>
      <c r="BF35" s="802" t="s">
        <v>7911</v>
      </c>
      <c r="BG35" s="802" t="s">
        <v>8016</v>
      </c>
      <c r="BH35" s="802" t="s">
        <v>8017</v>
      </c>
      <c r="BI35" s="802">
        <v>2025</v>
      </c>
      <c r="BJ35" s="825">
        <v>22</v>
      </c>
    </row>
    <row r="36" spans="1:62" ht="38.25" customHeight="1" thickBot="1" x14ac:dyDescent="0.3">
      <c r="A36" s="802"/>
      <c r="B36" s="802"/>
      <c r="C36" s="816"/>
      <c r="D36" s="802"/>
      <c r="E36" s="802"/>
      <c r="F36" s="802"/>
      <c r="G36" s="802"/>
      <c r="H36" s="802"/>
      <c r="I36" s="802"/>
      <c r="J36" s="802"/>
      <c r="K36" s="825">
        <v>2</v>
      </c>
      <c r="M36" s="439"/>
      <c r="N36" s="843" t="e" cm="1" vm="1">
        <f t="array" aca="1" ref="N36" ca="1">IF(_xlfn.SORTBY(M36:M41,_xlfn.SEQUENCE(ROWS(M36:M41),1,ROWS(M36:M41),-1))=0,"",(_xlfn.SORTBY(M36:M41,_xlfn.SEQUENCE(ROWS(M36:M41),1,ROWS(M36:M41),-1))))</f>
        <v>#VALUE!</v>
      </c>
      <c r="O36" s="802"/>
      <c r="P36" s="439"/>
      <c r="Q36" s="809"/>
      <c r="S36" s="349">
        <v>46214</v>
      </c>
      <c r="T36" s="2">
        <v>15000</v>
      </c>
      <c r="U36" s="2">
        <f t="shared" si="0"/>
        <v>45589658</v>
      </c>
      <c r="AZ36" s="802" t="s">
        <v>7910</v>
      </c>
      <c r="BA36" s="802">
        <v>315914084</v>
      </c>
      <c r="BB36" s="816">
        <v>46036</v>
      </c>
      <c r="BC36" s="802" t="s">
        <v>8018</v>
      </c>
      <c r="BD36" s="802" t="s">
        <v>7911</v>
      </c>
      <c r="BE36" s="802" t="s">
        <v>8019</v>
      </c>
      <c r="BF36" s="802" t="s">
        <v>7911</v>
      </c>
      <c r="BG36" s="802" t="s">
        <v>8020</v>
      </c>
      <c r="BH36" s="802" t="s">
        <v>8021</v>
      </c>
      <c r="BI36" s="802">
        <v>2026</v>
      </c>
      <c r="BJ36" s="825">
        <v>23</v>
      </c>
    </row>
    <row r="37" spans="1:62" ht="33" customHeight="1" thickBot="1" x14ac:dyDescent="0.3">
      <c r="A37" s="802"/>
      <c r="B37" s="802"/>
      <c r="C37" s="816"/>
      <c r="D37" s="802"/>
      <c r="E37" s="802"/>
      <c r="F37" s="802"/>
      <c r="G37" s="802"/>
      <c r="H37" s="802"/>
      <c r="I37" s="802"/>
      <c r="J37" s="802"/>
      <c r="K37" s="825">
        <v>3</v>
      </c>
      <c r="M37" s="439"/>
      <c r="N37" s="843" t="e" cm="1" vm="1">
        <f t="array" aca="1" ref="N37" ca="1">IF(_xlfn.SORTBY(M37:M42,_xlfn.SEQUENCE(ROWS(M37:M42),1,ROWS(M37:M42),-1))=0,"",(_xlfn.SORTBY(M37:M42,_xlfn.SEQUENCE(ROWS(M37:M42),1,ROWS(M37:M42),-1))))</f>
        <v>#VALUE!</v>
      </c>
      <c r="O37" s="802"/>
      <c r="P37" s="439"/>
      <c r="Q37" s="809"/>
      <c r="S37" s="349">
        <v>46215</v>
      </c>
      <c r="T37" s="2">
        <v>15000</v>
      </c>
      <c r="U37" s="2">
        <f t="shared" si="0"/>
        <v>45604658</v>
      </c>
      <c r="BJ37" s="825">
        <v>24</v>
      </c>
    </row>
    <row r="38" spans="1:62" ht="19.5" customHeight="1" thickBot="1" x14ac:dyDescent="0.3">
      <c r="A38" s="802"/>
      <c r="B38" s="802"/>
      <c r="C38" s="816"/>
      <c r="D38" s="802"/>
      <c r="E38" s="802"/>
      <c r="F38" s="802"/>
      <c r="G38" s="802"/>
      <c r="H38" s="802"/>
      <c r="I38" s="802"/>
      <c r="J38" s="802"/>
      <c r="K38" s="825">
        <v>4</v>
      </c>
      <c r="N38" s="843" t="e" cm="1" vm="1">
        <f t="array" aca="1" ref="N38" ca="1">IF(_xlfn.SORTBY(M38:M43,_xlfn.SEQUENCE(ROWS(M38:M43),1,ROWS(M38:M43),-1))=0,"",(_xlfn.SORTBY(M38:M43,_xlfn.SEQUENCE(ROWS(M38:M43),1,ROWS(M38:M43),-1))))</f>
        <v>#VALUE!</v>
      </c>
      <c r="Q38" s="809"/>
      <c r="S38" s="349">
        <v>46216</v>
      </c>
      <c r="T38" s="2">
        <v>15000</v>
      </c>
      <c r="U38" s="2">
        <f t="shared" si="0"/>
        <v>45619658</v>
      </c>
      <c r="BJ38" s="825">
        <v>25</v>
      </c>
    </row>
    <row r="39" spans="1:62" ht="19.5" customHeight="1" thickBot="1" x14ac:dyDescent="0.3">
      <c r="A39" s="802"/>
      <c r="B39" s="802"/>
      <c r="C39" s="816"/>
      <c r="D39" s="802"/>
      <c r="E39" s="802"/>
      <c r="F39" s="802"/>
      <c r="G39" s="802"/>
      <c r="H39" s="802"/>
      <c r="I39" s="802"/>
      <c r="J39" s="802"/>
      <c r="K39" s="825">
        <v>5</v>
      </c>
      <c r="N39" s="843" t="e" cm="1" vm="1">
        <f t="array" aca="1" ref="N39" ca="1">IF(_xlfn.SORTBY(M39:M44,_xlfn.SEQUENCE(ROWS(M39:M44),1,ROWS(M39:M44),-1))=0,"",(_xlfn.SORTBY(M39:M44,_xlfn.SEQUENCE(ROWS(M39:M44),1,ROWS(M39:M44),-1))))</f>
        <v>#VALUE!</v>
      </c>
      <c r="Q39" s="809"/>
      <c r="S39" s="349">
        <v>46217</v>
      </c>
      <c r="T39" s="2">
        <v>15000</v>
      </c>
      <c r="U39" s="2">
        <f t="shared" si="0"/>
        <v>45634658</v>
      </c>
      <c r="BJ39" s="825">
        <v>26</v>
      </c>
    </row>
    <row r="40" spans="1:62" ht="19.5" customHeight="1" thickBot="1" x14ac:dyDescent="0.3">
      <c r="A40" s="802"/>
      <c r="B40" s="802"/>
      <c r="C40" s="816"/>
      <c r="D40" s="802"/>
      <c r="E40" s="802"/>
      <c r="F40" s="802"/>
      <c r="G40" s="802"/>
      <c r="H40" s="802"/>
      <c r="I40" s="802"/>
      <c r="J40" s="802"/>
      <c r="K40" s="825">
        <v>6</v>
      </c>
      <c r="N40" s="843" t="e" cm="1" vm="1">
        <f t="array" aca="1" ref="N40" ca="1">IF(_xlfn.SORTBY(M40:M45,_xlfn.SEQUENCE(ROWS(M40:M45),1,ROWS(M40:M45),-1))=0,"",(_xlfn.SORTBY(M40:M45,_xlfn.SEQUENCE(ROWS(M40:M45),1,ROWS(M40:M45),-1))))</f>
        <v>#VALUE!</v>
      </c>
      <c r="Q40" s="809"/>
      <c r="S40" s="349">
        <v>46218</v>
      </c>
      <c r="T40" s="2">
        <v>15000</v>
      </c>
      <c r="U40" s="2">
        <f t="shared" si="0"/>
        <v>45649658</v>
      </c>
    </row>
    <row r="41" spans="1:62" ht="19.5" customHeight="1" thickBot="1" x14ac:dyDescent="0.3">
      <c r="A41" s="802"/>
      <c r="B41" s="802"/>
      <c r="C41" s="816"/>
      <c r="D41" s="802"/>
      <c r="E41" s="802"/>
      <c r="F41" s="802"/>
      <c r="G41" s="802"/>
      <c r="H41" s="802"/>
      <c r="I41" s="802"/>
      <c r="J41" s="802"/>
      <c r="K41" s="825">
        <v>7</v>
      </c>
      <c r="N41" s="843" t="e" cm="1" vm="1">
        <f t="array" aca="1" ref="N41" ca="1">IF(_xlfn.SORTBY(M41:M46,_xlfn.SEQUENCE(ROWS(M41:M46),1,ROWS(M41:M46),-1))=0,"",(_xlfn.SORTBY(M41:M46,_xlfn.SEQUENCE(ROWS(M41:M46),1,ROWS(M41:M46),-1))))</f>
        <v>#VALUE!</v>
      </c>
      <c r="Q41" s="809"/>
      <c r="S41" s="349">
        <v>46219</v>
      </c>
      <c r="T41" s="2">
        <v>15000</v>
      </c>
      <c r="U41" s="2">
        <f t="shared" si="0"/>
        <v>45664658</v>
      </c>
    </row>
    <row r="42" spans="1:62" ht="19.5" customHeight="1" thickBot="1" x14ac:dyDescent="0.3">
      <c r="A42" s="802"/>
      <c r="B42" s="802"/>
      <c r="C42" s="816"/>
      <c r="D42" s="802"/>
      <c r="E42" s="802"/>
      <c r="F42" s="802"/>
      <c r="G42" s="802"/>
      <c r="H42" s="802"/>
      <c r="I42" s="802"/>
      <c r="J42" s="802"/>
      <c r="K42" s="825">
        <v>8</v>
      </c>
      <c r="N42" s="843" t="e" cm="1" vm="1">
        <f t="array" aca="1" ref="N42" ca="1">IF(_xlfn.SORTBY(M42:M47,_xlfn.SEQUENCE(ROWS(M42:M47),1,ROWS(M42:M47),-1))=0,"",(_xlfn.SORTBY(M42:M47,_xlfn.SEQUENCE(ROWS(M42:M47),1,ROWS(M42:M47),-1))))</f>
        <v>#VALUE!</v>
      </c>
      <c r="Q42" s="809"/>
      <c r="S42" s="349">
        <v>46220</v>
      </c>
      <c r="T42" s="2">
        <v>15000</v>
      </c>
      <c r="U42" s="2">
        <f t="shared" si="0"/>
        <v>45679658</v>
      </c>
    </row>
    <row r="43" spans="1:62" ht="19.5" customHeight="1" thickBot="1" x14ac:dyDescent="0.3">
      <c r="A43" s="802"/>
      <c r="B43" s="802"/>
      <c r="C43" s="816"/>
      <c r="D43" s="802"/>
      <c r="E43" s="802"/>
      <c r="F43" s="802"/>
      <c r="G43" s="802"/>
      <c r="H43" s="802"/>
      <c r="I43" s="802"/>
      <c r="J43" s="802"/>
      <c r="K43" s="825">
        <v>9</v>
      </c>
      <c r="N43" s="843" t="e" cm="1" vm="1">
        <f t="array" aca="1" ref="N43" ca="1">IF(_xlfn.SORTBY(M43:M48,_xlfn.SEQUENCE(ROWS(M43:M48),1,ROWS(M43:M48),-1))=0,"",(_xlfn.SORTBY(M43:M48,_xlfn.SEQUENCE(ROWS(M43:M48),1,ROWS(M43:M48),-1))))</f>
        <v>#VALUE!</v>
      </c>
      <c r="Q43" s="809"/>
      <c r="S43" s="349">
        <v>46221</v>
      </c>
      <c r="T43" s="2">
        <v>15000</v>
      </c>
      <c r="U43" s="2">
        <f t="shared" si="0"/>
        <v>45694658</v>
      </c>
    </row>
    <row r="44" spans="1:62" ht="19.5" customHeight="1" thickBot="1" x14ac:dyDescent="0.3">
      <c r="A44" s="802"/>
      <c r="B44" s="802"/>
      <c r="C44" s="816"/>
      <c r="D44" s="802"/>
      <c r="E44" s="802"/>
      <c r="F44" s="802"/>
      <c r="G44" s="802"/>
      <c r="H44" s="802"/>
      <c r="I44" s="802"/>
      <c r="J44" s="802"/>
      <c r="K44" s="825">
        <v>10</v>
      </c>
      <c r="N44" s="843" t="e" cm="1" vm="1">
        <f t="array" aca="1" ref="N44" ca="1">IF(_xlfn.SORTBY(M44:M49,_xlfn.SEQUENCE(ROWS(M44:M49),1,ROWS(M44:M49),-1))=0,"",(_xlfn.SORTBY(M44:M49,_xlfn.SEQUENCE(ROWS(M44:M49),1,ROWS(M44:M49),-1))))</f>
        <v>#VALUE!</v>
      </c>
      <c r="Q44" s="809"/>
      <c r="S44" s="349">
        <v>46222</v>
      </c>
      <c r="T44" s="2">
        <v>15000</v>
      </c>
      <c r="U44" s="2">
        <f t="shared" si="0"/>
        <v>45709658</v>
      </c>
    </row>
    <row r="45" spans="1:62" ht="19.5" customHeight="1" thickBot="1" x14ac:dyDescent="0.3">
      <c r="A45" s="802"/>
      <c r="B45" s="802"/>
      <c r="C45" s="816"/>
      <c r="D45" s="802"/>
      <c r="E45" s="802"/>
      <c r="F45" s="802"/>
      <c r="G45" s="802"/>
      <c r="H45" s="802"/>
      <c r="I45" s="802"/>
      <c r="J45" s="802"/>
      <c r="K45" s="825">
        <v>11</v>
      </c>
      <c r="N45" s="843" t="e" cm="1" vm="1">
        <f t="array" aca="1" ref="N45" ca="1">IF(_xlfn.SORTBY(M45:M50,_xlfn.SEQUENCE(ROWS(M45:M50),1,ROWS(M45:M50),-1))=0,"",(_xlfn.SORTBY(M45:M50,_xlfn.SEQUENCE(ROWS(M45:M50),1,ROWS(M45:M50),-1))))</f>
        <v>#VALUE!</v>
      </c>
      <c r="Q45" s="809"/>
      <c r="S45" s="349">
        <v>46223</v>
      </c>
      <c r="T45" s="2">
        <v>15000</v>
      </c>
      <c r="U45" s="2">
        <f t="shared" si="0"/>
        <v>45724658</v>
      </c>
    </row>
    <row r="46" spans="1:62" ht="19.5" customHeight="1" thickBot="1" x14ac:dyDescent="0.3">
      <c r="A46" s="802"/>
      <c r="B46" s="802"/>
      <c r="C46" s="816"/>
      <c r="D46" s="802"/>
      <c r="E46" s="802"/>
      <c r="F46" s="802"/>
      <c r="G46" s="802"/>
      <c r="H46" s="802"/>
      <c r="I46" s="802"/>
      <c r="J46" s="802"/>
      <c r="K46" s="825">
        <v>12</v>
      </c>
      <c r="N46" s="843" t="e" cm="1" vm="1">
        <f t="array" aca="1" ref="N46" ca="1">IF(_xlfn.SORTBY(M46:M51,_xlfn.SEQUENCE(ROWS(M46:M51),1,ROWS(M46:M51),-1))=0,"",(_xlfn.SORTBY(M46:M51,_xlfn.SEQUENCE(ROWS(M46:M51),1,ROWS(M46:M51),-1))))</f>
        <v>#VALUE!</v>
      </c>
      <c r="Q46" s="809"/>
      <c r="S46" s="349">
        <v>46224</v>
      </c>
      <c r="T46" s="2">
        <v>15000</v>
      </c>
      <c r="U46" s="2">
        <f t="shared" si="0"/>
        <v>45739658</v>
      </c>
    </row>
    <row r="47" spans="1:62" ht="19.5" customHeight="1" thickBot="1" x14ac:dyDescent="0.3">
      <c r="A47" s="802"/>
      <c r="B47" s="802"/>
      <c r="C47" s="816"/>
      <c r="D47" s="802"/>
      <c r="E47" s="802"/>
      <c r="F47" s="802"/>
      <c r="G47" s="802"/>
      <c r="H47" s="802"/>
      <c r="I47" s="802"/>
      <c r="J47" s="802"/>
      <c r="K47" s="825">
        <v>13</v>
      </c>
      <c r="N47" s="843" t="e" cm="1" vm="1">
        <f t="array" aca="1" ref="N47" ca="1">IF(_xlfn.SORTBY(M47:M52,_xlfn.SEQUENCE(ROWS(M47:M52),1,ROWS(M47:M52),-1))=0,"",(_xlfn.SORTBY(M47:M52,_xlfn.SEQUENCE(ROWS(M47:M52),1,ROWS(M47:M52),-1))))</f>
        <v>#VALUE!</v>
      </c>
      <c r="Q47" s="809"/>
      <c r="S47" s="349">
        <v>46225</v>
      </c>
      <c r="T47" s="2">
        <v>15000</v>
      </c>
      <c r="U47" s="2">
        <f t="shared" si="0"/>
        <v>45754658</v>
      </c>
    </row>
    <row r="48" spans="1:62" ht="19.5" customHeight="1" thickBot="1" x14ac:dyDescent="0.3">
      <c r="A48" s="802"/>
      <c r="B48" s="802"/>
      <c r="C48" s="816"/>
      <c r="D48" s="802"/>
      <c r="E48" s="802"/>
      <c r="F48" s="802"/>
      <c r="G48" s="802"/>
      <c r="H48" s="802"/>
      <c r="I48" s="802"/>
      <c r="J48" s="802"/>
      <c r="K48" s="825">
        <v>14</v>
      </c>
      <c r="N48" s="843" t="e" cm="1" vm="1">
        <f t="array" aca="1" ref="N48" ca="1">IF(_xlfn.SORTBY(M48:M53,_xlfn.SEQUENCE(ROWS(M48:M53),1,ROWS(M48:M53),-1))=0,"",(_xlfn.SORTBY(M48:M53,_xlfn.SEQUENCE(ROWS(M48:M53),1,ROWS(M48:M53),-1))))</f>
        <v>#VALUE!</v>
      </c>
      <c r="Q48" s="817"/>
      <c r="S48" s="349">
        <v>46226</v>
      </c>
      <c r="T48" s="2">
        <v>15000</v>
      </c>
      <c r="U48" s="2">
        <f t="shared" si="0"/>
        <v>45769658</v>
      </c>
    </row>
    <row r="49" spans="1:21" ht="19.5" customHeight="1" thickBot="1" x14ac:dyDescent="0.3">
      <c r="A49" s="802"/>
      <c r="B49" s="802"/>
      <c r="C49" s="816"/>
      <c r="D49" s="802"/>
      <c r="E49" s="802"/>
      <c r="F49" s="802"/>
      <c r="G49" s="802"/>
      <c r="H49" s="802"/>
      <c r="I49" s="802"/>
      <c r="J49" s="802"/>
      <c r="K49" s="825">
        <v>15</v>
      </c>
      <c r="N49" s="843"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2"/>
      <c r="B50" s="802"/>
      <c r="C50" s="816"/>
      <c r="D50" s="802"/>
      <c r="E50" s="802"/>
      <c r="F50" s="802"/>
      <c r="G50" s="802"/>
      <c r="H50" s="802"/>
      <c r="I50" s="802"/>
      <c r="J50" s="802"/>
      <c r="K50" s="825">
        <v>16</v>
      </c>
      <c r="N50" s="843"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2"/>
      <c r="B51" s="802"/>
      <c r="C51" s="816"/>
      <c r="D51" s="802"/>
      <c r="E51" s="802"/>
      <c r="F51" s="802"/>
      <c r="G51" s="802"/>
      <c r="H51" s="802"/>
      <c r="I51" s="802"/>
      <c r="J51" s="802"/>
      <c r="K51" s="825">
        <v>17</v>
      </c>
      <c r="N51" s="843"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2"/>
      <c r="B52" s="802"/>
      <c r="C52" s="816"/>
      <c r="D52" s="802"/>
      <c r="E52" s="802"/>
      <c r="F52" s="802"/>
      <c r="G52" s="802"/>
      <c r="H52" s="802"/>
      <c r="I52" s="802"/>
      <c r="J52" s="802"/>
      <c r="K52" s="825">
        <v>18</v>
      </c>
      <c r="N52" s="843"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2"/>
      <c r="B53" s="802"/>
      <c r="C53" s="816"/>
      <c r="D53" s="802"/>
      <c r="E53" s="802"/>
      <c r="F53" s="802"/>
      <c r="G53" s="802"/>
      <c r="H53" s="802"/>
      <c r="I53" s="802"/>
      <c r="J53" s="802"/>
      <c r="K53" s="825">
        <v>19</v>
      </c>
      <c r="N53" s="843"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2"/>
      <c r="B54" s="802"/>
      <c r="C54" s="816"/>
      <c r="D54" s="802"/>
      <c r="E54" s="802"/>
      <c r="F54" s="802"/>
      <c r="G54" s="802"/>
      <c r="H54" s="802"/>
      <c r="I54" s="802"/>
      <c r="J54" s="802"/>
      <c r="K54" s="825">
        <v>20</v>
      </c>
      <c r="N54" s="843"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2"/>
      <c r="B55" s="802"/>
      <c r="C55" s="816"/>
      <c r="D55" s="802"/>
      <c r="E55" s="802"/>
      <c r="F55" s="802"/>
      <c r="G55" s="802"/>
      <c r="H55" s="802"/>
      <c r="I55" s="802"/>
      <c r="J55" s="802"/>
      <c r="K55" s="825">
        <v>21</v>
      </c>
      <c r="N55" s="843"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2"/>
      <c r="B56" s="802"/>
      <c r="C56" s="816"/>
      <c r="D56" s="802"/>
      <c r="E56" s="802"/>
      <c r="F56" s="802"/>
      <c r="G56" s="802"/>
      <c r="H56" s="802"/>
      <c r="I56" s="802"/>
      <c r="J56" s="802"/>
      <c r="K56" s="825">
        <v>22</v>
      </c>
      <c r="N56" s="843"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2"/>
      <c r="B57" s="802"/>
      <c r="C57" s="816"/>
      <c r="D57" s="802"/>
      <c r="E57" s="802"/>
      <c r="F57" s="802"/>
      <c r="G57" s="802"/>
      <c r="H57" s="802"/>
      <c r="I57" s="802"/>
      <c r="J57" s="802"/>
      <c r="K57" s="825">
        <v>23</v>
      </c>
      <c r="N57" s="843" t="e" cm="1" vm="1">
        <f t="array" aca="1" ref="N57" ca="1">IF(_xlfn.SORTBY(M57:M62,_xlfn.SEQUENCE(ROWS(M57:M62),1,ROWS(M57:M62),-1))=0,"",(_xlfn.SORTBY(M57:M62,_xlfn.SEQUENCE(ROWS(M57:M62),1,ROWS(M57:M62),-1))))</f>
        <v>#VALUE!</v>
      </c>
    </row>
    <row r="58" spans="1:21" ht="19.5" customHeight="1" thickBot="1" x14ac:dyDescent="0.3">
      <c r="A58" s="802"/>
      <c r="B58" s="802"/>
      <c r="C58" s="816"/>
      <c r="D58" s="802"/>
      <c r="E58" s="802"/>
      <c r="F58" s="802"/>
      <c r="G58" s="802"/>
      <c r="H58" s="802"/>
      <c r="I58" s="802"/>
      <c r="J58" s="802"/>
      <c r="K58" s="825">
        <v>24</v>
      </c>
      <c r="N58" s="843" t="e" cm="1" vm="1">
        <f t="array" aca="1" ref="N58" ca="1">IF(_xlfn.SORTBY(M58:M63,_xlfn.SEQUENCE(ROWS(M58:M63),1,ROWS(M58:M63),-1))=0,"",(_xlfn.SORTBY(M58:M63,_xlfn.SEQUENCE(ROWS(M58:M63),1,ROWS(M58:M63),-1))))</f>
        <v>#VALUE!</v>
      </c>
    </row>
    <row r="59" spans="1:21" ht="19.5" customHeight="1" thickBot="1" x14ac:dyDescent="0.3">
      <c r="A59" s="802"/>
      <c r="B59" s="802"/>
      <c r="C59" s="816"/>
      <c r="D59" s="802"/>
      <c r="E59" s="802"/>
      <c r="F59" s="802"/>
      <c r="G59" s="802"/>
      <c r="H59" s="802"/>
      <c r="I59" s="802"/>
      <c r="J59" s="802"/>
      <c r="K59" s="825">
        <v>25</v>
      </c>
      <c r="N59" s="843" t="e" cm="1" vm="1">
        <f t="array" aca="1" ref="N59" ca="1">IF(_xlfn.SORTBY(M59:M64,_xlfn.SEQUENCE(ROWS(M59:M64),1,ROWS(M59:M64),-1))=0,"",(_xlfn.SORTBY(M59:M64,_xlfn.SEQUENCE(ROWS(M59:M64),1,ROWS(M59:M64),-1))))</f>
        <v>#VALUE!</v>
      </c>
    </row>
    <row r="60" spans="1:21" ht="19.5" customHeight="1" thickBot="1" x14ac:dyDescent="0.3">
      <c r="A60" s="802"/>
      <c r="B60" s="802"/>
      <c r="C60" s="816"/>
      <c r="D60" s="802"/>
      <c r="E60" s="802"/>
      <c r="F60" s="802"/>
      <c r="G60" s="802"/>
      <c r="H60" s="802"/>
      <c r="I60" s="802"/>
      <c r="J60" s="802"/>
      <c r="K60" s="825">
        <v>26</v>
      </c>
      <c r="N60" s="843" t="e" cm="1" vm="1">
        <f t="array" aca="1" ref="N60" ca="1">IF(_xlfn.SORTBY(M60:M65,_xlfn.SEQUENCE(ROWS(M60:M65),1,ROWS(M60:M65),-1))=0,"",(_xlfn.SORTBY(M60:M65,_xlfn.SEQUENCE(ROWS(M60:M65),1,ROWS(M60:M65),-1))))</f>
        <v>#VALUE!</v>
      </c>
    </row>
    <row r="61" spans="1:21" ht="19.5" customHeight="1" thickBot="1" x14ac:dyDescent="0.3">
      <c r="A61" s="802"/>
      <c r="B61" s="802"/>
      <c r="C61" s="816"/>
      <c r="D61" s="802"/>
      <c r="E61" s="802"/>
      <c r="F61" s="802"/>
      <c r="G61" s="802"/>
      <c r="H61" s="802"/>
      <c r="I61" s="802"/>
      <c r="J61" s="802"/>
      <c r="N61" s="843" t="e" cm="1" vm="1">
        <f t="array" aca="1" ref="N61" ca="1">IF(_xlfn.SORTBY(M61:M66,_xlfn.SEQUENCE(ROWS(M61:M66),1,ROWS(M61:M66),-1))=0,"",(_xlfn.SORTBY(M61:M66,_xlfn.SEQUENCE(ROWS(M61:M66),1,ROWS(M61:M66),-1))))</f>
        <v>#VALUE!</v>
      </c>
    </row>
    <row r="62" spans="1:21" ht="19.5" customHeight="1" thickBot="1" x14ac:dyDescent="0.3">
      <c r="A62" s="802"/>
      <c r="B62" s="802"/>
      <c r="C62" s="816"/>
      <c r="D62" s="802"/>
      <c r="E62" s="802"/>
      <c r="F62" s="802"/>
      <c r="G62" s="802"/>
      <c r="H62" s="802"/>
      <c r="I62" s="802"/>
      <c r="J62" s="802"/>
      <c r="N62" s="843" t="e" cm="1" vm="1">
        <f t="array" aca="1" ref="N62" ca="1">IF(_xlfn.SORTBY(M62:M67,_xlfn.SEQUENCE(ROWS(M62:M67),1,ROWS(M62:M67),-1))=0,"",(_xlfn.SORTBY(M62:M67,_xlfn.SEQUENCE(ROWS(M62:M67),1,ROWS(M62:M67),-1))))</f>
        <v>#VALUE!</v>
      </c>
    </row>
    <row r="63" spans="1:21" ht="19.5" customHeight="1" thickBot="1" x14ac:dyDescent="0.3">
      <c r="A63" s="1183"/>
      <c r="B63" s="1183"/>
      <c r="C63" s="1183"/>
      <c r="D63" s="1183"/>
      <c r="E63" s="1183"/>
      <c r="F63" s="1183"/>
      <c r="G63" s="1183"/>
      <c r="H63" s="1183"/>
      <c r="I63" s="1183"/>
      <c r="J63" s="1183"/>
      <c r="N63" s="843" t="e" cm="1" vm="1">
        <f t="array" aca="1" ref="N63" ca="1">IF(_xlfn.SORTBY(M63:M68,_xlfn.SEQUENCE(ROWS(M63:M68),1,ROWS(M63:M68),-1))=0,"",(_xlfn.SORTBY(M63:M68,_xlfn.SEQUENCE(ROWS(M63:M68),1,ROWS(M63:M68),-1))))</f>
        <v>#VALUE!</v>
      </c>
    </row>
    <row r="64" spans="1:21" ht="19.5" customHeight="1" x14ac:dyDescent="0.25">
      <c r="A64" s="802"/>
      <c r="B64" s="802"/>
      <c r="C64" s="816"/>
      <c r="D64" s="802"/>
      <c r="E64" s="802"/>
      <c r="F64" s="802"/>
      <c r="G64" s="802"/>
      <c r="H64" s="802"/>
      <c r="I64" s="802"/>
      <c r="J64" s="802"/>
      <c r="N64" s="843" t="e" cm="1" vm="1">
        <f t="array" aca="1" ref="N64" ca="1">IF(_xlfn.SORTBY(M64:M69,_xlfn.SEQUENCE(ROWS(M64:M69),1,ROWS(M64:M69),-1))=0,"",(_xlfn.SORTBY(M64:M69,_xlfn.SEQUENCE(ROWS(M64:M69),1,ROWS(M64:M69),-1))))</f>
        <v>#VALUE!</v>
      </c>
    </row>
    <row r="65" spans="14:14" ht="19.5" customHeight="1" x14ac:dyDescent="0.25">
      <c r="N65" s="843" t="e" cm="1" vm="1">
        <f t="array" aca="1" ref="N65" ca="1">IF(_xlfn.SORTBY(M65:M70,_xlfn.SEQUENCE(ROWS(M65:M70),1,ROWS(M65:M70),-1))=0,"",(_xlfn.SORTBY(M65:M70,_xlfn.SEQUENCE(ROWS(M65:M70),1,ROWS(M65:M70),-1))))</f>
        <v>#VALUE!</v>
      </c>
    </row>
    <row r="66" spans="14:14" ht="19.5" customHeight="1" x14ac:dyDescent="0.25">
      <c r="N66" s="843" t="e" cm="1" vm="1">
        <f t="array" aca="1" ref="N66" ca="1">IF(_xlfn.SORTBY(M66:M71,_xlfn.SEQUENCE(ROWS(M66:M71),1,ROWS(M66:M71),-1))=0,"",(_xlfn.SORTBY(M66:M71,_xlfn.SEQUENCE(ROWS(M66:M71),1,ROWS(M66:M71),-1))))</f>
        <v>#VALUE!</v>
      </c>
    </row>
    <row r="67" spans="14:14" ht="19.5" customHeight="1" x14ac:dyDescent="0.25">
      <c r="N67" s="843" t="e" cm="1" vm="1">
        <f t="array" aca="1" ref="N67" ca="1">IF(_xlfn.SORTBY(M67:M72,_xlfn.SEQUENCE(ROWS(M67:M72),1,ROWS(M67:M72),-1))=0,"",(_xlfn.SORTBY(M67:M72,_xlfn.SEQUENCE(ROWS(M67:M72),1,ROWS(M67:M72),-1))))</f>
        <v>#VALUE!</v>
      </c>
    </row>
    <row r="68" spans="14:14" ht="19.5" customHeight="1" x14ac:dyDescent="0.25">
      <c r="N68" s="843" t="e" cm="1" vm="1">
        <f t="array" aca="1" ref="N68" ca="1">IF(_xlfn.SORTBY(M68:M73,_xlfn.SEQUENCE(ROWS(M68:M73),1,ROWS(M68:M73),-1))=0,"",(_xlfn.SORTBY(M68:M73,_xlfn.SEQUENCE(ROWS(M68:M73),1,ROWS(M68:M73),-1))))</f>
        <v>#VALUE!</v>
      </c>
    </row>
    <row r="69" spans="14:14" ht="19.5" customHeight="1" x14ac:dyDescent="0.25">
      <c r="N69" s="843" t="e" cm="1" vm="1">
        <f t="array" aca="1" ref="N69" ca="1">IF(_xlfn.SORTBY(M69:M74,_xlfn.SEQUENCE(ROWS(M69:M74),1,ROWS(M69:M74),-1))=0,"",(_xlfn.SORTBY(M69:M74,_xlfn.SEQUENCE(ROWS(M69:M74),1,ROWS(M69:M74),-1))))</f>
        <v>#VALUE!</v>
      </c>
    </row>
    <row r="70" spans="14:14" ht="19.5" customHeight="1" x14ac:dyDescent="0.25">
      <c r="N70" s="843" t="e" cm="1" vm="1">
        <f t="array" aca="1" ref="N70" ca="1">IF(_xlfn.SORTBY(M70:M75,_xlfn.SEQUENCE(ROWS(M70:M75),1,ROWS(M70:M75),-1))=0,"",(_xlfn.SORTBY(M70:M75,_xlfn.SEQUENCE(ROWS(M70:M75),1,ROWS(M70:M75),-1))))</f>
        <v>#VALUE!</v>
      </c>
    </row>
    <row r="71" spans="14:14" ht="19.5" customHeight="1" x14ac:dyDescent="0.25">
      <c r="N71" s="843" t="e" cm="1" vm="1">
        <f t="array" aca="1" ref="N71" ca="1">IF(_xlfn.SORTBY(M71:M76,_xlfn.SEQUENCE(ROWS(M71:M76),1,ROWS(M71:M76),-1))=0,"",(_xlfn.SORTBY(M71:M76,_xlfn.SEQUENCE(ROWS(M71:M76),1,ROWS(M71:M76),-1))))</f>
        <v>#VALUE!</v>
      </c>
    </row>
    <row r="72" spans="14:14" ht="19.5" customHeight="1" x14ac:dyDescent="0.25">
      <c r="N72" s="843" t="e" cm="1" vm="1">
        <f t="array" aca="1" ref="N72" ca="1">IF(_xlfn.SORTBY(M72:M77,_xlfn.SEQUENCE(ROWS(M72:M77),1,ROWS(M72:M77),-1))=0,"",(_xlfn.SORTBY(M72:M77,_xlfn.SEQUENCE(ROWS(M72:M77),1,ROWS(M72:M77),-1))))</f>
        <v>#VALUE!</v>
      </c>
    </row>
    <row r="73" spans="14:14" ht="19.5" customHeight="1" x14ac:dyDescent="0.25">
      <c r="N73" s="843" t="e" cm="1" vm="1">
        <f t="array" aca="1" ref="N73" ca="1">IF(_xlfn.SORTBY(M73:M78,_xlfn.SEQUENCE(ROWS(M73:M78),1,ROWS(M73:M78),-1))=0,"",(_xlfn.SORTBY(M73:M78,_xlfn.SEQUENCE(ROWS(M73:M78),1,ROWS(M73:M78),-1))))</f>
        <v>#VALUE!</v>
      </c>
    </row>
    <row r="74" spans="14:14" ht="19.5" customHeight="1" x14ac:dyDescent="0.25">
      <c r="N74" s="843" t="e" cm="1" vm="1">
        <f t="array" aca="1" ref="N74" ca="1">IF(_xlfn.SORTBY(M74:M79,_xlfn.SEQUENCE(ROWS(M74:M79),1,ROWS(M74:M79),-1))=0,"",(_xlfn.SORTBY(M74:M79,_xlfn.SEQUENCE(ROWS(M74:M79),1,ROWS(M74:M79),-1))))</f>
        <v>#VALUE!</v>
      </c>
    </row>
    <row r="75" spans="14:14" ht="19.5" customHeight="1" x14ac:dyDescent="0.25">
      <c r="N75" s="843" t="e" cm="1" vm="1">
        <f t="array" aca="1" ref="N75" ca="1">IF(_xlfn.SORTBY(M75:M80,_xlfn.SEQUENCE(ROWS(M75:M80),1,ROWS(M75:M80),-1))=0,"",(_xlfn.SORTBY(M75:M80,_xlfn.SEQUENCE(ROWS(M75:M80),1,ROWS(M75:M80),-1))))</f>
        <v>#VALUE!</v>
      </c>
    </row>
    <row r="76" spans="14:14" ht="19.5" customHeight="1" x14ac:dyDescent="0.25">
      <c r="N76" s="843" t="e" cm="1" vm="1">
        <f t="array" aca="1" ref="N76" ca="1">IF(_xlfn.SORTBY(M76:M81,_xlfn.SEQUENCE(ROWS(M76:M81),1,ROWS(M76:M81),-1))=0,"",(_xlfn.SORTBY(M76:M81,_xlfn.SEQUENCE(ROWS(M76:M81),1,ROWS(M76:M81),-1))))</f>
        <v>#VALUE!</v>
      </c>
    </row>
    <row r="77" spans="14:14" ht="19.5" customHeight="1" x14ac:dyDescent="0.25">
      <c r="N77" s="843" t="e" cm="1" vm="1">
        <f t="array" aca="1" ref="N77" ca="1">IF(_xlfn.SORTBY(M77:M82,_xlfn.SEQUENCE(ROWS(M77:M82),1,ROWS(M77:M82),-1))=0,"",(_xlfn.SORTBY(M77:M82,_xlfn.SEQUENCE(ROWS(M77:M82),1,ROWS(M77:M82),-1))))</f>
        <v>#VALUE!</v>
      </c>
    </row>
    <row r="78" spans="14:14" ht="19.5" customHeight="1" x14ac:dyDescent="0.25">
      <c r="N78" s="843" t="e" cm="1" vm="1">
        <f t="array" aca="1" ref="N78" ca="1">IF(_xlfn.SORTBY(M78:M83,_xlfn.SEQUENCE(ROWS(M78:M83),1,ROWS(M78:M83),-1))=0,"",(_xlfn.SORTBY(M78:M83,_xlfn.SEQUENCE(ROWS(M78:M83),1,ROWS(M78:M83),-1))))</f>
        <v>#VALUE!</v>
      </c>
    </row>
    <row r="79" spans="14:14" ht="19.5" customHeight="1" x14ac:dyDescent="0.25">
      <c r="N79" s="843"/>
    </row>
    <row r="80" spans="14:14" ht="19.5" customHeight="1" x14ac:dyDescent="0.25">
      <c r="N80" s="843"/>
    </row>
    <row r="81" spans="14:14" ht="19.5" customHeight="1" x14ac:dyDescent="0.25">
      <c r="N81" s="553"/>
    </row>
    <row r="82" spans="14:14" ht="19.5" customHeight="1" x14ac:dyDescent="0.25">
      <c r="N82" s="553"/>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4" t="s">
        <v>6549</v>
      </c>
      <c r="C2" s="1185"/>
      <c r="D2" s="560"/>
      <c r="E2" s="560"/>
      <c r="F2" s="1184" t="s">
        <v>6549</v>
      </c>
      <c r="G2" s="1185"/>
    </row>
    <row r="3" spans="2:7" ht="7.5" customHeight="1" x14ac:dyDescent="0.35">
      <c r="B3" s="557"/>
      <c r="C3" s="557"/>
      <c r="D3" s="556"/>
      <c r="E3" s="556"/>
      <c r="F3" s="557"/>
      <c r="G3" s="557"/>
    </row>
    <row r="4" spans="2:7" ht="15.75" x14ac:dyDescent="0.25">
      <c r="B4" s="558" t="s">
        <v>30</v>
      </c>
      <c r="C4" s="579" t="str">
        <f>CONTABILIDAD!R22</f>
        <v>Ivan Martinez</v>
      </c>
      <c r="D4" s="559"/>
      <c r="E4" s="559"/>
      <c r="F4" s="558" t="s">
        <v>30</v>
      </c>
      <c r="G4" s="579" t="str">
        <f>CONTABILIDAD!R23</f>
        <v>Elver Julian Polanco Valderrama</v>
      </c>
    </row>
    <row r="5" spans="2:7" ht="15.75" x14ac:dyDescent="0.25">
      <c r="B5" s="558" t="s">
        <v>6702</v>
      </c>
      <c r="C5" s="580">
        <f>IFERROR(VLOOKUP(C$4,TablaDATOS[#All],2,FALSE),"")</f>
        <v>0</v>
      </c>
      <c r="D5" s="535"/>
      <c r="E5" s="972"/>
      <c r="F5" s="558" t="s">
        <v>6702</v>
      </c>
      <c r="G5" s="580">
        <f>IFERROR(VLOOKUP(G$4,TablaDATOS[#All],2,FALSE),"")</f>
        <v>12278009</v>
      </c>
    </row>
    <row r="6" spans="2:7" ht="15.75" x14ac:dyDescent="0.25">
      <c r="B6" s="558" t="s">
        <v>3</v>
      </c>
      <c r="C6" s="580">
        <f>IFERROR(VLOOKUP(C$4,TablaDATOS[#All],3,FALSE),"")</f>
        <v>3118201043</v>
      </c>
      <c r="D6" s="535"/>
      <c r="E6" s="972"/>
      <c r="F6" s="558" t="s">
        <v>3</v>
      </c>
      <c r="G6" s="580">
        <f>IFERROR(VLOOKUP(G$4,TablaDATOS[#All],3,FALSE),"")</f>
        <v>3105668378</v>
      </c>
    </row>
    <row r="7" spans="2:7" ht="15.75" x14ac:dyDescent="0.25">
      <c r="B7" s="558" t="s">
        <v>1</v>
      </c>
      <c r="C7" s="580" t="str">
        <f>IFERROR(VLOOKUP(C$4,TablaDATOS[#All],4,FALSE),"")</f>
        <v>calle 6 22 - 43</v>
      </c>
      <c r="D7" s="535"/>
      <c r="E7" s="972"/>
      <c r="F7" s="558" t="s">
        <v>1</v>
      </c>
      <c r="G7" s="580" t="str">
        <f>IFERROR(VLOOKUP(G$4,TablaDATOS[#All],4,FALSE),"")</f>
        <v>carrera 5 8 - 66</v>
      </c>
    </row>
    <row r="8" spans="2:7" ht="15.75" x14ac:dyDescent="0.25">
      <c r="B8" s="558" t="s">
        <v>6553</v>
      </c>
      <c r="C8" s="581">
        <f>IFERROR(VLOOKUP(C$4,TablaDATOS[#All],5,FALSE),"")</f>
        <v>0</v>
      </c>
      <c r="D8" s="536"/>
      <c r="E8" s="973"/>
      <c r="F8" s="558" t="s">
        <v>6553</v>
      </c>
      <c r="G8" s="581" t="str">
        <f>IFERROR(VLOOKUP(G$4,TablaDATOS[#All],5,FALSE),"")</f>
        <v>san Rafael</v>
      </c>
    </row>
    <row r="9" spans="2:7" ht="18.75" x14ac:dyDescent="0.3">
      <c r="B9" s="558" t="s">
        <v>6128</v>
      </c>
      <c r="C9" s="931" t="str">
        <f>IFERROR(VLOOKUP(C$4,TablaDATOS[#All],6,FALSE),"")</f>
        <v>Melgar - Tolima</v>
      </c>
      <c r="D9" s="555"/>
      <c r="E9" s="555"/>
      <c r="F9" s="558" t="s">
        <v>6128</v>
      </c>
      <c r="G9" s="931" t="str">
        <f>IFERROR(VLOOKUP(G$4,TablaDATOS[#All],6,FALSE),"")</f>
        <v>la Plata - Huila</v>
      </c>
    </row>
    <row r="10" spans="2:7" x14ac:dyDescent="0.25">
      <c r="D10" s="535"/>
      <c r="E10" s="972"/>
    </row>
    <row r="11" spans="2:7" x14ac:dyDescent="0.25">
      <c r="D11" s="969"/>
      <c r="E11" s="972"/>
    </row>
    <row r="12" spans="2:7" x14ac:dyDescent="0.25">
      <c r="D12" s="535"/>
      <c r="E12" s="972"/>
    </row>
    <row r="13" spans="2:7" ht="15.75" thickBot="1" x14ac:dyDescent="0.3"/>
    <row r="14" spans="2:7" ht="16.5" thickBot="1" x14ac:dyDescent="0.3">
      <c r="B14" s="1184" t="s">
        <v>6550</v>
      </c>
      <c r="C14" s="1185"/>
      <c r="D14" s="560"/>
      <c r="E14" s="560"/>
      <c r="F14" s="1184" t="s">
        <v>6550</v>
      </c>
      <c r="G14" s="1185"/>
    </row>
    <row r="15" spans="2:7" ht="6.75" customHeight="1" x14ac:dyDescent="0.35">
      <c r="B15" s="557"/>
      <c r="C15" s="557"/>
      <c r="D15" s="556"/>
      <c r="E15" s="556"/>
      <c r="F15" s="557"/>
      <c r="G15" s="557"/>
    </row>
    <row r="16" spans="2:7" x14ac:dyDescent="0.25">
      <c r="D16" s="559"/>
      <c r="E16" s="559"/>
    </row>
    <row r="17" spans="2:7" x14ac:dyDescent="0.25">
      <c r="D17" s="535"/>
      <c r="E17" s="972"/>
    </row>
    <row r="18" spans="2:7" x14ac:dyDescent="0.25">
      <c r="D18" s="535"/>
      <c r="E18" s="972"/>
    </row>
    <row r="19" spans="2:7" x14ac:dyDescent="0.25">
      <c r="D19" s="535"/>
      <c r="E19" s="972"/>
    </row>
    <row r="20" spans="2:7" x14ac:dyDescent="0.25">
      <c r="D20" s="536"/>
      <c r="E20" s="973"/>
    </row>
    <row r="21" spans="2:7" ht="18.75" x14ac:dyDescent="0.3">
      <c r="D21" s="555"/>
      <c r="E21" s="555"/>
    </row>
    <row r="22" spans="2:7" x14ac:dyDescent="0.25">
      <c r="D22" s="535"/>
      <c r="E22" s="972"/>
    </row>
    <row r="23" spans="2:7" x14ac:dyDescent="0.25">
      <c r="D23" s="535"/>
      <c r="E23" s="972"/>
    </row>
    <row r="24" spans="2:7" x14ac:dyDescent="0.25">
      <c r="D24" s="969"/>
      <c r="E24" s="972"/>
    </row>
    <row r="25" spans="2:7" x14ac:dyDescent="0.25">
      <c r="D25" s="972"/>
      <c r="E25" s="972"/>
    </row>
    <row r="26" spans="2:7" x14ac:dyDescent="0.25">
      <c r="D26" s="969"/>
      <c r="E26" s="972"/>
    </row>
    <row r="27" spans="2:7" x14ac:dyDescent="0.25">
      <c r="D27" s="972"/>
      <c r="E27" s="972"/>
    </row>
    <row r="28" spans="2:7" x14ac:dyDescent="0.25">
      <c r="D28" s="972"/>
      <c r="E28" s="972"/>
    </row>
    <row r="29" spans="2:7" ht="15.75" thickBot="1" x14ac:dyDescent="0.3"/>
    <row r="30" spans="2:7" ht="16.5" thickBot="1" x14ac:dyDescent="0.3">
      <c r="B30" s="1184" t="s">
        <v>6549</v>
      </c>
      <c r="C30" s="1185"/>
      <c r="D30" s="560"/>
      <c r="E30" s="560"/>
      <c r="F30" s="1184" t="s">
        <v>6549</v>
      </c>
      <c r="G30" s="1185"/>
    </row>
    <row r="31" spans="2:7" ht="6.75" customHeight="1" x14ac:dyDescent="0.35">
      <c r="B31" s="557"/>
      <c r="C31" s="557"/>
      <c r="D31" s="556"/>
      <c r="E31" s="556"/>
      <c r="F31" s="557"/>
      <c r="G31" s="557"/>
    </row>
    <row r="32" spans="2:7" ht="15.75" x14ac:dyDescent="0.25">
      <c r="B32" s="558" t="s">
        <v>30</v>
      </c>
      <c r="C32" s="579" t="str">
        <f>CONTABILIDAD!R24</f>
        <v>Melissa Teran</v>
      </c>
      <c r="D32" s="559"/>
      <c r="E32" s="559"/>
      <c r="F32" s="558" t="s">
        <v>30</v>
      </c>
      <c r="G32" s="579" t="str">
        <f>CONTABILIDAD!R25</f>
        <v xml:space="preserve">Claudia Patricia Celis </v>
      </c>
    </row>
    <row r="33" spans="2:7" ht="15.75" x14ac:dyDescent="0.25">
      <c r="B33" s="558" t="s">
        <v>6702</v>
      </c>
      <c r="C33" s="580">
        <f>IFERROR(VLOOKUP(C$32,TablaDATOS[#All],2,FALSE),"")</f>
        <v>1085253744</v>
      </c>
      <c r="D33" s="535"/>
      <c r="E33" s="972"/>
      <c r="F33" s="558" t="s">
        <v>6702</v>
      </c>
      <c r="G33" s="580">
        <f>IFERROR(VLOOKUP(G$32,TablaDATOS[#All],2,FALSE),"")</f>
        <v>1123087182</v>
      </c>
    </row>
    <row r="34" spans="2:7" ht="15.75" x14ac:dyDescent="0.25">
      <c r="B34" s="558" t="s">
        <v>3</v>
      </c>
      <c r="C34" s="580">
        <f>IFERROR(VLOOKUP(C$32,TablaDATOS[#All],3,FALSE),"")</f>
        <v>3122559011</v>
      </c>
      <c r="D34" s="535"/>
      <c r="E34" s="972"/>
      <c r="F34" s="558" t="s">
        <v>3</v>
      </c>
      <c r="G34" s="580">
        <f>IFERROR(VLOOKUP(G$32,TablaDATOS[#All],3,FALSE),"")</f>
        <v>3204880944</v>
      </c>
    </row>
    <row r="35" spans="2:7" ht="15.75" x14ac:dyDescent="0.25">
      <c r="B35" s="558" t="s">
        <v>1</v>
      </c>
      <c r="C35" s="580" t="str">
        <f>IFERROR(VLOOKUP(C$32,TablaDATOS[#All],4,FALSE),"")</f>
        <v>CRA 24 19 - 81</v>
      </c>
      <c r="D35" s="535"/>
      <c r="E35" s="972"/>
      <c r="F35" s="558" t="s">
        <v>1</v>
      </c>
      <c r="G35" s="580" t="str">
        <f>IFERROR(VLOOKUP(G$32,TablaDATOS[#All],4,FALSE),"")</f>
        <v>calle 27A 36 - 198</v>
      </c>
    </row>
    <row r="36" spans="2:7" ht="15.75" x14ac:dyDescent="0.25">
      <c r="B36" s="558" t="s">
        <v>6553</v>
      </c>
      <c r="C36" s="581">
        <f>IFERROR(VLOOKUP(C$32,TablaDATOS[#All],5,FALSE),"")</f>
        <v>0</v>
      </c>
      <c r="D36" s="536"/>
      <c r="E36" s="973"/>
      <c r="F36" s="558" t="s">
        <v>6553</v>
      </c>
      <c r="G36" s="580" t="str">
        <f>IFERROR(VLOOKUP(G$32,TablaDATOS[#All],5,FALSE),"")</f>
        <v>7 de agosto</v>
      </c>
    </row>
    <row r="37" spans="2:7" ht="18.75" x14ac:dyDescent="0.3">
      <c r="B37" s="558" t="s">
        <v>6128</v>
      </c>
      <c r="C37" s="931" t="str">
        <f>IFERROR(VLOOKUP(C$32,TablaDATOS[#All],6,FALSE),"")</f>
        <v>PASTO - NARIÑO</v>
      </c>
      <c r="D37" s="555"/>
      <c r="E37" s="555"/>
      <c r="F37" s="558" t="s">
        <v>6128</v>
      </c>
      <c r="G37" s="580" t="str">
        <f>IFERROR(VLOOKUP(G$32,TablaDATOS[#All],6,FALSE),"")</f>
        <v>Villavicencio - Meta</v>
      </c>
    </row>
    <row r="38" spans="2:7" x14ac:dyDescent="0.25">
      <c r="D38" s="535"/>
      <c r="E38" s="972"/>
    </row>
    <row r="39" spans="2:7" x14ac:dyDescent="0.25">
      <c r="D39" s="535"/>
      <c r="E39" s="972"/>
    </row>
    <row r="40" spans="2:7" ht="15.75" thickBot="1" x14ac:dyDescent="0.3"/>
    <row r="41" spans="2:7" ht="16.5" thickBot="1" x14ac:dyDescent="0.3">
      <c r="B41" s="1184" t="s">
        <v>6550</v>
      </c>
      <c r="C41" s="1185"/>
      <c r="D41" s="560"/>
      <c r="E41" s="560"/>
      <c r="F41" s="1184" t="s">
        <v>6550</v>
      </c>
      <c r="G41" s="1185"/>
    </row>
    <row r="42" spans="2:7" ht="9.75" customHeight="1" x14ac:dyDescent="0.35">
      <c r="B42" s="557"/>
      <c r="C42" s="557"/>
      <c r="D42" s="556"/>
      <c r="E42" s="556"/>
      <c r="F42" s="557"/>
      <c r="G42" s="557"/>
    </row>
    <row r="43" spans="2:7" ht="20.25" x14ac:dyDescent="0.3">
      <c r="B43" s="557"/>
      <c r="C43" s="557"/>
      <c r="D43" s="559"/>
      <c r="E43" s="559"/>
    </row>
    <row r="44" spans="2:7" ht="20.25" x14ac:dyDescent="0.3">
      <c r="B44" s="557"/>
      <c r="C44" s="557"/>
      <c r="D44" s="535"/>
      <c r="E44" s="972"/>
    </row>
    <row r="45" spans="2:7" ht="20.25" x14ac:dyDescent="0.3">
      <c r="B45" s="557"/>
      <c r="C45" s="557"/>
      <c r="D45" s="535"/>
      <c r="E45" s="972"/>
    </row>
    <row r="46" spans="2:7" ht="20.25" x14ac:dyDescent="0.3">
      <c r="B46" s="557"/>
      <c r="C46" s="557"/>
      <c r="D46" s="535"/>
      <c r="E46" s="972"/>
    </row>
    <row r="47" spans="2:7" ht="20.25" x14ac:dyDescent="0.3">
      <c r="B47" s="557"/>
      <c r="C47" s="557"/>
      <c r="D47" s="536"/>
      <c r="E47" s="973"/>
    </row>
    <row r="48" spans="2:7" ht="20.25" x14ac:dyDescent="0.3">
      <c r="B48" s="557"/>
      <c r="C48" s="557"/>
      <c r="D48" s="555"/>
      <c r="E48" s="555"/>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7" t="s">
        <v>363</v>
      </c>
      <c r="D1" s="662" t="s">
        <v>8525</v>
      </c>
    </row>
    <row r="2" spans="1:27" x14ac:dyDescent="0.25">
      <c r="A2" s="1097"/>
      <c r="G2" t="s">
        <v>629</v>
      </c>
      <c r="H2" s="330" t="s">
        <v>7099</v>
      </c>
    </row>
    <row r="3" spans="1:27" ht="16.5" x14ac:dyDescent="0.3">
      <c r="A3" s="197"/>
      <c r="D3" s="311" t="s">
        <v>124</v>
      </c>
      <c r="E3" s="696">
        <f ca="1">TODAY()</f>
        <v>46248</v>
      </c>
      <c r="F3" s="658"/>
      <c r="G3" t="s">
        <v>7100</v>
      </c>
      <c r="H3" s="528" t="s">
        <v>7098</v>
      </c>
      <c r="J3" s="330"/>
    </row>
    <row r="4" spans="1:27" x14ac:dyDescent="0.25">
      <c r="A4" s="197"/>
      <c r="D4" s="311" t="s">
        <v>8195</v>
      </c>
      <c r="E4" s="2" t="s">
        <v>1519</v>
      </c>
      <c r="G4" t="s">
        <v>7243</v>
      </c>
      <c r="H4" s="330" t="s">
        <v>7244</v>
      </c>
      <c r="J4" s="330"/>
    </row>
    <row r="5" spans="1:27" x14ac:dyDescent="0.25">
      <c r="A5" s="197"/>
      <c r="D5" s="311" t="s">
        <v>7096</v>
      </c>
      <c r="E5" s="2" t="s">
        <v>7896</v>
      </c>
      <c r="G5" t="s">
        <v>7246</v>
      </c>
      <c r="H5" s="330" t="s">
        <v>7245</v>
      </c>
    </row>
    <row r="6" spans="1:27" x14ac:dyDescent="0.25">
      <c r="A6" s="197"/>
      <c r="D6" s="311" t="s">
        <v>7133</v>
      </c>
      <c r="E6" s="2" t="s">
        <v>8376</v>
      </c>
      <c r="G6" t="s">
        <v>7227</v>
      </c>
      <c r="H6" s="330" t="s">
        <v>7228</v>
      </c>
    </row>
    <row r="7" spans="1:27" ht="51" customHeight="1" x14ac:dyDescent="0.25">
      <c r="A7" s="197"/>
      <c r="D7" s="311" t="s">
        <v>8991</v>
      </c>
      <c r="E7" s="2" t="s">
        <v>8992</v>
      </c>
    </row>
    <row r="8" spans="1:27" x14ac:dyDescent="0.25">
      <c r="A8" s="197"/>
      <c r="D8" s="663" t="s">
        <v>7134</v>
      </c>
      <c r="E8" s="750" t="s">
        <v>9028</v>
      </c>
      <c r="G8" t="s">
        <v>7239</v>
      </c>
      <c r="H8" s="330" t="s">
        <v>7238</v>
      </c>
    </row>
    <row r="9" spans="1:27" x14ac:dyDescent="0.25">
      <c r="A9" s="197"/>
      <c r="D9" s="311" t="s">
        <v>30</v>
      </c>
      <c r="E9" s="2" t="s">
        <v>9206</v>
      </c>
    </row>
    <row r="10" spans="1:27" ht="16.5" x14ac:dyDescent="0.25">
      <c r="A10" s="197"/>
      <c r="D10" s="311" t="s">
        <v>148</v>
      </c>
      <c r="E10" s="72">
        <v>1140908897</v>
      </c>
      <c r="T10" s="705"/>
      <c r="U10" s="705"/>
      <c r="W10" s="706"/>
    </row>
    <row r="11" spans="1:27" ht="15" customHeight="1" x14ac:dyDescent="0.25">
      <c r="A11" s="197"/>
      <c r="D11" s="311" t="s">
        <v>7</v>
      </c>
      <c r="E11" s="860" t="s">
        <v>9038</v>
      </c>
      <c r="G11" t="s">
        <v>7264</v>
      </c>
    </row>
    <row r="12" spans="1:27" x14ac:dyDescent="0.25">
      <c r="A12" s="197"/>
      <c r="D12" s="311" t="s">
        <v>7230</v>
      </c>
      <c r="E12" s="2" t="s">
        <v>9186</v>
      </c>
      <c r="G12" t="s">
        <v>7428</v>
      </c>
      <c r="H12" s="330" t="s">
        <v>7427</v>
      </c>
    </row>
    <row r="13" spans="1:27" ht="15" customHeight="1" x14ac:dyDescent="0.25">
      <c r="A13" s="197"/>
      <c r="D13" s="311" t="s">
        <v>7358</v>
      </c>
      <c r="E13" s="145" t="s">
        <v>9068</v>
      </c>
    </row>
    <row r="14" spans="1:27" ht="16.5" x14ac:dyDescent="0.25">
      <c r="A14" s="197"/>
      <c r="D14" s="311" t="s">
        <v>7376</v>
      </c>
      <c r="E14" s="145" t="s">
        <v>7561</v>
      </c>
      <c r="AA14" s="699"/>
    </row>
    <row r="15" spans="1:27" ht="30" x14ac:dyDescent="0.25">
      <c r="A15" s="197"/>
      <c r="D15" s="929" t="s">
        <v>8384</v>
      </c>
      <c r="E15" s="695">
        <v>46158</v>
      </c>
      <c r="H15" s="662"/>
      <c r="T15" s="708" t="s">
        <v>3919</v>
      </c>
      <c r="U15" s="708" t="s">
        <v>7381</v>
      </c>
      <c r="V15" s="708" t="s">
        <v>3925</v>
      </c>
      <c r="W15" s="708" t="s">
        <v>7382</v>
      </c>
      <c r="X15" s="708" t="s">
        <v>7383</v>
      </c>
      <c r="Z15" s="699" t="s">
        <v>7547</v>
      </c>
      <c r="AA15" s="699"/>
    </row>
    <row r="16" spans="1:27" ht="45" x14ac:dyDescent="0.25">
      <c r="A16" s="197"/>
      <c r="B16" s="1186" t="s">
        <v>7572</v>
      </c>
      <c r="C16" s="1186"/>
      <c r="D16" s="929" t="s">
        <v>7614</v>
      </c>
      <c r="E16" s="695">
        <v>46175</v>
      </c>
      <c r="F16" s="691"/>
      <c r="T16" s="1057" t="s">
        <v>9064</v>
      </c>
      <c r="U16" s="1057" t="s">
        <v>9065</v>
      </c>
      <c r="V16" s="1057">
        <v>6055885761</v>
      </c>
      <c r="W16" s="1058" t="s">
        <v>9066</v>
      </c>
      <c r="X16" s="1057" t="s">
        <v>9067</v>
      </c>
      <c r="Z16" s="729" t="s">
        <v>7548</v>
      </c>
      <c r="AA16" s="699"/>
    </row>
    <row r="17" spans="1:27" ht="16.5" x14ac:dyDescent="0.25">
      <c r="A17" s="197"/>
      <c r="F17" s="691"/>
      <c r="T17" s="797" t="s">
        <v>7829</v>
      </c>
      <c r="U17" s="906" t="s">
        <v>7384</v>
      </c>
      <c r="V17" s="734" t="s">
        <v>7385</v>
      </c>
      <c r="W17" s="734" t="s">
        <v>7386</v>
      </c>
      <c r="X17" s="734" t="s">
        <v>7387</v>
      </c>
      <c r="Z17" s="699" t="s">
        <v>7549</v>
      </c>
      <c r="AA17" s="699"/>
    </row>
    <row r="18" spans="1:27" ht="15.75" customHeight="1" x14ac:dyDescent="0.25">
      <c r="A18" s="357"/>
      <c r="D18" s="692" t="s">
        <v>7097</v>
      </c>
      <c r="E18" s="691"/>
      <c r="F18" s="691"/>
      <c r="T18" s="797" t="s">
        <v>7561</v>
      </c>
      <c r="U18" s="906" t="s">
        <v>7560</v>
      </c>
      <c r="V18" s="749">
        <v>6043394000</v>
      </c>
      <c r="W18" s="526" t="s">
        <v>7559</v>
      </c>
      <c r="X18" s="749" t="s">
        <v>7562</v>
      </c>
      <c r="Y18" s="699"/>
      <c r="Z18" s="699" t="s">
        <v>7550</v>
      </c>
      <c r="AA18" s="699"/>
    </row>
    <row r="19" spans="1:27" ht="16.5" x14ac:dyDescent="0.25">
      <c r="A19" s="358"/>
      <c r="B19" s="1186" t="s">
        <v>8203</v>
      </c>
      <c r="C19" s="1186"/>
      <c r="D19" s="691"/>
      <c r="E19" s="691"/>
      <c r="F19" s="691"/>
      <c r="T19" s="797" t="s">
        <v>7479</v>
      </c>
      <c r="U19" s="906" t="s">
        <v>7480</v>
      </c>
      <c r="V19" s="734">
        <v>3203509703</v>
      </c>
      <c r="W19" s="526" t="s">
        <v>7481</v>
      </c>
      <c r="X19" s="734">
        <v>8001014679</v>
      </c>
      <c r="Z19" s="699" t="s">
        <v>7551</v>
      </c>
      <c r="AA19" s="699"/>
    </row>
    <row r="20" spans="1:27" ht="15.75" x14ac:dyDescent="0.25">
      <c r="A20" s="357"/>
      <c r="D20" s="692" t="s">
        <v>8202</v>
      </c>
      <c r="E20" s="691"/>
      <c r="T20" s="797" t="s">
        <v>7390</v>
      </c>
      <c r="U20" s="906" t="s">
        <v>7609</v>
      </c>
      <c r="V20" s="760" t="s">
        <v>7613</v>
      </c>
      <c r="W20" s="526" t="s">
        <v>7391</v>
      </c>
      <c r="X20" s="760" t="s">
        <v>7610</v>
      </c>
    </row>
    <row r="21" spans="1:27" ht="15.75" x14ac:dyDescent="0.25">
      <c r="A21" s="357"/>
      <c r="B21" s="1186" t="s">
        <v>7571</v>
      </c>
      <c r="C21" s="1186"/>
      <c r="D21" s="691"/>
      <c r="E21" s="691"/>
      <c r="T21" s="797" t="s">
        <v>7830</v>
      </c>
      <c r="U21" s="906" t="s">
        <v>7434</v>
      </c>
      <c r="V21" s="734" t="s">
        <v>7435</v>
      </c>
      <c r="W21" s="527" t="s">
        <v>7436</v>
      </c>
      <c r="X21" s="734">
        <v>8909002860</v>
      </c>
    </row>
    <row r="22" spans="1:27" ht="15.75" x14ac:dyDescent="0.25">
      <c r="A22" s="357"/>
      <c r="T22" s="797" t="s">
        <v>7390</v>
      </c>
      <c r="U22" s="906" t="s">
        <v>7393</v>
      </c>
      <c r="V22" s="734" t="s">
        <v>7392</v>
      </c>
      <c r="W22" s="526" t="s">
        <v>7391</v>
      </c>
      <c r="X22" s="734">
        <v>8909109133</v>
      </c>
    </row>
    <row r="23" spans="1:27" ht="16.5" x14ac:dyDescent="0.25">
      <c r="A23" s="357"/>
      <c r="D23" s="694" t="s">
        <v>7142</v>
      </c>
      <c r="E23" s="693"/>
      <c r="T23" s="797" t="s">
        <v>7831</v>
      </c>
      <c r="U23" s="907" t="s">
        <v>7552</v>
      </c>
      <c r="V23" s="716" t="s">
        <v>7553</v>
      </c>
      <c r="W23" s="526" t="s">
        <v>7554</v>
      </c>
      <c r="X23" s="716">
        <v>9000643638</v>
      </c>
    </row>
    <row r="24" spans="1:27" ht="16.5" x14ac:dyDescent="0.25">
      <c r="A24" s="358"/>
      <c r="D24" s="693"/>
      <c r="E24" s="693"/>
      <c r="T24" s="797" t="s">
        <v>8361</v>
      </c>
      <c r="U24" s="907" t="s">
        <v>8359</v>
      </c>
      <c r="V24" s="716" t="s">
        <v>8360</v>
      </c>
      <c r="W24" s="528" t="s">
        <v>8358</v>
      </c>
      <c r="X24" s="716">
        <v>8909052111</v>
      </c>
    </row>
    <row r="25" spans="1:27" ht="16.5" x14ac:dyDescent="0.25">
      <c r="A25" s="358"/>
      <c r="D25" s="693"/>
      <c r="E25" s="693"/>
      <c r="T25" s="797" t="s">
        <v>8328</v>
      </c>
      <c r="U25" s="907" t="s">
        <v>8327</v>
      </c>
      <c r="V25" s="716">
        <v>6076650444</v>
      </c>
      <c r="W25" s="528" t="s">
        <v>8326</v>
      </c>
      <c r="X25" s="716">
        <v>8902053836</v>
      </c>
    </row>
    <row r="26" spans="1:27" ht="16.5" x14ac:dyDescent="0.25">
      <c r="A26" s="357"/>
      <c r="T26" s="1057" t="s">
        <v>9064</v>
      </c>
      <c r="U26" s="1057" t="s">
        <v>9065</v>
      </c>
      <c r="V26" s="1057">
        <v>6055885761</v>
      </c>
      <c r="W26" s="1058" t="s">
        <v>9066</v>
      </c>
      <c r="X26" s="1057" t="s">
        <v>9067</v>
      </c>
    </row>
    <row r="27" spans="1:27" ht="15.75" customHeight="1" x14ac:dyDescent="0.3">
      <c r="A27" s="357"/>
      <c r="D27" s="630" t="s">
        <v>7092</v>
      </c>
      <c r="T27" s="1057"/>
      <c r="U27" s="1057"/>
      <c r="V27" s="1057"/>
      <c r="W27" s="1058"/>
      <c r="X27" s="1057"/>
    </row>
    <row r="28" spans="1:27" ht="17.25" x14ac:dyDescent="0.3">
      <c r="A28" s="357"/>
      <c r="D28" s="630" t="s">
        <v>7093</v>
      </c>
      <c r="T28" s="797" t="s">
        <v>8323</v>
      </c>
      <c r="U28" s="907" t="s">
        <v>8324</v>
      </c>
      <c r="V28" s="716">
        <v>6076985868</v>
      </c>
      <c r="W28" s="526" t="s">
        <v>8325</v>
      </c>
      <c r="X28" s="904">
        <v>8902012356</v>
      </c>
    </row>
    <row r="29" spans="1:27" ht="16.5" x14ac:dyDescent="0.3">
      <c r="A29" s="357"/>
      <c r="D29" s="630" t="s">
        <v>7094</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46248</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61"/>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7083</v>
      </c>
      <c r="B7" s="632" t="s">
        <v>8329</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57" t="s">
        <v>7524</v>
      </c>
      <c r="C15" s="655"/>
      <c r="D15" s="655"/>
      <c r="E15" s="655"/>
      <c r="F15" s="655"/>
      <c r="G15" s="656"/>
      <c r="H15" s="655"/>
    </row>
    <row r="16" spans="1:8" ht="16.5" customHeight="1" x14ac:dyDescent="0.25">
      <c r="A16" s="1187" t="s">
        <v>8330</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634"/>
      <c r="B18" s="634"/>
      <c r="C18" s="634"/>
      <c r="D18" s="634"/>
      <c r="E18" s="634"/>
      <c r="F18" s="634"/>
      <c r="G18" s="634"/>
      <c r="H18" s="634"/>
    </row>
    <row r="19" spans="1:8" ht="16.5" customHeight="1" x14ac:dyDescent="0.25">
      <c r="A19" s="634"/>
      <c r="B19" s="634"/>
      <c r="C19" s="634"/>
      <c r="D19" s="632" t="s">
        <v>7132</v>
      </c>
      <c r="E19" s="634"/>
      <c r="F19" s="634"/>
      <c r="G19" s="634"/>
      <c r="H19" s="634"/>
    </row>
    <row r="20" spans="1:8" ht="15" customHeight="1" x14ac:dyDescent="0.25">
      <c r="A20" s="634"/>
      <c r="B20" s="634"/>
      <c r="C20" s="634"/>
      <c r="D20" s="634"/>
      <c r="E20" s="634"/>
      <c r="F20" s="634"/>
      <c r="G20" s="634"/>
      <c r="H20" s="634"/>
    </row>
    <row r="21" spans="1:8" ht="15" customHeight="1" x14ac:dyDescent="0.25">
      <c r="A21" s="1188" t="s">
        <v>8331</v>
      </c>
      <c r="B21" s="1188"/>
      <c r="C21" s="1188"/>
      <c r="D21" s="908" t="str">
        <f>FORMATOS!E11</f>
        <v>EHZ459</v>
      </c>
      <c r="E21" s="1187" t="s">
        <v>8332</v>
      </c>
      <c r="F21" s="1187"/>
      <c r="G21" s="1187"/>
      <c r="H21" s="1187"/>
    </row>
    <row r="22" spans="1:8" ht="15" customHeight="1" x14ac:dyDescent="0.25">
      <c r="A22" s="1187" t="s">
        <v>8333</v>
      </c>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24.7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t="s">
        <v>8334</v>
      </c>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905"/>
      <c r="B41" s="905"/>
      <c r="C41" s="905"/>
      <c r="D41" s="905"/>
      <c r="E41" s="905"/>
      <c r="F41" s="905"/>
      <c r="G41" s="905"/>
      <c r="H41" s="905"/>
    </row>
    <row r="42" spans="1:8" ht="15" customHeight="1" x14ac:dyDescent="0.25">
      <c r="A42" s="1187" t="s">
        <v>7526</v>
      </c>
      <c r="B42" s="1187"/>
      <c r="C42" s="1187"/>
      <c r="D42" s="1187"/>
      <c r="E42" s="1187"/>
      <c r="F42" s="1187"/>
      <c r="G42" s="1187"/>
      <c r="H42" s="1187"/>
    </row>
    <row r="43" spans="1:8" ht="15" customHeight="1" x14ac:dyDescent="0.25">
      <c r="A43" s="1187"/>
      <c r="B43" s="1187"/>
      <c r="C43" s="1187"/>
      <c r="D43" s="1187"/>
      <c r="E43" s="1187"/>
      <c r="F43" s="1187"/>
      <c r="G43" s="1187"/>
      <c r="H43" s="1187"/>
    </row>
    <row r="44" spans="1:8" ht="23.25" customHeight="1" x14ac:dyDescent="0.25">
      <c r="A44" s="1187"/>
      <c r="B44" s="1187"/>
      <c r="C44" s="1187"/>
      <c r="D44" s="1187"/>
      <c r="E44" s="1187"/>
      <c r="F44" s="1187"/>
      <c r="G44" s="1187"/>
      <c r="H44" s="1187"/>
    </row>
    <row r="45" spans="1:8" ht="16.5" customHeight="1" x14ac:dyDescent="0.25">
      <c r="A45" s="1187"/>
      <c r="B45" s="1187"/>
      <c r="C45" s="1187"/>
      <c r="D45" s="1187"/>
      <c r="E45" s="1187"/>
      <c r="F45" s="1187"/>
      <c r="G45" s="1187"/>
      <c r="H45" s="1187"/>
    </row>
    <row r="46" spans="1:8" x14ac:dyDescent="0.25">
      <c r="A46" s="635"/>
      <c r="B46" s="635"/>
      <c r="C46" s="635"/>
      <c r="D46" s="635"/>
      <c r="E46" s="635"/>
      <c r="F46" s="635"/>
      <c r="G46" s="635"/>
      <c r="H46" s="635"/>
    </row>
    <row r="47" spans="1:8" ht="16.5" x14ac:dyDescent="0.3">
      <c r="A47" s="630"/>
      <c r="B47" s="630"/>
      <c r="C47" s="630"/>
      <c r="D47" s="654" t="s">
        <v>7091</v>
      </c>
      <c r="E47" s="630"/>
    </row>
    <row r="48" spans="1:8" ht="16.5" x14ac:dyDescent="0.3">
      <c r="A48" s="630" t="s">
        <v>7092</v>
      </c>
      <c r="B48" s="630"/>
      <c r="C48" s="630"/>
      <c r="D48" s="630"/>
      <c r="E48" s="630"/>
    </row>
    <row r="49" spans="1:5" ht="16.5" x14ac:dyDescent="0.3">
      <c r="A49" s="630" t="s">
        <v>7093</v>
      </c>
      <c r="B49" s="630"/>
      <c r="C49" s="630"/>
      <c r="D49" s="630"/>
      <c r="E49" s="630"/>
    </row>
    <row r="50" spans="1:5" ht="16.5" x14ac:dyDescent="0.3">
      <c r="A50" s="630" t="s">
        <v>7094</v>
      </c>
      <c r="B50" s="630"/>
      <c r="C50" s="630"/>
      <c r="D50" s="630"/>
      <c r="E50" s="630"/>
    </row>
    <row r="51" spans="1:5" ht="16.5" x14ac:dyDescent="0.3">
      <c r="A51" s="630"/>
      <c r="B51" s="630"/>
      <c r="C51" s="630"/>
      <c r="D51" s="630"/>
      <c r="E51" s="630"/>
    </row>
    <row r="52" spans="1:5" ht="16.5" x14ac:dyDescent="0.3">
      <c r="A52" s="630" t="s">
        <v>7095</v>
      </c>
      <c r="B52" s="630"/>
      <c r="C52" s="630"/>
      <c r="D52" s="630"/>
      <c r="E52" s="630"/>
    </row>
    <row r="53" spans="1:5" ht="16.5" x14ac:dyDescent="0.3">
      <c r="A53" s="630"/>
      <c r="B53" s="630"/>
      <c r="C53" s="630"/>
      <c r="D53" s="630"/>
      <c r="E53" s="630"/>
    </row>
    <row r="54" spans="1:5" ht="16.5" x14ac:dyDescent="0.3">
      <c r="A54" s="631" t="str">
        <f>FORMATOS!E9</f>
        <v>LEIDIS RICO PEÑA</v>
      </c>
      <c r="B54" s="630"/>
      <c r="C54" s="630"/>
      <c r="D54" s="630"/>
      <c r="E54" s="630"/>
    </row>
    <row r="55" spans="1:5" ht="16.5" x14ac:dyDescent="0.3">
      <c r="A55" s="638">
        <f>FORMATOS!E10</f>
        <v>1140908897</v>
      </c>
      <c r="B55" s="630"/>
      <c r="C55" s="630"/>
      <c r="D55" s="630"/>
      <c r="E55" s="630"/>
    </row>
    <row r="56" spans="1:5" ht="16.5" x14ac:dyDescent="0.3">
      <c r="A56" s="638"/>
      <c r="B56" s="630"/>
      <c r="C56" s="630"/>
      <c r="D56" s="630"/>
      <c r="E56" s="630"/>
    </row>
    <row r="57" spans="1:5" ht="15.75" x14ac:dyDescent="0.25">
      <c r="D57" s="636"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89">
        <f ca="1">TODAY()</f>
        <v>46248</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859" t="str">
        <f>FORMATOS!E14</f>
        <v>ALCALDIA MUNICIPAL DE ENVIGADO</v>
      </c>
      <c r="B4" s="630"/>
      <c r="C4" s="630"/>
      <c r="D4" s="630"/>
      <c r="E4" s="630"/>
      <c r="F4" s="630"/>
      <c r="G4" s="630"/>
      <c r="H4" s="630"/>
    </row>
    <row r="5" spans="1:8" ht="16.5" x14ac:dyDescent="0.3">
      <c r="A5" s="630"/>
      <c r="B5" s="630"/>
      <c r="C5" s="630"/>
      <c r="D5" s="630"/>
      <c r="E5" s="633"/>
      <c r="F5" s="630"/>
      <c r="G5" s="630"/>
      <c r="H5" s="630"/>
    </row>
    <row r="6" spans="1:8" ht="16.5" x14ac:dyDescent="0.3">
      <c r="A6" s="630"/>
      <c r="B6" s="630"/>
      <c r="C6" s="630"/>
      <c r="D6" s="630"/>
      <c r="E6" s="630"/>
      <c r="F6" s="630"/>
      <c r="G6" s="630"/>
      <c r="H6" s="630"/>
    </row>
    <row r="7" spans="1:8" ht="16.5" x14ac:dyDescent="0.3">
      <c r="A7" s="630" t="s">
        <v>7083</v>
      </c>
      <c r="B7" s="632" t="s">
        <v>8198</v>
      </c>
      <c r="C7" s="630"/>
      <c r="D7" s="630"/>
      <c r="E7" s="630"/>
      <c r="F7" s="630"/>
      <c r="G7" s="630"/>
      <c r="H7" s="630"/>
    </row>
    <row r="8" spans="1:8" ht="16.5" x14ac:dyDescent="0.3">
      <c r="A8" s="630"/>
      <c r="B8" s="631" t="s">
        <v>7926</v>
      </c>
      <c r="C8" s="630"/>
      <c r="D8" s="630"/>
      <c r="E8" s="630"/>
      <c r="F8" s="630"/>
      <c r="G8" s="630"/>
      <c r="H8" s="630"/>
    </row>
    <row r="9" spans="1:8" ht="16.5" x14ac:dyDescent="0.3">
      <c r="A9" s="630"/>
      <c r="B9" s="630"/>
      <c r="C9" s="630"/>
      <c r="D9" s="630"/>
      <c r="E9" s="630"/>
      <c r="F9" s="630"/>
      <c r="G9" s="630"/>
      <c r="H9" s="630"/>
    </row>
    <row r="10" spans="1:8" ht="16.5" x14ac:dyDescent="0.3">
      <c r="A10" s="630" t="s">
        <v>7088</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30" t="s">
        <v>7087</v>
      </c>
      <c r="C15" s="630"/>
      <c r="D15" s="630"/>
      <c r="E15" s="630"/>
      <c r="F15" s="630"/>
      <c r="G15" s="631" t="str">
        <f>FORMATOS!E11</f>
        <v>EHZ459</v>
      </c>
      <c r="H15" s="630"/>
    </row>
    <row r="16" spans="1:8" ht="16.5" customHeight="1" x14ac:dyDescent="0.25">
      <c r="A16" s="1187" t="s">
        <v>8200</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1187"/>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91" t="s">
        <v>7089</v>
      </c>
      <c r="B27" s="1191"/>
      <c r="C27" s="1191"/>
      <c r="D27" s="1191"/>
      <c r="E27" s="1191"/>
      <c r="F27" s="1191"/>
      <c r="G27" s="1191"/>
      <c r="H27" s="1191"/>
    </row>
    <row r="28" spans="1:8" x14ac:dyDescent="0.25">
      <c r="A28" s="1191"/>
      <c r="B28" s="1191"/>
      <c r="C28" s="1191"/>
      <c r="D28" s="1191"/>
      <c r="E28" s="1191"/>
      <c r="F28" s="1191"/>
      <c r="G28" s="1191"/>
      <c r="H28" s="1191"/>
    </row>
    <row r="29" spans="1:8" x14ac:dyDescent="0.25">
      <c r="A29" s="635"/>
      <c r="B29" s="635"/>
      <c r="C29" s="635"/>
      <c r="D29" s="635"/>
      <c r="E29" s="635"/>
      <c r="F29" s="635"/>
      <c r="G29" s="635"/>
      <c r="H29" s="635"/>
    </row>
    <row r="30" spans="1:8" x14ac:dyDescent="0.25">
      <c r="A30" s="1187" t="s">
        <v>8201</v>
      </c>
      <c r="B30" s="1187"/>
      <c r="C30" s="1187"/>
      <c r="D30" s="1187"/>
      <c r="E30" s="1187"/>
      <c r="F30" s="1187"/>
      <c r="G30" s="1187"/>
      <c r="H30" s="1187"/>
    </row>
    <row r="31" spans="1:8" x14ac:dyDescent="0.25">
      <c r="A31" s="1187"/>
      <c r="B31" s="1187"/>
      <c r="C31" s="1187"/>
      <c r="D31" s="1187"/>
      <c r="E31" s="1187"/>
      <c r="F31" s="1187"/>
      <c r="G31" s="1187"/>
      <c r="H31" s="1187"/>
    </row>
    <row r="32" spans="1:8" ht="15" customHeight="1" x14ac:dyDescent="0.25">
      <c r="A32" s="1187" t="s">
        <v>8199</v>
      </c>
      <c r="B32" s="1187"/>
      <c r="C32" s="1187"/>
      <c r="D32" s="1187"/>
      <c r="E32" s="1187"/>
      <c r="F32" s="1187"/>
      <c r="G32" s="1187"/>
      <c r="H32" s="1187"/>
    </row>
    <row r="33" spans="1:8" ht="15" customHeight="1" x14ac:dyDescent="0.25">
      <c r="A33" s="1187"/>
      <c r="B33" s="1187"/>
      <c r="C33" s="1187"/>
      <c r="D33" s="1187"/>
      <c r="E33" s="1187"/>
      <c r="F33" s="1187"/>
      <c r="G33" s="1187"/>
      <c r="H33" s="1187"/>
    </row>
    <row r="34" spans="1:8" ht="26.25" customHeight="1" x14ac:dyDescent="0.25">
      <c r="A34" s="1187"/>
      <c r="B34" s="1187"/>
      <c r="C34" s="1187"/>
      <c r="D34" s="1187"/>
      <c r="E34" s="1187"/>
      <c r="F34" s="1187"/>
      <c r="G34" s="1187"/>
      <c r="H34" s="1187"/>
    </row>
    <row r="35" spans="1:8" ht="16.5" x14ac:dyDescent="0.3">
      <c r="A35" s="630"/>
      <c r="B35" s="630"/>
      <c r="C35" s="630"/>
      <c r="D35" s="631" t="s">
        <v>7091</v>
      </c>
      <c r="E35" s="630"/>
    </row>
    <row r="36" spans="1:8" ht="16.5" x14ac:dyDescent="0.3">
      <c r="A36" s="630" t="s">
        <v>7092</v>
      </c>
      <c r="B36" s="630"/>
      <c r="C36" s="630"/>
      <c r="D36" s="630"/>
      <c r="E36" s="630"/>
    </row>
    <row r="37" spans="1:8" ht="16.5" x14ac:dyDescent="0.3">
      <c r="A37" s="630" t="s">
        <v>7093</v>
      </c>
      <c r="B37" s="630"/>
      <c r="C37" s="630"/>
      <c r="D37" s="630"/>
      <c r="E37" s="630"/>
    </row>
    <row r="38" spans="1:8" ht="16.5" x14ac:dyDescent="0.3">
      <c r="A38" s="630" t="s">
        <v>7094</v>
      </c>
      <c r="B38" s="630"/>
      <c r="C38" s="630"/>
      <c r="D38" s="630"/>
      <c r="E38" s="630"/>
    </row>
    <row r="39" spans="1:8" ht="16.5" x14ac:dyDescent="0.3">
      <c r="A39" s="630"/>
      <c r="B39" s="630"/>
      <c r="C39" s="630"/>
      <c r="D39" s="630"/>
      <c r="E39" s="630"/>
    </row>
    <row r="40" spans="1:8" ht="16.5" x14ac:dyDescent="0.3">
      <c r="A40" s="630" t="s">
        <v>7095</v>
      </c>
      <c r="B40" s="630"/>
      <c r="C40" s="630"/>
      <c r="D40" s="630"/>
      <c r="E40" s="630"/>
    </row>
    <row r="41" spans="1:8" ht="16.5" x14ac:dyDescent="0.3">
      <c r="A41" s="630"/>
      <c r="B41" s="630"/>
      <c r="C41" s="630"/>
      <c r="D41" s="630"/>
      <c r="E41" s="630"/>
    </row>
    <row r="42" spans="1:8" ht="16.5" x14ac:dyDescent="0.3">
      <c r="A42" s="631" t="str">
        <f>FORMATOS!E9</f>
        <v>LEIDIS RICO PEÑA</v>
      </c>
      <c r="B42" s="630"/>
      <c r="C42" s="630"/>
      <c r="D42" s="630"/>
      <c r="E42" s="630"/>
    </row>
    <row r="43" spans="1:8" ht="16.5" x14ac:dyDescent="0.3">
      <c r="A43" s="638">
        <f>FORMATOS!E10</f>
        <v>1140908897</v>
      </c>
      <c r="B43" s="630"/>
      <c r="C43" s="630"/>
      <c r="D43" s="630"/>
      <c r="E43" s="630"/>
    </row>
    <row r="44" spans="1:8" x14ac:dyDescent="0.25">
      <c r="A44" s="637"/>
    </row>
    <row r="45" spans="1:8" ht="15.75" x14ac:dyDescent="0.25">
      <c r="D45" s="636"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89">
        <f ca="1">TODAY()</f>
        <v>46248</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7083</v>
      </c>
      <c r="B7" s="632" t="s">
        <v>7084</v>
      </c>
      <c r="C7" s="630"/>
      <c r="D7" s="630"/>
      <c r="E7" s="630"/>
      <c r="F7" s="630"/>
      <c r="G7" s="630"/>
      <c r="H7" s="630"/>
    </row>
    <row r="8" spans="1:8" ht="16.5" x14ac:dyDescent="0.3">
      <c r="A8" s="630"/>
      <c r="B8" s="631" t="str">
        <f>FORMATOS!E7</f>
        <v>Sistematización y Señalización</v>
      </c>
      <c r="C8" s="630"/>
      <c r="D8" s="630"/>
      <c r="E8" s="630"/>
      <c r="F8" s="630"/>
      <c r="G8" s="630"/>
      <c r="H8" s="630"/>
    </row>
    <row r="9" spans="1:8" ht="16.5" x14ac:dyDescent="0.3">
      <c r="A9" s="630"/>
      <c r="B9" s="630"/>
      <c r="C9" s="630"/>
      <c r="D9" s="630"/>
      <c r="E9" s="630"/>
      <c r="F9" s="630"/>
      <c r="G9" s="630"/>
      <c r="H9" s="630"/>
    </row>
    <row r="10" spans="1:8" ht="16.5" x14ac:dyDescent="0.3">
      <c r="A10" s="630" t="s">
        <v>7088</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30" t="s">
        <v>7087</v>
      </c>
      <c r="C15" s="630"/>
      <c r="D15" s="630"/>
      <c r="E15" s="630"/>
      <c r="F15" s="630"/>
      <c r="G15" s="631" t="str">
        <f>FORMATOS!E11</f>
        <v>EHZ459</v>
      </c>
      <c r="H15" s="630"/>
    </row>
    <row r="16" spans="1:8" ht="16.5" customHeight="1" x14ac:dyDescent="0.25">
      <c r="A16" s="1187" t="s">
        <v>8802</v>
      </c>
      <c r="B16" s="1187"/>
      <c r="C16" s="1187"/>
      <c r="D16" s="1187"/>
      <c r="E16" s="1187"/>
      <c r="F16" s="1187"/>
      <c r="G16" s="1187"/>
      <c r="H16" s="1187"/>
    </row>
    <row r="17" spans="1:9" ht="16.5" customHeight="1" x14ac:dyDescent="0.25">
      <c r="A17" s="1187"/>
      <c r="B17" s="1187"/>
      <c r="C17" s="1187"/>
      <c r="D17" s="1187"/>
      <c r="E17" s="1187"/>
      <c r="F17" s="1187"/>
      <c r="G17" s="1187"/>
      <c r="H17" s="1187"/>
    </row>
    <row r="18" spans="1:9" ht="16.5" customHeight="1" x14ac:dyDescent="0.25">
      <c r="A18" s="1187"/>
      <c r="B18" s="1187"/>
      <c r="C18" s="1187"/>
      <c r="D18" s="1187"/>
      <c r="E18" s="1187"/>
      <c r="F18" s="1187"/>
      <c r="G18" s="1187"/>
      <c r="H18" s="1187"/>
    </row>
    <row r="19" spans="1:9" ht="16.5" customHeight="1" x14ac:dyDescent="0.25">
      <c r="A19" s="1187"/>
      <c r="B19" s="1187"/>
      <c r="C19" s="1187"/>
      <c r="D19" s="1187"/>
      <c r="E19" s="1187"/>
      <c r="F19" s="1187"/>
      <c r="G19" s="1187"/>
      <c r="H19" s="1187"/>
    </row>
    <row r="20" spans="1:9" ht="15" customHeight="1" x14ac:dyDescent="0.25">
      <c r="A20" s="1187"/>
      <c r="B20" s="1187"/>
      <c r="C20" s="1187"/>
      <c r="D20" s="1187"/>
      <c r="E20" s="1187"/>
      <c r="F20" s="1187"/>
      <c r="G20" s="1187"/>
      <c r="H20" s="1187"/>
    </row>
    <row r="21" spans="1:9" ht="15" customHeight="1" x14ac:dyDescent="0.25">
      <c r="A21" s="1192" t="s">
        <v>7132</v>
      </c>
      <c r="B21" s="1192"/>
      <c r="C21" s="1192"/>
      <c r="D21" s="1192"/>
      <c r="E21" s="1192"/>
      <c r="F21" s="1192"/>
      <c r="G21" s="1192"/>
      <c r="H21" s="1192"/>
    </row>
    <row r="22" spans="1:9" ht="15" customHeight="1" x14ac:dyDescent="0.25">
      <c r="A22" s="634"/>
      <c r="B22" s="634"/>
      <c r="C22" s="634"/>
      <c r="D22" s="634"/>
      <c r="E22" s="634"/>
      <c r="F22" s="634"/>
      <c r="G22" s="634"/>
      <c r="H22" s="634"/>
    </row>
    <row r="23" spans="1:9" ht="15" customHeight="1" x14ac:dyDescent="0.25">
      <c r="A23" s="1193" t="s">
        <v>8994</v>
      </c>
      <c r="B23" s="1193"/>
      <c r="C23" s="1193"/>
      <c r="D23" s="1193"/>
      <c r="E23" s="1193"/>
      <c r="F23" s="1193"/>
      <c r="G23" s="1193"/>
      <c r="H23" s="1193"/>
      <c r="I23" s="1193"/>
    </row>
    <row r="24" spans="1:9" ht="15" customHeight="1" x14ac:dyDescent="0.25">
      <c r="A24" s="1193"/>
      <c r="B24" s="1193"/>
      <c r="C24" s="1193"/>
      <c r="D24" s="1193"/>
      <c r="E24" s="1193"/>
      <c r="F24" s="1193"/>
      <c r="G24" s="1193"/>
      <c r="H24" s="1193"/>
      <c r="I24" s="1193"/>
    </row>
    <row r="25" spans="1:9" ht="15" customHeight="1" x14ac:dyDescent="0.25">
      <c r="A25" s="634" t="s">
        <v>8995</v>
      </c>
      <c r="B25" s="1031" t="str">
        <f>FORMATOS!E7</f>
        <v>Sistematización y Señalización</v>
      </c>
      <c r="C25" s="634"/>
      <c r="D25" s="634"/>
      <c r="E25" s="634"/>
      <c r="F25" s="634"/>
      <c r="G25" s="634"/>
      <c r="H25" s="634"/>
      <c r="I25" s="634"/>
    </row>
    <row r="26" spans="1:9" ht="15" customHeight="1" x14ac:dyDescent="0.25">
      <c r="A26" s="1187" t="s">
        <v>8996</v>
      </c>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908"/>
      <c r="B30" s="908"/>
      <c r="C30" s="908"/>
      <c r="D30" s="908"/>
      <c r="E30" s="908"/>
      <c r="F30" s="908"/>
      <c r="G30" s="908"/>
      <c r="H30" s="908"/>
    </row>
    <row r="31" spans="1:9" ht="15" customHeight="1" x14ac:dyDescent="0.25">
      <c r="A31" s="908"/>
      <c r="B31" s="908"/>
      <c r="C31" s="908"/>
      <c r="D31" s="908"/>
      <c r="E31" s="908"/>
      <c r="F31" s="908"/>
      <c r="G31" s="908"/>
      <c r="H31" s="908"/>
    </row>
    <row r="32" spans="1:9" ht="15" customHeight="1" x14ac:dyDescent="0.25">
      <c r="A32" s="634"/>
      <c r="B32" s="634"/>
      <c r="C32" s="634"/>
      <c r="D32" s="634"/>
      <c r="E32" s="634"/>
      <c r="F32" s="634"/>
      <c r="G32" s="634"/>
      <c r="H32" s="634"/>
    </row>
    <row r="33" spans="1:8" ht="15" customHeight="1" x14ac:dyDescent="0.25">
      <c r="A33" s="1191" t="s">
        <v>7089</v>
      </c>
      <c r="B33" s="1191"/>
      <c r="C33" s="1191"/>
      <c r="D33" s="1191"/>
      <c r="E33" s="1191"/>
      <c r="F33" s="1191"/>
      <c r="G33" s="1191"/>
      <c r="H33" s="1191"/>
    </row>
    <row r="34" spans="1:8" x14ac:dyDescent="0.25">
      <c r="A34" s="1191"/>
      <c r="B34" s="1191"/>
      <c r="C34" s="1191"/>
      <c r="D34" s="1191"/>
      <c r="E34" s="1191"/>
      <c r="F34" s="1191"/>
      <c r="G34" s="1191"/>
      <c r="H34" s="1191"/>
    </row>
    <row r="35" spans="1:8" x14ac:dyDescent="0.25">
      <c r="A35" s="635"/>
      <c r="B35" s="635"/>
      <c r="C35" s="635"/>
      <c r="D35" s="635"/>
      <c r="E35" s="635"/>
      <c r="F35" s="635"/>
      <c r="G35" s="635"/>
      <c r="H35" s="635"/>
    </row>
    <row r="36" spans="1:8" x14ac:dyDescent="0.25">
      <c r="A36" s="1187" t="s">
        <v>8803</v>
      </c>
      <c r="B36" s="1187"/>
      <c r="C36" s="1187"/>
      <c r="D36" s="1187"/>
      <c r="E36" s="1187"/>
      <c r="F36" s="1187"/>
      <c r="G36" s="1187"/>
      <c r="H36" s="1187"/>
    </row>
    <row r="37" spans="1:8" x14ac:dyDescent="0.25">
      <c r="A37" s="1187"/>
      <c r="B37" s="1187"/>
      <c r="C37" s="1187"/>
      <c r="D37" s="1187"/>
      <c r="E37" s="1187"/>
      <c r="F37" s="1187"/>
      <c r="G37" s="1187"/>
      <c r="H37" s="1187"/>
    </row>
    <row r="38" spans="1:8" ht="16.5" x14ac:dyDescent="0.25">
      <c r="A38" s="1005"/>
      <c r="B38" s="1005"/>
      <c r="C38" s="1005"/>
      <c r="D38" s="1005"/>
      <c r="E38" s="1005"/>
      <c r="F38" s="1005"/>
      <c r="G38" s="1005"/>
      <c r="H38" s="1005"/>
    </row>
    <row r="39" spans="1:8" x14ac:dyDescent="0.25">
      <c r="A39" s="1187" t="s">
        <v>8804</v>
      </c>
      <c r="B39" s="1187"/>
      <c r="C39" s="1187"/>
      <c r="D39" s="1187"/>
      <c r="E39" s="1187"/>
      <c r="F39" s="1187"/>
      <c r="G39" s="1187"/>
      <c r="H39" s="1187"/>
    </row>
    <row r="40" spans="1:8" x14ac:dyDescent="0.25">
      <c r="A40" s="1187"/>
      <c r="B40" s="1187"/>
      <c r="C40" s="1187"/>
      <c r="D40" s="1187"/>
      <c r="E40" s="1187"/>
      <c r="F40" s="1187"/>
      <c r="G40" s="1187"/>
      <c r="H40" s="1187"/>
    </row>
    <row r="41" spans="1:8" ht="16.5" x14ac:dyDescent="0.25">
      <c r="A41" s="1005"/>
      <c r="B41" s="1005"/>
      <c r="C41" s="1005"/>
      <c r="D41" s="1005"/>
      <c r="E41" s="1005"/>
      <c r="F41" s="1005"/>
      <c r="G41" s="1005"/>
      <c r="H41" s="1005"/>
    </row>
    <row r="42" spans="1:8" ht="16.5" x14ac:dyDescent="0.25">
      <c r="A42" s="1005"/>
      <c r="B42" s="1005"/>
      <c r="C42" s="1005"/>
      <c r="D42" s="1005"/>
      <c r="E42" s="1005"/>
      <c r="F42" s="1005"/>
      <c r="G42" s="1005"/>
      <c r="H42" s="1005"/>
    </row>
    <row r="43" spans="1:8" ht="16.5" x14ac:dyDescent="0.25">
      <c r="A43" s="1005"/>
      <c r="B43" s="1005"/>
      <c r="C43" s="1005"/>
      <c r="D43" s="1005"/>
      <c r="E43" s="1005"/>
      <c r="F43" s="1005"/>
      <c r="G43" s="1005"/>
      <c r="H43" s="1005"/>
    </row>
    <row r="44" spans="1:8" ht="16.5" x14ac:dyDescent="0.25">
      <c r="A44" s="1005"/>
      <c r="B44" s="1005"/>
      <c r="C44" s="1005"/>
      <c r="D44" s="1005"/>
      <c r="E44" s="1005"/>
      <c r="F44" s="1005"/>
      <c r="G44" s="1005"/>
      <c r="H44" s="1005"/>
    </row>
    <row r="45" spans="1:8" x14ac:dyDescent="0.25">
      <c r="A45" s="635"/>
      <c r="B45" s="635"/>
      <c r="C45" s="635"/>
      <c r="D45" s="635"/>
      <c r="E45" s="635"/>
      <c r="F45" s="635"/>
      <c r="G45" s="635"/>
      <c r="H45" s="635"/>
    </row>
    <row r="46" spans="1:8" ht="16.5" x14ac:dyDescent="0.3">
      <c r="A46" s="630"/>
      <c r="B46" s="630"/>
      <c r="C46" s="630"/>
      <c r="D46" s="631" t="s">
        <v>7091</v>
      </c>
      <c r="E46" s="630"/>
    </row>
    <row r="47" spans="1:8" ht="16.5" x14ac:dyDescent="0.3">
      <c r="A47" s="630" t="s">
        <v>7092</v>
      </c>
      <c r="B47" s="630"/>
      <c r="C47" s="630"/>
      <c r="D47" s="630"/>
      <c r="E47" s="630"/>
    </row>
    <row r="48" spans="1:8" ht="16.5" x14ac:dyDescent="0.3">
      <c r="A48" s="630" t="s">
        <v>7093</v>
      </c>
      <c r="B48" s="630"/>
      <c r="C48" s="630"/>
      <c r="D48" s="630"/>
      <c r="E48" s="630"/>
    </row>
    <row r="49" spans="1:5" ht="16.5" x14ac:dyDescent="0.3">
      <c r="A49" s="630" t="s">
        <v>7094</v>
      </c>
      <c r="B49" s="630"/>
      <c r="C49" s="630"/>
      <c r="D49" s="630"/>
      <c r="E49" s="630"/>
    </row>
    <row r="50" spans="1:5" ht="16.5" x14ac:dyDescent="0.3">
      <c r="A50" s="630"/>
      <c r="B50" s="630"/>
      <c r="C50" s="630"/>
      <c r="D50" s="630"/>
      <c r="E50" s="630"/>
    </row>
    <row r="51" spans="1:5" ht="16.5" x14ac:dyDescent="0.3">
      <c r="A51" s="630" t="s">
        <v>7095</v>
      </c>
      <c r="B51" s="630"/>
      <c r="C51" s="630"/>
      <c r="D51" s="630"/>
      <c r="E51" s="630"/>
    </row>
    <row r="52" spans="1:5" ht="16.5" x14ac:dyDescent="0.3">
      <c r="A52" s="630"/>
      <c r="B52" s="630"/>
      <c r="C52" s="630"/>
      <c r="D52" s="630"/>
      <c r="E52" s="630"/>
    </row>
    <row r="53" spans="1:5" ht="16.5" x14ac:dyDescent="0.3">
      <c r="A53" s="631" t="str">
        <f>FORMATOS!E9</f>
        <v>LEIDIS RICO PEÑA</v>
      </c>
      <c r="B53" s="630"/>
      <c r="C53" s="630"/>
      <c r="D53" s="630"/>
      <c r="E53" s="630"/>
    </row>
    <row r="54" spans="1:5" ht="16.5" x14ac:dyDescent="0.3">
      <c r="A54" s="638">
        <f>FORMATOS!E10</f>
        <v>1140908897</v>
      </c>
      <c r="B54" s="630"/>
      <c r="C54" s="630"/>
      <c r="D54" s="630"/>
      <c r="E54" s="630"/>
    </row>
    <row r="55" spans="1:5" x14ac:dyDescent="0.25">
      <c r="A55" s="637"/>
    </row>
    <row r="56" spans="1:5" ht="15.75" x14ac:dyDescent="0.25">
      <c r="D56" s="636"/>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89">
        <f ca="1">TODAY()</f>
        <v>46248</v>
      </c>
      <c r="B1" s="1189"/>
      <c r="C1" s="1189"/>
      <c r="D1" s="630"/>
      <c r="E1" s="630"/>
      <c r="F1" s="630"/>
      <c r="G1" s="630"/>
      <c r="H1" s="630"/>
    </row>
    <row r="2" spans="1:9" ht="16.5" x14ac:dyDescent="0.3">
      <c r="A2" s="630"/>
      <c r="B2" s="630"/>
      <c r="C2" s="630"/>
      <c r="D2" s="630"/>
      <c r="E2" s="630"/>
      <c r="F2" s="630"/>
      <c r="G2" s="630"/>
      <c r="H2" s="630"/>
    </row>
    <row r="3" spans="1:9" ht="16.5" x14ac:dyDescent="0.3">
      <c r="A3" s="630" t="s">
        <v>7081</v>
      </c>
      <c r="B3" s="630"/>
      <c r="C3" s="630"/>
      <c r="D3" s="630"/>
      <c r="E3" s="661"/>
      <c r="F3" s="630"/>
      <c r="G3" s="630"/>
      <c r="H3" s="630"/>
    </row>
    <row r="4" spans="1:9" ht="16.5" x14ac:dyDescent="0.3">
      <c r="A4" s="631" t="s">
        <v>7127</v>
      </c>
      <c r="B4" s="630"/>
      <c r="C4" s="630"/>
      <c r="D4" s="630"/>
      <c r="E4" s="630"/>
      <c r="F4" s="630"/>
      <c r="G4" s="630"/>
      <c r="H4" s="630"/>
    </row>
    <row r="5" spans="1:9" ht="16.5" x14ac:dyDescent="0.3">
      <c r="A5" s="630" t="str">
        <f>FORMATOS!E4</f>
        <v>MEDELLIN</v>
      </c>
      <c r="B5" s="630" t="str">
        <f>FORMATOS!E5</f>
        <v>ANTIOQUIA</v>
      </c>
      <c r="C5" s="630"/>
      <c r="D5" s="630"/>
      <c r="E5" s="633"/>
      <c r="F5" s="630"/>
      <c r="G5" s="630"/>
      <c r="H5" s="630"/>
    </row>
    <row r="6" spans="1:9" ht="16.5" x14ac:dyDescent="0.3">
      <c r="A6" s="630"/>
      <c r="B6" s="630"/>
      <c r="C6" s="630"/>
      <c r="D6" s="630"/>
      <c r="E6" s="630"/>
      <c r="F6" s="630"/>
      <c r="G6" s="630"/>
      <c r="H6" s="630"/>
    </row>
    <row r="7" spans="1:9" ht="16.5" x14ac:dyDescent="0.3">
      <c r="A7" s="630" t="s">
        <v>7083</v>
      </c>
      <c r="B7" s="632" t="s">
        <v>7129</v>
      </c>
      <c r="C7" s="630"/>
      <c r="D7" s="630"/>
      <c r="E7" s="630"/>
      <c r="F7" s="630"/>
      <c r="G7" s="630"/>
      <c r="H7" s="630"/>
    </row>
    <row r="8" spans="1:9" ht="16.5" x14ac:dyDescent="0.3">
      <c r="A8" s="630"/>
      <c r="B8" s="632"/>
      <c r="C8" s="630"/>
      <c r="D8" s="630"/>
      <c r="E8" s="630"/>
      <c r="F8" s="630"/>
      <c r="G8" s="630"/>
      <c r="H8" s="630"/>
    </row>
    <row r="9" spans="1:9" ht="16.5" x14ac:dyDescent="0.3">
      <c r="A9" s="630"/>
      <c r="B9" s="630"/>
      <c r="C9" s="630"/>
      <c r="D9" s="630"/>
      <c r="E9" s="630"/>
      <c r="F9" s="630"/>
      <c r="G9" s="630"/>
      <c r="H9" s="630"/>
    </row>
    <row r="10" spans="1:9" ht="16.5" x14ac:dyDescent="0.3">
      <c r="A10" s="630" t="s">
        <v>7429</v>
      </c>
      <c r="B10" s="630"/>
      <c r="C10" s="1190" t="str">
        <f>FORMATOS!E8</f>
        <v>05079000000018730341</v>
      </c>
      <c r="D10" s="1190"/>
      <c r="E10" s="1190"/>
      <c r="F10" s="1190"/>
      <c r="G10" s="1190"/>
      <c r="H10" s="1190"/>
    </row>
    <row r="11" spans="1:9" ht="16.5" x14ac:dyDescent="0.3">
      <c r="A11" s="630"/>
      <c r="B11" s="630"/>
      <c r="C11" s="630"/>
      <c r="D11" s="630"/>
      <c r="E11" s="630"/>
      <c r="F11" s="630"/>
      <c r="G11" s="630"/>
      <c r="H11" s="630"/>
    </row>
    <row r="12" spans="1:9" ht="16.5" x14ac:dyDescent="0.3">
      <c r="A12" s="630" t="s">
        <v>7085</v>
      </c>
      <c r="B12" s="630"/>
      <c r="C12" s="630"/>
      <c r="D12" s="630"/>
      <c r="E12" s="630"/>
      <c r="F12" s="630"/>
      <c r="G12" s="630"/>
      <c r="H12" s="630"/>
    </row>
    <row r="13" spans="1:9" ht="16.5" x14ac:dyDescent="0.3">
      <c r="A13" s="630"/>
      <c r="B13" s="630"/>
      <c r="C13" s="630"/>
      <c r="D13" s="630"/>
      <c r="E13" s="630"/>
      <c r="F13" s="630"/>
      <c r="G13" s="630"/>
      <c r="H13" s="630"/>
    </row>
    <row r="14" spans="1:9" ht="16.5" x14ac:dyDescent="0.3">
      <c r="A14" s="631" t="str">
        <f>FORMATOS!E9</f>
        <v>LEIDIS RICO PEÑA</v>
      </c>
      <c r="B14" s="630"/>
      <c r="C14" s="630"/>
      <c r="D14" s="630" t="s">
        <v>7086</v>
      </c>
      <c r="E14" s="630"/>
      <c r="F14" s="630"/>
      <c r="G14" s="630"/>
      <c r="H14" s="630"/>
    </row>
    <row r="15" spans="1:9" ht="16.5" x14ac:dyDescent="0.3">
      <c r="A15" s="638">
        <f>FORMATOS!E10</f>
        <v>1140908897</v>
      </c>
      <c r="B15" s="657" t="s">
        <v>7130</v>
      </c>
      <c r="C15" s="655"/>
      <c r="D15" s="655"/>
      <c r="E15" s="655"/>
      <c r="F15" s="655"/>
      <c r="G15" s="656"/>
      <c r="H15" s="655"/>
    </row>
    <row r="16" spans="1:9" ht="16.5" customHeight="1" x14ac:dyDescent="0.25">
      <c r="A16" s="1187" t="s">
        <v>7138</v>
      </c>
      <c r="B16" s="1187"/>
      <c r="C16" s="1187"/>
      <c r="D16" s="1187"/>
      <c r="E16" s="1187"/>
      <c r="F16" s="1187"/>
      <c r="G16" s="1187"/>
      <c r="H16" s="1187"/>
      <c r="I16" s="1187"/>
    </row>
    <row r="17" spans="1:9" ht="16.5" customHeight="1" x14ac:dyDescent="0.25">
      <c r="A17" s="1187"/>
      <c r="B17" s="1187"/>
      <c r="C17" s="1187"/>
      <c r="D17" s="1187"/>
      <c r="E17" s="1187"/>
      <c r="F17" s="1187"/>
      <c r="G17" s="1187"/>
      <c r="H17" s="1187"/>
      <c r="I17" s="1187"/>
    </row>
    <row r="18" spans="1:9" ht="16.5" customHeight="1" x14ac:dyDescent="0.25">
      <c r="A18" s="1187"/>
      <c r="B18" s="1187"/>
      <c r="C18" s="1187"/>
      <c r="D18" s="1187"/>
      <c r="E18" s="1187"/>
      <c r="F18" s="1187"/>
      <c r="G18" s="1187"/>
      <c r="H18" s="1187"/>
      <c r="I18" s="1187"/>
    </row>
    <row r="19" spans="1:9" ht="16.5" customHeight="1" x14ac:dyDescent="0.25">
      <c r="A19" s="1187"/>
      <c r="B19" s="1187"/>
      <c r="C19" s="1187"/>
      <c r="D19" s="1187"/>
      <c r="E19" s="1187"/>
      <c r="F19" s="1187"/>
      <c r="G19" s="1187"/>
      <c r="H19" s="1187"/>
      <c r="I19" s="1187"/>
    </row>
    <row r="20" spans="1:9" ht="15" customHeight="1" x14ac:dyDescent="0.25">
      <c r="A20" s="1187"/>
      <c r="B20" s="1187"/>
      <c r="C20" s="1187"/>
      <c r="D20" s="1187"/>
      <c r="E20" s="1187"/>
      <c r="F20" s="1187"/>
      <c r="G20" s="1187"/>
      <c r="H20" s="1187"/>
      <c r="I20" s="1187"/>
    </row>
    <row r="21" spans="1:9" ht="15" customHeight="1" x14ac:dyDescent="0.25">
      <c r="A21" s="634"/>
      <c r="B21" s="634"/>
      <c r="C21" s="634"/>
      <c r="D21" s="659" t="s">
        <v>7131</v>
      </c>
      <c r="E21" s="634"/>
      <c r="F21" s="634"/>
      <c r="G21" s="634"/>
      <c r="H21" s="634"/>
    </row>
    <row r="22" spans="1:9" ht="15" customHeight="1" x14ac:dyDescent="0.25">
      <c r="A22" s="634"/>
      <c r="B22" s="634"/>
      <c r="C22" s="634"/>
      <c r="D22" s="634"/>
      <c r="E22" s="634"/>
      <c r="F22" s="634"/>
      <c r="G22" s="634"/>
      <c r="H22" s="634"/>
    </row>
    <row r="23" spans="1:9" ht="15" customHeight="1" x14ac:dyDescent="0.25">
      <c r="A23" s="1187" t="s">
        <v>9027</v>
      </c>
      <c r="B23" s="1187"/>
      <c r="C23" s="1187"/>
      <c r="D23" s="1187"/>
      <c r="E23" s="1187"/>
      <c r="F23" s="1187"/>
      <c r="G23" s="1187"/>
      <c r="H23" s="1187"/>
      <c r="I23" s="1187"/>
    </row>
    <row r="24" spans="1:9" ht="15" customHeight="1" x14ac:dyDescent="0.25">
      <c r="A24" s="1187"/>
      <c r="B24" s="1187"/>
      <c r="C24" s="1187"/>
      <c r="D24" s="1187"/>
      <c r="E24" s="1187"/>
      <c r="F24" s="1187"/>
      <c r="G24" s="1187"/>
      <c r="H24" s="1187"/>
      <c r="I24" s="1187"/>
    </row>
    <row r="25" spans="1:9" ht="15" customHeight="1" x14ac:dyDescent="0.25">
      <c r="A25" s="1187"/>
      <c r="B25" s="1187"/>
      <c r="C25" s="1187"/>
      <c r="D25" s="1187"/>
      <c r="E25" s="1187"/>
      <c r="F25" s="1187"/>
      <c r="G25" s="1187"/>
      <c r="H25" s="1187"/>
      <c r="I25" s="1187"/>
    </row>
    <row r="26" spans="1:9" ht="15" customHeight="1" x14ac:dyDescent="0.25">
      <c r="A26" s="1187"/>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1187"/>
      <c r="B30" s="1187"/>
      <c r="C30" s="1187"/>
      <c r="D30" s="1187"/>
      <c r="E30" s="1187"/>
      <c r="F30" s="1187"/>
      <c r="G30" s="1187"/>
      <c r="H30" s="1187"/>
      <c r="I30" s="1187"/>
    </row>
    <row r="31" spans="1:9" ht="15" customHeight="1" x14ac:dyDescent="0.25">
      <c r="A31" s="1187"/>
      <c r="B31" s="1187"/>
      <c r="C31" s="1187"/>
      <c r="D31" s="1187"/>
      <c r="E31" s="1187"/>
      <c r="F31" s="1187"/>
      <c r="G31" s="1187"/>
      <c r="H31" s="1187"/>
      <c r="I31" s="1187"/>
    </row>
    <row r="32" spans="1:9" ht="15" customHeight="1" x14ac:dyDescent="0.25">
      <c r="A32" s="1187"/>
      <c r="B32" s="1187"/>
      <c r="C32" s="1187"/>
      <c r="D32" s="1187"/>
      <c r="E32" s="1187"/>
      <c r="F32" s="1187"/>
      <c r="G32" s="1187"/>
      <c r="H32" s="1187"/>
      <c r="I32" s="1187"/>
    </row>
    <row r="33" spans="1:9" ht="15" customHeight="1" x14ac:dyDescent="0.25">
      <c r="A33" s="1187"/>
      <c r="B33" s="1187"/>
      <c r="C33" s="1187"/>
      <c r="D33" s="1187"/>
      <c r="E33" s="1187"/>
      <c r="F33" s="1187"/>
      <c r="G33" s="1187"/>
      <c r="H33" s="1187"/>
      <c r="I33" s="1187"/>
    </row>
    <row r="34" spans="1:9" ht="15" customHeight="1" x14ac:dyDescent="0.25">
      <c r="A34" s="1187"/>
      <c r="B34" s="1187"/>
      <c r="C34" s="1187"/>
      <c r="D34" s="1187"/>
      <c r="E34" s="1187"/>
      <c r="F34" s="1187"/>
      <c r="G34" s="1187"/>
      <c r="H34" s="1187"/>
      <c r="I34" s="1187"/>
    </row>
    <row r="35" spans="1:9" ht="15" customHeight="1" x14ac:dyDescent="0.25">
      <c r="A35" s="1187"/>
      <c r="B35" s="1187"/>
      <c r="C35" s="1187"/>
      <c r="D35" s="1187"/>
      <c r="E35" s="1187"/>
      <c r="F35" s="1187"/>
      <c r="G35" s="1187"/>
      <c r="H35" s="1187"/>
      <c r="I35" s="1187"/>
    </row>
    <row r="36" spans="1:9" ht="15" customHeight="1" x14ac:dyDescent="0.25">
      <c r="A36" s="1187"/>
      <c r="B36" s="1187"/>
      <c r="C36" s="1187"/>
      <c r="D36" s="1187"/>
      <c r="E36" s="1187"/>
      <c r="F36" s="1187"/>
      <c r="G36" s="1187"/>
      <c r="H36" s="1187"/>
      <c r="I36" s="1187"/>
    </row>
    <row r="37" spans="1:9" ht="15" customHeight="1" x14ac:dyDescent="0.25">
      <c r="A37" s="1187"/>
      <c r="B37" s="1187"/>
      <c r="C37" s="1187"/>
      <c r="D37" s="1187"/>
      <c r="E37" s="1187"/>
      <c r="F37" s="1187"/>
      <c r="G37" s="1187"/>
      <c r="H37" s="1187"/>
      <c r="I37" s="1187"/>
    </row>
    <row r="38" spans="1:9" ht="15" customHeight="1" x14ac:dyDescent="0.25">
      <c r="A38" s="1187"/>
      <c r="B38" s="1187"/>
      <c r="C38" s="1187"/>
      <c r="D38" s="1187"/>
      <c r="E38" s="1187"/>
      <c r="F38" s="1187"/>
      <c r="G38" s="1187"/>
      <c r="H38" s="1187"/>
      <c r="I38" s="1187"/>
    </row>
    <row r="39" spans="1:9" ht="15" customHeight="1" x14ac:dyDescent="0.25">
      <c r="A39" s="1187"/>
      <c r="B39" s="1187"/>
      <c r="C39" s="1187"/>
      <c r="D39" s="1187"/>
      <c r="E39" s="1187"/>
      <c r="F39" s="1187"/>
      <c r="G39" s="1187"/>
      <c r="H39" s="1187"/>
      <c r="I39" s="1187"/>
    </row>
    <row r="40" spans="1:9" ht="15" customHeight="1" x14ac:dyDescent="0.25">
      <c r="A40" s="1187"/>
      <c r="B40" s="1187"/>
      <c r="C40" s="1187"/>
      <c r="D40" s="1187"/>
      <c r="E40" s="1187"/>
      <c r="F40" s="1187"/>
      <c r="G40" s="1187"/>
      <c r="H40" s="1187"/>
      <c r="I40" s="1187"/>
    </row>
    <row r="41" spans="1:9" ht="15" customHeight="1" x14ac:dyDescent="0.25">
      <c r="A41" s="1187"/>
      <c r="B41" s="1187"/>
      <c r="C41" s="1187"/>
      <c r="D41" s="1187"/>
      <c r="E41" s="1187"/>
      <c r="F41" s="1187"/>
      <c r="G41" s="1187"/>
      <c r="H41" s="1187"/>
      <c r="I41" s="1187"/>
    </row>
    <row r="42" spans="1:9" ht="15" customHeight="1" x14ac:dyDescent="0.25">
      <c r="A42" s="1187"/>
      <c r="B42" s="1187"/>
      <c r="C42" s="1187"/>
      <c r="D42" s="1187"/>
      <c r="E42" s="1187"/>
      <c r="F42" s="1187"/>
      <c r="G42" s="1187"/>
      <c r="H42" s="1187"/>
      <c r="I42" s="1187"/>
    </row>
    <row r="43" spans="1:9" ht="15" customHeight="1" x14ac:dyDescent="0.25">
      <c r="A43" s="1187"/>
      <c r="B43" s="1187"/>
      <c r="C43" s="1187"/>
      <c r="D43" s="1187"/>
      <c r="E43" s="1187"/>
      <c r="F43" s="1187"/>
      <c r="G43" s="1187"/>
      <c r="H43" s="1187"/>
      <c r="I43" s="1187"/>
    </row>
    <row r="44" spans="1:9" ht="15" customHeight="1" x14ac:dyDescent="0.25">
      <c r="A44" s="1187"/>
      <c r="B44" s="1187"/>
      <c r="C44" s="1187"/>
      <c r="D44" s="1187"/>
      <c r="E44" s="1187"/>
      <c r="F44" s="1187"/>
      <c r="G44" s="1187"/>
      <c r="H44" s="1187"/>
      <c r="I44" s="1187"/>
    </row>
    <row r="45" spans="1:9" ht="15" customHeight="1" x14ac:dyDescent="0.25">
      <c r="A45" s="1187"/>
      <c r="B45" s="1187"/>
      <c r="C45" s="1187"/>
      <c r="D45" s="1187"/>
      <c r="E45" s="1187"/>
      <c r="F45" s="1187"/>
      <c r="G45" s="1187"/>
      <c r="H45" s="1187"/>
      <c r="I45" s="1187"/>
    </row>
    <row r="46" spans="1:9" ht="15" customHeight="1" x14ac:dyDescent="0.25">
      <c r="A46" s="1187" t="s">
        <v>7136</v>
      </c>
      <c r="B46" s="1187"/>
      <c r="C46" s="1187"/>
      <c r="D46" s="1187"/>
      <c r="E46" s="1187"/>
      <c r="F46" s="1187"/>
      <c r="G46" s="1187"/>
      <c r="H46" s="1187"/>
      <c r="I46" s="1187"/>
    </row>
    <row r="47" spans="1:9" ht="15" customHeight="1" x14ac:dyDescent="0.25">
      <c r="A47" s="1187"/>
      <c r="B47" s="1187"/>
      <c r="C47" s="1187"/>
      <c r="D47" s="1187"/>
      <c r="E47" s="1187"/>
      <c r="F47" s="1187"/>
      <c r="G47" s="1187"/>
      <c r="H47" s="1187"/>
      <c r="I47" s="1187"/>
    </row>
    <row r="48" spans="1:9" ht="15" customHeight="1" x14ac:dyDescent="0.25">
      <c r="A48" s="1187"/>
      <c r="B48" s="1187"/>
      <c r="C48" s="1187"/>
      <c r="D48" s="1187"/>
      <c r="E48" s="1187"/>
      <c r="F48" s="1187"/>
      <c r="G48" s="1187"/>
      <c r="H48" s="1187"/>
      <c r="I48" s="1187"/>
    </row>
    <row r="49" spans="1:9" ht="15" customHeight="1" x14ac:dyDescent="0.25">
      <c r="A49" s="1187"/>
      <c r="B49" s="1187"/>
      <c r="C49" s="1187"/>
      <c r="D49" s="1187"/>
      <c r="E49" s="1187"/>
      <c r="F49" s="1187"/>
      <c r="G49" s="1187"/>
      <c r="H49" s="1187"/>
      <c r="I49" s="1187"/>
    </row>
    <row r="50" spans="1:9" ht="15" customHeight="1" x14ac:dyDescent="0.25">
      <c r="A50" s="1187"/>
      <c r="B50" s="1187"/>
      <c r="C50" s="1187"/>
      <c r="D50" s="1187"/>
      <c r="E50" s="1187"/>
      <c r="F50" s="1187"/>
      <c r="G50" s="1187"/>
      <c r="H50" s="1187"/>
      <c r="I50" s="1187"/>
    </row>
    <row r="51" spans="1:9" ht="15" customHeight="1" x14ac:dyDescent="0.25">
      <c r="A51" s="1187"/>
      <c r="B51" s="1187"/>
      <c r="C51" s="1187"/>
      <c r="D51" s="1187"/>
      <c r="E51" s="1187"/>
      <c r="F51" s="1187"/>
      <c r="G51" s="1187"/>
      <c r="H51" s="1187"/>
      <c r="I51" s="1187"/>
    </row>
    <row r="52" spans="1:9" ht="15" customHeight="1" x14ac:dyDescent="0.25">
      <c r="A52" s="1187"/>
      <c r="B52" s="1187"/>
      <c r="C52" s="1187"/>
      <c r="D52" s="1187"/>
      <c r="E52" s="1187"/>
      <c r="F52" s="1187"/>
      <c r="G52" s="1187"/>
      <c r="H52" s="1187"/>
      <c r="I52" s="1187"/>
    </row>
    <row r="53" spans="1:9" ht="15" customHeight="1" x14ac:dyDescent="0.25">
      <c r="A53" s="1187"/>
      <c r="B53" s="1187"/>
      <c r="C53" s="1187"/>
      <c r="D53" s="1187"/>
      <c r="E53" s="1187"/>
      <c r="F53" s="1187"/>
      <c r="G53" s="1187"/>
      <c r="H53" s="1187"/>
      <c r="I53" s="1187"/>
    </row>
    <row r="54" spans="1:9" ht="15" customHeight="1" x14ac:dyDescent="0.25">
      <c r="A54" s="1187"/>
      <c r="B54" s="1187"/>
      <c r="C54" s="1187"/>
      <c r="D54" s="1187"/>
      <c r="E54" s="1187"/>
      <c r="F54" s="1187"/>
      <c r="G54" s="1187"/>
      <c r="H54" s="1187"/>
      <c r="I54" s="1187"/>
    </row>
    <row r="55" spans="1:9" ht="15" customHeight="1" x14ac:dyDescent="0.25">
      <c r="A55" s="1187"/>
      <c r="B55" s="1187"/>
      <c r="C55" s="1187"/>
      <c r="D55" s="1187"/>
      <c r="E55" s="1187"/>
      <c r="F55" s="1187"/>
      <c r="G55" s="1187"/>
      <c r="H55" s="1187"/>
      <c r="I55" s="1187"/>
    </row>
    <row r="56" spans="1:9" ht="15" customHeight="1" x14ac:dyDescent="0.25">
      <c r="A56" s="1187"/>
      <c r="B56" s="1187"/>
      <c r="C56" s="1187"/>
      <c r="D56" s="1187"/>
      <c r="E56" s="1187"/>
      <c r="F56" s="1187"/>
      <c r="G56" s="1187"/>
      <c r="H56" s="1187"/>
      <c r="I56" s="1187"/>
    </row>
    <row r="57" spans="1:9" ht="15" customHeight="1" x14ac:dyDescent="0.25">
      <c r="A57" s="1187"/>
      <c r="B57" s="1187"/>
      <c r="C57" s="1187"/>
      <c r="D57" s="1187"/>
      <c r="E57" s="1187"/>
      <c r="F57" s="1187"/>
      <c r="G57" s="1187"/>
      <c r="H57" s="1187"/>
      <c r="I57" s="1187"/>
    </row>
    <row r="58" spans="1:9" ht="15" customHeight="1" x14ac:dyDescent="0.25">
      <c r="A58" s="1187"/>
      <c r="B58" s="1187"/>
      <c r="C58" s="1187"/>
      <c r="D58" s="1187"/>
      <c r="E58" s="1187"/>
      <c r="F58" s="1187"/>
      <c r="G58" s="1187"/>
      <c r="H58" s="1187"/>
      <c r="I58" s="1187"/>
    </row>
    <row r="59" spans="1:9" ht="15" customHeight="1" x14ac:dyDescent="0.25">
      <c r="A59" s="1187"/>
      <c r="B59" s="1187"/>
      <c r="C59" s="1187"/>
      <c r="D59" s="1187"/>
      <c r="E59" s="1187"/>
      <c r="F59" s="1187"/>
      <c r="G59" s="1187"/>
      <c r="H59" s="1187"/>
      <c r="I59" s="1187"/>
    </row>
    <row r="60" spans="1:9" ht="15" customHeight="1" x14ac:dyDescent="0.25">
      <c r="A60" s="1187"/>
      <c r="B60" s="1187"/>
      <c r="C60" s="1187"/>
      <c r="D60" s="1187"/>
      <c r="E60" s="1187"/>
      <c r="F60" s="1187"/>
      <c r="G60" s="1187"/>
      <c r="H60" s="1187"/>
      <c r="I60" s="1187"/>
    </row>
    <row r="61" spans="1:9" ht="15" customHeight="1" x14ac:dyDescent="0.25">
      <c r="A61" s="1187"/>
      <c r="B61" s="1187"/>
      <c r="C61" s="1187"/>
      <c r="D61" s="1187"/>
      <c r="E61" s="1187"/>
      <c r="F61" s="1187"/>
      <c r="G61" s="1187"/>
      <c r="H61" s="1187"/>
      <c r="I61" s="1187"/>
    </row>
    <row r="62" spans="1:9" ht="15" customHeight="1" x14ac:dyDescent="0.25">
      <c r="A62" s="1187"/>
      <c r="B62" s="1187"/>
      <c r="C62" s="1187"/>
      <c r="D62" s="1187"/>
      <c r="E62" s="1187"/>
      <c r="F62" s="1187"/>
      <c r="G62" s="1187"/>
      <c r="H62" s="1187"/>
      <c r="I62" s="1187"/>
    </row>
    <row r="63" spans="1:9" ht="15" customHeight="1" x14ac:dyDescent="0.25">
      <c r="A63" s="1187"/>
      <c r="B63" s="1187"/>
      <c r="C63" s="1187"/>
      <c r="D63" s="1187"/>
      <c r="E63" s="1187"/>
      <c r="F63" s="1187"/>
      <c r="G63" s="1187"/>
      <c r="H63" s="1187"/>
      <c r="I63" s="1187"/>
    </row>
    <row r="64" spans="1:9" ht="15" customHeight="1" x14ac:dyDescent="0.25">
      <c r="A64" s="1187"/>
      <c r="B64" s="1187"/>
      <c r="C64" s="1187"/>
      <c r="D64" s="1187"/>
      <c r="E64" s="1187"/>
      <c r="F64" s="1187"/>
      <c r="G64" s="1187"/>
      <c r="H64" s="1187"/>
      <c r="I64" s="1187"/>
    </row>
    <row r="65" spans="1:9" ht="15" customHeight="1" x14ac:dyDescent="0.25">
      <c r="A65" s="1187"/>
      <c r="B65" s="1187"/>
      <c r="C65" s="1187"/>
      <c r="D65" s="1187"/>
      <c r="E65" s="1187"/>
      <c r="F65" s="1187"/>
      <c r="G65" s="1187"/>
      <c r="H65" s="1187"/>
      <c r="I65" s="1187"/>
    </row>
    <row r="66" spans="1:9" ht="15" customHeight="1" x14ac:dyDescent="0.25">
      <c r="A66" s="1187"/>
      <c r="B66" s="1187"/>
      <c r="C66" s="1187"/>
      <c r="D66" s="1187"/>
      <c r="E66" s="1187"/>
      <c r="F66" s="1187"/>
      <c r="G66" s="1187"/>
      <c r="H66" s="1187"/>
      <c r="I66" s="1187"/>
    </row>
    <row r="67" spans="1:9" ht="15" customHeight="1" x14ac:dyDescent="0.25">
      <c r="A67" s="1187"/>
      <c r="B67" s="1187"/>
      <c r="C67" s="1187"/>
      <c r="D67" s="1187"/>
      <c r="E67" s="1187"/>
      <c r="F67" s="1187"/>
      <c r="G67" s="1187"/>
      <c r="H67" s="1187"/>
      <c r="I67" s="1187"/>
    </row>
    <row r="68" spans="1:9" ht="15" customHeight="1" x14ac:dyDescent="0.25">
      <c r="A68" s="1187"/>
      <c r="B68" s="1187"/>
      <c r="C68" s="1187"/>
      <c r="D68" s="1187"/>
      <c r="E68" s="1187"/>
      <c r="F68" s="1187"/>
      <c r="G68" s="1187"/>
      <c r="H68" s="1187"/>
      <c r="I68" s="1187"/>
    </row>
    <row r="69" spans="1:9" ht="15" customHeight="1" x14ac:dyDescent="0.25">
      <c r="A69" s="1187"/>
      <c r="B69" s="1187"/>
      <c r="C69" s="1187"/>
      <c r="D69" s="1187"/>
      <c r="E69" s="1187"/>
      <c r="F69" s="1187"/>
      <c r="G69" s="1187"/>
      <c r="H69" s="1187"/>
      <c r="I69" s="1187"/>
    </row>
    <row r="70" spans="1:9" ht="15" customHeight="1" x14ac:dyDescent="0.25">
      <c r="A70" s="1187"/>
      <c r="B70" s="1187"/>
      <c r="C70" s="1187"/>
      <c r="D70" s="1187"/>
      <c r="E70" s="1187"/>
      <c r="F70" s="1187"/>
      <c r="G70" s="1187"/>
      <c r="H70" s="1187"/>
      <c r="I70" s="1187"/>
    </row>
    <row r="71" spans="1:9" ht="15" customHeight="1" x14ac:dyDescent="0.25">
      <c r="A71" s="1187"/>
      <c r="B71" s="1187"/>
      <c r="C71" s="1187"/>
      <c r="D71" s="1187"/>
      <c r="E71" s="1187"/>
      <c r="F71" s="1187"/>
      <c r="G71" s="1187"/>
      <c r="H71" s="1187"/>
      <c r="I71" s="1187"/>
    </row>
    <row r="72" spans="1:9" ht="15" customHeight="1" x14ac:dyDescent="0.25">
      <c r="A72" s="1187"/>
      <c r="B72" s="1187"/>
      <c r="C72" s="1187"/>
      <c r="D72" s="1187"/>
      <c r="E72" s="1187"/>
      <c r="F72" s="1187"/>
      <c r="G72" s="1187"/>
      <c r="H72" s="1187"/>
      <c r="I72" s="1187"/>
    </row>
    <row r="73" spans="1:9" ht="15" customHeight="1" x14ac:dyDescent="0.25">
      <c r="A73" s="1187"/>
      <c r="B73" s="1187"/>
      <c r="C73" s="1187"/>
      <c r="D73" s="1187"/>
      <c r="E73" s="1187"/>
      <c r="F73" s="1187"/>
      <c r="G73" s="1187"/>
      <c r="H73" s="1187"/>
      <c r="I73" s="1187"/>
    </row>
    <row r="74" spans="1:9" ht="15" customHeight="1" x14ac:dyDescent="0.25">
      <c r="A74" s="1187"/>
      <c r="B74" s="1187"/>
      <c r="C74" s="1187"/>
      <c r="D74" s="1187"/>
      <c r="E74" s="1187"/>
      <c r="F74" s="1187"/>
      <c r="G74" s="1187"/>
      <c r="H74" s="1187"/>
      <c r="I74" s="1187"/>
    </row>
    <row r="75" spans="1:9" ht="15" customHeight="1" x14ac:dyDescent="0.25">
      <c r="A75" s="1187"/>
      <c r="B75" s="1187"/>
      <c r="C75" s="1187"/>
      <c r="D75" s="1187"/>
      <c r="E75" s="1187"/>
      <c r="F75" s="1187"/>
      <c r="G75" s="1187"/>
      <c r="H75" s="1187"/>
      <c r="I75" s="1187"/>
    </row>
    <row r="76" spans="1:9" ht="15" customHeight="1" x14ac:dyDescent="0.25">
      <c r="A76" s="1187"/>
      <c r="B76" s="1187"/>
      <c r="C76" s="1187"/>
      <c r="D76" s="1187"/>
      <c r="E76" s="1187"/>
      <c r="F76" s="1187"/>
      <c r="G76" s="1187"/>
      <c r="H76" s="1187"/>
      <c r="I76" s="1187"/>
    </row>
    <row r="77" spans="1:9" ht="15" customHeight="1" x14ac:dyDescent="0.25">
      <c r="A77" s="1187"/>
      <c r="B77" s="1187"/>
      <c r="C77" s="1187"/>
      <c r="D77" s="1187"/>
      <c r="E77" s="1187"/>
      <c r="F77" s="1187"/>
      <c r="G77" s="1187"/>
      <c r="H77" s="1187"/>
      <c r="I77" s="1187"/>
    </row>
    <row r="78" spans="1:9" ht="15" customHeight="1" x14ac:dyDescent="0.25">
      <c r="A78" s="1187"/>
      <c r="B78" s="1187"/>
      <c r="C78" s="1187"/>
      <c r="D78" s="1187"/>
      <c r="E78" s="1187"/>
      <c r="F78" s="1187"/>
      <c r="G78" s="1187"/>
      <c r="H78" s="1187"/>
      <c r="I78" s="1187"/>
    </row>
    <row r="79" spans="1:9" ht="15" customHeight="1" x14ac:dyDescent="0.25">
      <c r="A79" s="1187"/>
      <c r="B79" s="1187"/>
      <c r="C79" s="1187"/>
      <c r="D79" s="1187"/>
      <c r="E79" s="1187"/>
      <c r="F79" s="1187"/>
      <c r="G79" s="1187"/>
      <c r="H79" s="1187"/>
      <c r="I79" s="1187"/>
    </row>
    <row r="80" spans="1:9" ht="15" customHeight="1" x14ac:dyDescent="0.25">
      <c r="A80" s="1187"/>
      <c r="B80" s="1187"/>
      <c r="C80" s="1187"/>
      <c r="D80" s="1187"/>
      <c r="E80" s="1187"/>
      <c r="F80" s="1187"/>
      <c r="G80" s="1187"/>
      <c r="H80" s="1187"/>
      <c r="I80" s="1187"/>
    </row>
    <row r="81" spans="1:9" ht="15" customHeight="1" x14ac:dyDescent="0.25">
      <c r="A81" s="1187"/>
      <c r="B81" s="1187"/>
      <c r="C81" s="1187"/>
      <c r="D81" s="1187"/>
      <c r="E81" s="1187"/>
      <c r="F81" s="1187"/>
      <c r="G81" s="1187"/>
      <c r="H81" s="1187"/>
      <c r="I81" s="1187"/>
    </row>
    <row r="82" spans="1:9" ht="15" customHeight="1" x14ac:dyDescent="0.25">
      <c r="A82" s="1187"/>
      <c r="B82" s="1187"/>
      <c r="C82" s="1187"/>
      <c r="D82" s="1187"/>
      <c r="E82" s="1187"/>
      <c r="F82" s="1187"/>
      <c r="G82" s="1187"/>
      <c r="H82" s="1187"/>
      <c r="I82" s="1187"/>
    </row>
    <row r="83" spans="1:9" ht="15" customHeight="1" x14ac:dyDescent="0.25">
      <c r="A83" s="1187"/>
      <c r="B83" s="1187"/>
      <c r="C83" s="1187"/>
      <c r="D83" s="1187"/>
      <c r="E83" s="1187"/>
      <c r="F83" s="1187"/>
      <c r="G83" s="1187"/>
      <c r="H83" s="1187"/>
      <c r="I83" s="1187"/>
    </row>
    <row r="84" spans="1:9" ht="15" customHeight="1" x14ac:dyDescent="0.25">
      <c r="A84" s="1187"/>
      <c r="B84" s="1187"/>
      <c r="C84" s="1187"/>
      <c r="D84" s="1187"/>
      <c r="E84" s="1187"/>
      <c r="F84" s="1187"/>
      <c r="G84" s="1187"/>
      <c r="H84" s="1187"/>
      <c r="I84" s="1187"/>
    </row>
    <row r="85" spans="1:9" ht="15" customHeight="1" x14ac:dyDescent="0.25">
      <c r="A85" s="1187"/>
      <c r="B85" s="1187"/>
      <c r="C85" s="1187"/>
      <c r="D85" s="1187"/>
      <c r="E85" s="1187"/>
      <c r="F85" s="1187"/>
      <c r="G85" s="1187"/>
      <c r="H85" s="1187"/>
      <c r="I85" s="1187"/>
    </row>
    <row r="86" spans="1:9" ht="15" customHeight="1" x14ac:dyDescent="0.25">
      <c r="A86" s="1187"/>
      <c r="B86" s="1187"/>
      <c r="C86" s="1187"/>
      <c r="D86" s="1187"/>
      <c r="E86" s="1187"/>
      <c r="F86" s="1187"/>
      <c r="G86" s="1187"/>
      <c r="H86" s="1187"/>
      <c r="I86" s="1187"/>
    </row>
    <row r="87" spans="1:9" ht="15" customHeight="1" x14ac:dyDescent="0.25">
      <c r="A87" s="1187"/>
      <c r="B87" s="1187"/>
      <c r="C87" s="1187"/>
      <c r="D87" s="1187"/>
      <c r="E87" s="1187"/>
      <c r="F87" s="1187"/>
      <c r="G87" s="1187"/>
      <c r="H87" s="1187"/>
      <c r="I87" s="1187"/>
    </row>
    <row r="88" spans="1:9" ht="15" customHeight="1" x14ac:dyDescent="0.25">
      <c r="A88" s="1187"/>
      <c r="B88" s="1187"/>
      <c r="C88" s="1187"/>
      <c r="D88" s="1187"/>
      <c r="E88" s="1187"/>
      <c r="F88" s="1187"/>
      <c r="G88" s="1187"/>
      <c r="H88" s="1187"/>
      <c r="I88" s="1187"/>
    </row>
    <row r="89" spans="1:9" ht="15" customHeight="1" x14ac:dyDescent="0.25">
      <c r="A89" s="1187"/>
      <c r="B89" s="1187"/>
      <c r="C89" s="1187"/>
      <c r="D89" s="1187"/>
      <c r="E89" s="1187"/>
      <c r="F89" s="1187"/>
      <c r="G89" s="1187"/>
      <c r="H89" s="1187"/>
      <c r="I89" s="1187"/>
    </row>
    <row r="90" spans="1:9" ht="15" customHeight="1" x14ac:dyDescent="0.25">
      <c r="A90" s="1187"/>
      <c r="B90" s="1187"/>
      <c r="C90" s="1187"/>
      <c r="D90" s="1187"/>
      <c r="E90" s="1187"/>
      <c r="F90" s="1187"/>
      <c r="G90" s="1187"/>
      <c r="H90" s="1187"/>
      <c r="I90" s="1187"/>
    </row>
    <row r="91" spans="1:9" ht="15" customHeight="1" x14ac:dyDescent="0.25">
      <c r="A91" s="1187"/>
      <c r="B91" s="1187"/>
      <c r="C91" s="1187"/>
      <c r="D91" s="1187"/>
      <c r="E91" s="1187"/>
      <c r="F91" s="1187"/>
      <c r="G91" s="1187"/>
      <c r="H91" s="1187"/>
      <c r="I91" s="1187"/>
    </row>
    <row r="92" spans="1:9" ht="15" customHeight="1" x14ac:dyDescent="0.25">
      <c r="A92" s="1187"/>
      <c r="B92" s="1187"/>
      <c r="C92" s="1187"/>
      <c r="D92" s="1187"/>
      <c r="E92" s="1187"/>
      <c r="F92" s="1187"/>
      <c r="G92" s="1187"/>
      <c r="H92" s="1187"/>
      <c r="I92" s="1187"/>
    </row>
    <row r="93" spans="1:9" ht="15" customHeight="1" x14ac:dyDescent="0.25">
      <c r="A93" s="1187" t="s">
        <v>7137</v>
      </c>
      <c r="B93" s="1187"/>
      <c r="C93" s="1187"/>
      <c r="D93" s="1187"/>
      <c r="E93" s="1187"/>
      <c r="F93" s="1187"/>
      <c r="G93" s="1187"/>
      <c r="H93" s="1187"/>
      <c r="I93" s="1187"/>
    </row>
    <row r="94" spans="1:9" ht="15" customHeight="1" x14ac:dyDescent="0.25">
      <c r="A94" s="1187"/>
      <c r="B94" s="1187"/>
      <c r="C94" s="1187"/>
      <c r="D94" s="1187"/>
      <c r="E94" s="1187"/>
      <c r="F94" s="1187"/>
      <c r="G94" s="1187"/>
      <c r="H94" s="1187"/>
      <c r="I94" s="1187"/>
    </row>
    <row r="95" spans="1:9" ht="15" customHeight="1" x14ac:dyDescent="0.25">
      <c r="A95" s="1187"/>
      <c r="B95" s="1187"/>
      <c r="C95" s="1187"/>
      <c r="D95" s="1187"/>
      <c r="E95" s="1187"/>
      <c r="F95" s="1187"/>
      <c r="G95" s="1187"/>
      <c r="H95" s="1187"/>
      <c r="I95" s="1187"/>
    </row>
    <row r="96" spans="1:9" ht="15" customHeight="1" x14ac:dyDescent="0.25">
      <c r="A96" s="1187"/>
      <c r="B96" s="1187"/>
      <c r="C96" s="1187"/>
      <c r="D96" s="1187"/>
      <c r="E96" s="1187"/>
      <c r="F96" s="1187"/>
      <c r="G96" s="1187"/>
      <c r="H96" s="1187"/>
      <c r="I96" s="1187"/>
    </row>
    <row r="97" spans="1:9" ht="15" customHeight="1" x14ac:dyDescent="0.25">
      <c r="A97" s="1187"/>
      <c r="B97" s="1187"/>
      <c r="C97" s="1187"/>
      <c r="D97" s="1187"/>
      <c r="E97" s="1187"/>
      <c r="F97" s="1187"/>
      <c r="G97" s="1187"/>
      <c r="H97" s="1187"/>
      <c r="I97" s="1187"/>
    </row>
    <row r="98" spans="1:9" ht="15" customHeight="1" x14ac:dyDescent="0.25">
      <c r="A98" s="1187"/>
      <c r="B98" s="1187"/>
      <c r="C98" s="1187"/>
      <c r="D98" s="1187"/>
      <c r="E98" s="1187"/>
      <c r="F98" s="1187"/>
      <c r="G98" s="1187"/>
      <c r="H98" s="1187"/>
      <c r="I98" s="1187"/>
    </row>
    <row r="99" spans="1:9" ht="15" customHeight="1" x14ac:dyDescent="0.25">
      <c r="A99" s="1187"/>
      <c r="B99" s="1187"/>
      <c r="C99" s="1187"/>
      <c r="D99" s="1187"/>
      <c r="E99" s="1187"/>
      <c r="F99" s="1187"/>
      <c r="G99" s="1187"/>
      <c r="H99" s="1187"/>
      <c r="I99" s="1187"/>
    </row>
    <row r="100" spans="1:9" ht="15" customHeight="1" x14ac:dyDescent="0.25">
      <c r="A100" s="1187"/>
      <c r="B100" s="1187"/>
      <c r="C100" s="1187"/>
      <c r="D100" s="1187"/>
      <c r="E100" s="1187"/>
      <c r="F100" s="1187"/>
      <c r="G100" s="1187"/>
      <c r="H100" s="1187"/>
      <c r="I100" s="1187"/>
    </row>
    <row r="101" spans="1:9" ht="15" customHeight="1" x14ac:dyDescent="0.25">
      <c r="A101" s="653"/>
      <c r="B101" s="653"/>
      <c r="C101" s="653"/>
      <c r="D101" s="660" t="s">
        <v>7132</v>
      </c>
      <c r="E101" s="653"/>
      <c r="F101" s="653"/>
      <c r="G101" s="653"/>
      <c r="H101" s="653"/>
    </row>
    <row r="102" spans="1:9" ht="15" customHeight="1" x14ac:dyDescent="0.25">
      <c r="A102" s="653"/>
      <c r="B102" s="653"/>
      <c r="C102" s="653"/>
      <c r="D102" s="653"/>
      <c r="E102" s="653"/>
      <c r="F102" s="653"/>
      <c r="G102" s="653"/>
      <c r="H102" s="653"/>
    </row>
    <row r="103" spans="1:9" ht="15" customHeight="1" x14ac:dyDescent="0.25">
      <c r="A103" s="1187" t="s">
        <v>7141</v>
      </c>
      <c r="B103" s="1187"/>
      <c r="C103" s="1187"/>
      <c r="D103" s="1187"/>
      <c r="E103" s="1187"/>
      <c r="F103" s="1187"/>
      <c r="G103" s="1187"/>
      <c r="H103" s="1187"/>
      <c r="I103" s="1187"/>
    </row>
    <row r="104" spans="1:9" ht="15" customHeight="1" x14ac:dyDescent="0.25">
      <c r="A104" s="1187"/>
      <c r="B104" s="1187"/>
      <c r="C104" s="1187"/>
      <c r="D104" s="1187"/>
      <c r="E104" s="1187"/>
      <c r="F104" s="1187"/>
      <c r="G104" s="1187"/>
      <c r="H104" s="1187"/>
      <c r="I104" s="1187"/>
    </row>
    <row r="105" spans="1:9" ht="15" customHeight="1" x14ac:dyDescent="0.25">
      <c r="A105" s="1187"/>
      <c r="B105" s="1187"/>
      <c r="C105" s="1187"/>
      <c r="D105" s="1187"/>
      <c r="E105" s="1187"/>
      <c r="F105" s="1187"/>
      <c r="G105" s="1187"/>
      <c r="H105" s="1187"/>
      <c r="I105" s="1187"/>
    </row>
    <row r="106" spans="1:9" ht="15" customHeight="1" x14ac:dyDescent="0.25">
      <c r="A106" s="1187"/>
      <c r="B106" s="1187"/>
      <c r="C106" s="1187"/>
      <c r="D106" s="1187"/>
      <c r="E106" s="1187"/>
      <c r="F106" s="1187"/>
      <c r="G106" s="1187"/>
      <c r="H106" s="1187"/>
      <c r="I106" s="1187"/>
    </row>
    <row r="107" spans="1:9" ht="15" customHeight="1" x14ac:dyDescent="0.25">
      <c r="A107" s="1187"/>
      <c r="B107" s="1187"/>
      <c r="C107" s="1187"/>
      <c r="D107" s="1187"/>
      <c r="E107" s="1187"/>
      <c r="F107" s="1187"/>
      <c r="G107" s="1187"/>
      <c r="H107" s="1187"/>
      <c r="I107" s="1187"/>
    </row>
    <row r="108" spans="1:9" ht="15" customHeight="1" x14ac:dyDescent="0.25">
      <c r="A108" s="1187"/>
      <c r="B108" s="1187"/>
      <c r="C108" s="1187"/>
      <c r="D108" s="1187"/>
      <c r="E108" s="1187"/>
      <c r="F108" s="1187"/>
      <c r="G108" s="1187"/>
      <c r="H108" s="1187"/>
      <c r="I108" s="1187"/>
    </row>
    <row r="109" spans="1:9" ht="15" customHeight="1" x14ac:dyDescent="0.25">
      <c r="A109" s="1187"/>
      <c r="B109" s="1187"/>
      <c r="C109" s="1187"/>
      <c r="D109" s="1187"/>
      <c r="E109" s="1187"/>
      <c r="F109" s="1187"/>
      <c r="G109" s="1187"/>
      <c r="H109" s="1187"/>
      <c r="I109" s="1187"/>
    </row>
    <row r="110" spans="1:9" ht="15" customHeight="1" x14ac:dyDescent="0.25">
      <c r="A110" s="1187"/>
      <c r="B110" s="1187"/>
      <c r="C110" s="1187"/>
      <c r="D110" s="1187"/>
      <c r="E110" s="1187"/>
      <c r="F110" s="1187"/>
      <c r="G110" s="1187"/>
      <c r="H110" s="1187"/>
      <c r="I110" s="1187"/>
    </row>
    <row r="111" spans="1:9" ht="15" customHeight="1" x14ac:dyDescent="0.25">
      <c r="A111" s="1187"/>
      <c r="B111" s="1187"/>
      <c r="C111" s="1187"/>
      <c r="D111" s="1187"/>
      <c r="E111" s="1187"/>
      <c r="F111" s="1187"/>
      <c r="G111" s="1187"/>
      <c r="H111" s="1187"/>
      <c r="I111" s="1187"/>
    </row>
    <row r="112" spans="1:9" ht="15" customHeight="1" x14ac:dyDescent="0.25">
      <c r="A112" s="1187"/>
      <c r="B112" s="1187"/>
      <c r="C112" s="1187"/>
      <c r="D112" s="1187"/>
      <c r="E112" s="1187"/>
      <c r="F112" s="1187"/>
      <c r="G112" s="1187"/>
      <c r="H112" s="1187"/>
      <c r="I112" s="1187"/>
    </row>
    <row r="113" spans="1:9" ht="15" customHeight="1" x14ac:dyDescent="0.25">
      <c r="A113" s="1187"/>
      <c r="B113" s="1187"/>
      <c r="C113" s="1187"/>
      <c r="D113" s="1187"/>
      <c r="E113" s="1187"/>
      <c r="F113" s="1187"/>
      <c r="G113" s="1187"/>
      <c r="H113" s="1187"/>
      <c r="I113" s="1187"/>
    </row>
    <row r="114" spans="1:9" ht="15" customHeight="1" x14ac:dyDescent="0.25">
      <c r="A114" s="1187"/>
      <c r="B114" s="1187"/>
      <c r="C114" s="1187"/>
      <c r="D114" s="1187"/>
      <c r="E114" s="1187"/>
      <c r="F114" s="1187"/>
      <c r="G114" s="1187"/>
      <c r="H114" s="1187"/>
      <c r="I114" s="1187"/>
    </row>
    <row r="115" spans="1:9" ht="15" customHeight="1" x14ac:dyDescent="0.25">
      <c r="A115" s="1187"/>
      <c r="B115" s="1187"/>
      <c r="C115" s="1187"/>
      <c r="D115" s="1187"/>
      <c r="E115" s="1187"/>
      <c r="F115" s="1187"/>
      <c r="G115" s="1187"/>
      <c r="H115" s="1187"/>
      <c r="I115" s="1187"/>
    </row>
    <row r="116" spans="1:9" ht="15" customHeight="1" x14ac:dyDescent="0.25">
      <c r="A116" s="1187"/>
      <c r="B116" s="1187"/>
      <c r="C116" s="1187"/>
      <c r="D116" s="1187"/>
      <c r="E116" s="1187"/>
      <c r="F116" s="1187"/>
      <c r="G116" s="1187"/>
      <c r="H116" s="1187"/>
      <c r="I116" s="1187"/>
    </row>
    <row r="117" spans="1:9" ht="15" customHeight="1" x14ac:dyDescent="0.25">
      <c r="A117" s="1187"/>
      <c r="B117" s="1187"/>
      <c r="C117" s="1187"/>
      <c r="D117" s="1187"/>
      <c r="E117" s="1187"/>
      <c r="F117" s="1187"/>
      <c r="G117" s="1187"/>
      <c r="H117" s="1187"/>
      <c r="I117" s="1187"/>
    </row>
    <row r="118" spans="1:9" ht="15" customHeight="1" x14ac:dyDescent="0.25">
      <c r="A118" s="1187"/>
      <c r="B118" s="1187"/>
      <c r="C118" s="1187"/>
      <c r="D118" s="1187"/>
      <c r="E118" s="1187"/>
      <c r="F118" s="1187"/>
      <c r="G118" s="1187"/>
      <c r="H118" s="1187"/>
      <c r="I118" s="1187"/>
    </row>
    <row r="119" spans="1:9" ht="15" customHeight="1" x14ac:dyDescent="0.25">
      <c r="A119" s="1187"/>
      <c r="B119" s="1187"/>
      <c r="C119" s="1187"/>
      <c r="D119" s="1187"/>
      <c r="E119" s="1187"/>
      <c r="F119" s="1187"/>
      <c r="G119" s="1187"/>
      <c r="H119" s="1187"/>
      <c r="I119" s="1187"/>
    </row>
    <row r="120" spans="1:9" ht="15" customHeight="1" x14ac:dyDescent="0.25">
      <c r="A120" s="1187"/>
      <c r="B120" s="1187"/>
      <c r="C120" s="1187"/>
      <c r="D120" s="1187"/>
      <c r="E120" s="1187"/>
      <c r="F120" s="1187"/>
      <c r="G120" s="1187"/>
      <c r="H120" s="1187"/>
      <c r="I120" s="1187"/>
    </row>
    <row r="121" spans="1:9" ht="15" customHeight="1" x14ac:dyDescent="0.25">
      <c r="A121" s="1187"/>
      <c r="B121" s="1187"/>
      <c r="C121" s="1187"/>
      <c r="D121" s="1187"/>
      <c r="E121" s="1187"/>
      <c r="F121" s="1187"/>
      <c r="G121" s="1187"/>
      <c r="H121" s="1187"/>
      <c r="I121" s="1187"/>
    </row>
    <row r="122" spans="1:9" ht="15" customHeight="1" x14ac:dyDescent="0.25">
      <c r="A122" s="1187"/>
      <c r="B122" s="1187"/>
      <c r="C122" s="1187"/>
      <c r="D122" s="1187"/>
      <c r="E122" s="1187"/>
      <c r="F122" s="1187"/>
      <c r="G122" s="1187"/>
      <c r="H122" s="1187"/>
      <c r="I122" s="1187"/>
    </row>
    <row r="123" spans="1:9" ht="15" customHeight="1" x14ac:dyDescent="0.25">
      <c r="A123" s="1187"/>
      <c r="B123" s="1187"/>
      <c r="C123" s="1187"/>
      <c r="D123" s="1187"/>
      <c r="E123" s="1187"/>
      <c r="F123" s="1187"/>
      <c r="G123" s="1187"/>
      <c r="H123" s="1187"/>
      <c r="I123" s="1187"/>
    </row>
    <row r="124" spans="1:9" ht="15" customHeight="1" x14ac:dyDescent="0.25">
      <c r="A124" s="1187"/>
      <c r="B124" s="1187"/>
      <c r="C124" s="1187"/>
      <c r="D124" s="1187"/>
      <c r="E124" s="1187"/>
      <c r="F124" s="1187"/>
      <c r="G124" s="1187"/>
      <c r="H124" s="1187"/>
      <c r="I124" s="1187"/>
    </row>
    <row r="125" spans="1:9" ht="15" customHeight="1" x14ac:dyDescent="0.25">
      <c r="A125" s="1187"/>
      <c r="B125" s="1187"/>
      <c r="C125" s="1187"/>
      <c r="D125" s="1187"/>
      <c r="E125" s="1187"/>
      <c r="F125" s="1187"/>
      <c r="G125" s="1187"/>
      <c r="H125" s="1187"/>
      <c r="I125" s="1187"/>
    </row>
    <row r="126" spans="1:9" ht="15" customHeight="1" x14ac:dyDescent="0.25">
      <c r="A126" s="1187"/>
      <c r="B126" s="1187"/>
      <c r="C126" s="1187"/>
      <c r="D126" s="1187"/>
      <c r="E126" s="1187"/>
      <c r="F126" s="1187"/>
      <c r="G126" s="1187"/>
      <c r="H126" s="1187"/>
      <c r="I126" s="1187"/>
    </row>
    <row r="127" spans="1:9" ht="15" customHeight="1" x14ac:dyDescent="0.25">
      <c r="A127" s="1187"/>
      <c r="B127" s="1187"/>
      <c r="C127" s="1187"/>
      <c r="D127" s="1187"/>
      <c r="E127" s="1187"/>
      <c r="F127" s="1187"/>
      <c r="G127" s="1187"/>
      <c r="H127" s="1187"/>
      <c r="I127" s="1187"/>
    </row>
    <row r="128" spans="1:9" ht="15" customHeight="1" x14ac:dyDescent="0.25">
      <c r="A128" s="1187"/>
      <c r="B128" s="1187"/>
      <c r="C128" s="1187"/>
      <c r="D128" s="1187"/>
      <c r="E128" s="1187"/>
      <c r="F128" s="1187"/>
      <c r="G128" s="1187"/>
      <c r="H128" s="1187"/>
      <c r="I128" s="1187"/>
    </row>
    <row r="129" spans="1:9" ht="15" customHeight="1" x14ac:dyDescent="0.25">
      <c r="A129" s="1187"/>
      <c r="B129" s="1187"/>
      <c r="C129" s="1187"/>
      <c r="D129" s="1187"/>
      <c r="E129" s="1187"/>
      <c r="F129" s="1187"/>
      <c r="G129" s="1187"/>
      <c r="H129" s="1187"/>
      <c r="I129" s="1187"/>
    </row>
    <row r="130" spans="1:9" ht="16.5" customHeight="1" x14ac:dyDescent="0.25">
      <c r="A130" s="1187"/>
      <c r="B130" s="1187"/>
      <c r="C130" s="1187"/>
      <c r="D130" s="1187"/>
      <c r="E130" s="1187"/>
      <c r="F130" s="1187"/>
      <c r="G130" s="1187"/>
      <c r="H130" s="1187"/>
      <c r="I130" s="1187"/>
    </row>
    <row r="131" spans="1:9" ht="16.5" customHeight="1" x14ac:dyDescent="0.25">
      <c r="A131" s="1187"/>
      <c r="B131" s="1187"/>
      <c r="C131" s="1187"/>
      <c r="D131" s="1187"/>
      <c r="E131" s="1187"/>
      <c r="F131" s="1187"/>
      <c r="G131" s="1187"/>
      <c r="H131" s="1187"/>
      <c r="I131" s="1187"/>
    </row>
    <row r="132" spans="1:9" ht="16.5" customHeight="1" x14ac:dyDescent="0.25">
      <c r="A132" s="1187"/>
      <c r="B132" s="1187"/>
      <c r="C132" s="1187"/>
      <c r="D132" s="1187"/>
      <c r="E132" s="1187"/>
      <c r="F132" s="1187"/>
      <c r="G132" s="1187"/>
      <c r="H132" s="1187"/>
      <c r="I132" s="1187"/>
    </row>
    <row r="133" spans="1:9" ht="16.5" customHeight="1" x14ac:dyDescent="0.25">
      <c r="A133" s="1187"/>
      <c r="B133" s="1187"/>
      <c r="C133" s="1187"/>
      <c r="D133" s="1187"/>
      <c r="E133" s="1187"/>
      <c r="F133" s="1187"/>
      <c r="G133" s="1187"/>
      <c r="H133" s="1187"/>
      <c r="I133" s="1187"/>
    </row>
    <row r="134" spans="1:9" ht="16.5" customHeight="1" x14ac:dyDescent="0.25">
      <c r="A134" s="1187"/>
      <c r="B134" s="1187"/>
      <c r="C134" s="1187"/>
      <c r="D134" s="1187"/>
      <c r="E134" s="1187"/>
      <c r="F134" s="1187"/>
      <c r="G134" s="1187"/>
      <c r="H134" s="1187"/>
      <c r="I134" s="1187"/>
    </row>
    <row r="135" spans="1:9" ht="16.5" customHeight="1" x14ac:dyDescent="0.25">
      <c r="A135" s="1187"/>
      <c r="B135" s="1187"/>
      <c r="C135" s="1187"/>
      <c r="D135" s="1187"/>
      <c r="E135" s="1187"/>
      <c r="F135" s="1187"/>
      <c r="G135" s="1187"/>
      <c r="H135" s="1187"/>
      <c r="I135" s="1187"/>
    </row>
    <row r="136" spans="1:9" ht="16.5" customHeight="1" x14ac:dyDescent="0.25">
      <c r="A136" s="1187"/>
      <c r="B136" s="1187"/>
      <c r="C136" s="1187"/>
      <c r="D136" s="1187"/>
      <c r="E136" s="1187"/>
      <c r="F136" s="1187"/>
      <c r="G136" s="1187"/>
      <c r="H136" s="1187"/>
      <c r="I136" s="1187"/>
    </row>
    <row r="137" spans="1:9" ht="16.5" customHeight="1" x14ac:dyDescent="0.25">
      <c r="A137" s="1187"/>
      <c r="B137" s="1187"/>
      <c r="C137" s="1187"/>
      <c r="D137" s="1187"/>
      <c r="E137" s="1187"/>
      <c r="F137" s="1187"/>
      <c r="G137" s="1187"/>
      <c r="H137" s="1187"/>
      <c r="I137" s="1187"/>
    </row>
    <row r="138" spans="1:9" ht="16.5" customHeight="1" x14ac:dyDescent="0.25">
      <c r="A138" s="1187"/>
      <c r="B138" s="1187"/>
      <c r="C138" s="1187"/>
      <c r="D138" s="1187"/>
      <c r="E138" s="1187"/>
      <c r="F138" s="1187"/>
      <c r="G138" s="1187"/>
      <c r="H138" s="1187"/>
      <c r="I138" s="1187"/>
    </row>
    <row r="139" spans="1:9" x14ac:dyDescent="0.25">
      <c r="A139" s="635"/>
      <c r="B139" s="635"/>
      <c r="C139" s="635"/>
      <c r="D139" s="635"/>
      <c r="E139" s="635"/>
      <c r="F139" s="635"/>
      <c r="G139" s="635"/>
      <c r="H139" s="635"/>
    </row>
    <row r="140" spans="1:9" ht="16.5" x14ac:dyDescent="0.3">
      <c r="A140" s="630"/>
      <c r="B140" s="630"/>
      <c r="C140" s="630"/>
      <c r="D140" s="654" t="s">
        <v>7091</v>
      </c>
      <c r="E140" s="630"/>
    </row>
    <row r="141" spans="1:9" ht="16.5" x14ac:dyDescent="0.3">
      <c r="A141" s="630" t="s">
        <v>7092</v>
      </c>
      <c r="B141" s="630"/>
      <c r="C141" s="630"/>
      <c r="D141" s="630"/>
      <c r="E141" s="630"/>
    </row>
    <row r="142" spans="1:9" ht="16.5" x14ac:dyDescent="0.3">
      <c r="A142" s="630" t="s">
        <v>7093</v>
      </c>
      <c r="B142" s="630"/>
      <c r="C142" s="630"/>
      <c r="D142" s="630"/>
      <c r="E142" s="630"/>
    </row>
    <row r="143" spans="1:9" ht="16.5" x14ac:dyDescent="0.3">
      <c r="A143" s="630" t="s">
        <v>7094</v>
      </c>
      <c r="B143" s="630"/>
      <c r="C143" s="630"/>
      <c r="D143" s="630"/>
      <c r="E143" s="630"/>
    </row>
    <row r="144" spans="1:9" ht="16.5" x14ac:dyDescent="0.3">
      <c r="A144" s="630"/>
      <c r="B144" s="630"/>
      <c r="C144" s="630"/>
      <c r="D144" s="630"/>
      <c r="E144" s="630"/>
    </row>
    <row r="145" spans="1:5" ht="16.5" x14ac:dyDescent="0.3">
      <c r="A145" s="630" t="s">
        <v>7095</v>
      </c>
      <c r="B145" s="630"/>
      <c r="C145" s="630"/>
      <c r="D145" s="630"/>
      <c r="E145" s="630"/>
    </row>
    <row r="146" spans="1:5" ht="16.5" x14ac:dyDescent="0.3">
      <c r="A146" s="630"/>
      <c r="B146" s="630"/>
      <c r="C146" s="630"/>
      <c r="D146" s="630"/>
      <c r="E146" s="630"/>
    </row>
    <row r="147" spans="1:5" ht="16.5" x14ac:dyDescent="0.3">
      <c r="A147" s="631" t="str">
        <f>FORMATOS!E9</f>
        <v>LEIDIS RICO PEÑA</v>
      </c>
      <c r="B147" s="630"/>
      <c r="C147" s="630"/>
      <c r="D147" s="630"/>
      <c r="E147" s="630"/>
    </row>
    <row r="148" spans="1:5" ht="16.5" x14ac:dyDescent="0.3">
      <c r="A148" s="638">
        <f>FORMATOS!E10</f>
        <v>1140908897</v>
      </c>
      <c r="B148" s="630"/>
      <c r="C148" s="630"/>
      <c r="D148" s="630"/>
      <c r="E148" s="630"/>
    </row>
    <row r="149" spans="1:5" x14ac:dyDescent="0.25">
      <c r="A149" s="637"/>
    </row>
    <row r="150" spans="1:5" ht="15.75" x14ac:dyDescent="0.25">
      <c r="D150" s="636"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46248</v>
      </c>
      <c r="B1" s="1195"/>
      <c r="C1" s="1195"/>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7360</v>
      </c>
      <c r="B4" s="698"/>
      <c r="C4" s="698"/>
      <c r="D4" s="698"/>
      <c r="E4" s="698"/>
      <c r="F4" s="698"/>
      <c r="G4" s="698"/>
      <c r="H4" s="630"/>
    </row>
    <row r="5" spans="1:8" ht="17.25" x14ac:dyDescent="0.3">
      <c r="A5" s="712" t="s">
        <v>7397</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925">
        <f>FORMATOS!E10</f>
        <v>1140908897</v>
      </c>
      <c r="B13" s="716" t="s">
        <v>7363</v>
      </c>
      <c r="C13" s="717"/>
      <c r="D13" s="717"/>
      <c r="E13" s="717"/>
      <c r="F13" s="717"/>
      <c r="G13" s="718"/>
      <c r="H13" s="630"/>
    </row>
    <row r="14" spans="1:8" ht="16.5" customHeight="1" x14ac:dyDescent="0.25">
      <c r="A14" s="1196" t="s">
        <v>7364</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24" customHeight="1" x14ac:dyDescent="0.3">
      <c r="A20" s="1196"/>
      <c r="B20" s="1196"/>
      <c r="C20" s="1196"/>
      <c r="D20" s="1196"/>
      <c r="E20" s="1196"/>
      <c r="F20" s="1196"/>
      <c r="G20" s="1196"/>
      <c r="H20" s="655"/>
    </row>
    <row r="21" spans="1:8" ht="15" customHeight="1" x14ac:dyDescent="0.25">
      <c r="A21" s="926"/>
      <c r="B21" s="926"/>
      <c r="C21" s="926"/>
      <c r="D21" s="926"/>
      <c r="E21" s="926"/>
      <c r="F21" s="926"/>
      <c r="G21" s="926"/>
      <c r="H21" s="924"/>
    </row>
    <row r="22" spans="1:8" ht="15" customHeight="1" x14ac:dyDescent="0.25">
      <c r="A22" s="927"/>
      <c r="B22" s="927"/>
      <c r="C22" s="927"/>
      <c r="D22" s="719" t="s">
        <v>7131</v>
      </c>
      <c r="E22" s="927"/>
      <c r="F22" s="927"/>
      <c r="G22" s="927"/>
      <c r="H22" s="924"/>
    </row>
    <row r="23" spans="1:8" ht="15" customHeight="1" x14ac:dyDescent="0.25">
      <c r="A23" s="927"/>
      <c r="B23" s="927"/>
      <c r="C23" s="927"/>
      <c r="D23" s="927"/>
      <c r="E23" s="720"/>
      <c r="F23" s="927"/>
      <c r="G23" s="927"/>
      <c r="H23" s="924"/>
    </row>
    <row r="24" spans="1:8" ht="15" customHeight="1" x14ac:dyDescent="0.25">
      <c r="A24" s="926" t="s">
        <v>7394</v>
      </c>
      <c r="B24" s="926" t="s">
        <v>7365</v>
      </c>
      <c r="C24" s="1197">
        <f>FORMATOS!E16</f>
        <v>46175</v>
      </c>
      <c r="D24" s="1197"/>
      <c r="E24" s="698" t="s">
        <v>7482</v>
      </c>
      <c r="F24" s="720"/>
      <c r="G24" s="720"/>
      <c r="H24" s="924"/>
    </row>
    <row r="25" spans="1:8" ht="18" customHeight="1" x14ac:dyDescent="0.25">
      <c r="A25" s="928" t="s">
        <v>7483</v>
      </c>
      <c r="B25" s="926"/>
      <c r="C25" s="926"/>
      <c r="D25" s="926"/>
      <c r="E25" s="926"/>
      <c r="F25" s="926"/>
      <c r="G25" s="926"/>
      <c r="H25" s="924"/>
    </row>
    <row r="26" spans="1:8" ht="15" customHeight="1" x14ac:dyDescent="0.3">
      <c r="A26" s="721"/>
      <c r="B26" s="926"/>
      <c r="C26" s="926"/>
      <c r="D26" s="926"/>
      <c r="E26" s="926"/>
      <c r="F26" s="926"/>
      <c r="G26" s="926"/>
      <c r="H26" s="634"/>
    </row>
    <row r="27" spans="1:8" ht="17.25" customHeight="1" x14ac:dyDescent="0.25">
      <c r="A27" s="712" t="s">
        <v>7395</v>
      </c>
      <c r="B27" s="928" t="s">
        <v>8385</v>
      </c>
      <c r="C27" s="926"/>
      <c r="D27" s="926"/>
      <c r="E27" s="926"/>
      <c r="F27" s="926"/>
      <c r="G27" s="926"/>
      <c r="H27" s="634"/>
    </row>
    <row r="28" spans="1:8" ht="15" customHeight="1" x14ac:dyDescent="0.3">
      <c r="A28" s="1198" t="str">
        <f>FORMATOS!E13</f>
        <v>OOFICIO SMTTV-003693</v>
      </c>
      <c r="B28" s="1198"/>
      <c r="C28" s="926"/>
      <c r="D28" s="926"/>
      <c r="E28" s="926"/>
      <c r="F28" s="926"/>
      <c r="G28" s="926"/>
      <c r="H28" s="924"/>
    </row>
    <row r="29" spans="1:8" ht="18" customHeight="1" x14ac:dyDescent="0.3">
      <c r="A29" s="721"/>
      <c r="B29" s="926"/>
      <c r="C29" s="926"/>
      <c r="D29" s="926"/>
      <c r="E29" s="926"/>
      <c r="F29" s="926"/>
      <c r="G29" s="926"/>
      <c r="H29" s="924"/>
    </row>
    <row r="30" spans="1:8" ht="18" customHeight="1" x14ac:dyDescent="0.25">
      <c r="A30" s="722" t="s">
        <v>7368</v>
      </c>
      <c r="B30" s="928" t="s">
        <v>8377</v>
      </c>
      <c r="C30" s="1197">
        <f>FORMATOS!E15</f>
        <v>46158</v>
      </c>
      <c r="D30" s="1197"/>
      <c r="E30" s="928" t="s">
        <v>8378</v>
      </c>
      <c r="F30" s="926"/>
      <c r="G30" s="926"/>
      <c r="H30" s="924"/>
    </row>
    <row r="31" spans="1:8" ht="15" customHeight="1" x14ac:dyDescent="0.25">
      <c r="A31" s="1194" t="s">
        <v>8379</v>
      </c>
      <c r="B31" s="1194"/>
      <c r="C31" s="1194"/>
      <c r="D31" s="1194"/>
      <c r="E31" s="1194"/>
      <c r="F31" s="1194"/>
      <c r="G31" s="926"/>
      <c r="H31" s="924"/>
    </row>
    <row r="32" spans="1:8" ht="19.5" customHeight="1" x14ac:dyDescent="0.25">
      <c r="A32" s="1194"/>
      <c r="B32" s="1194"/>
      <c r="C32" s="1194"/>
      <c r="D32" s="1194"/>
      <c r="E32" s="1194"/>
      <c r="F32" s="1194"/>
      <c r="G32" s="926"/>
      <c r="H32" s="924"/>
    </row>
    <row r="33" spans="1:8" ht="15" customHeight="1" x14ac:dyDescent="0.25">
      <c r="A33" s="926"/>
      <c r="B33" s="926"/>
      <c r="C33" s="926"/>
      <c r="D33" s="926"/>
      <c r="E33" s="926"/>
      <c r="F33" s="926"/>
      <c r="G33" s="926"/>
      <c r="H33" s="924"/>
    </row>
    <row r="34" spans="1:8" ht="15" customHeight="1" x14ac:dyDescent="0.25">
      <c r="A34" s="722"/>
      <c r="B34" s="926"/>
      <c r="C34" s="926"/>
      <c r="D34" s="926"/>
      <c r="E34" s="926"/>
      <c r="F34" s="926"/>
      <c r="G34" s="926"/>
      <c r="H34" s="924"/>
    </row>
    <row r="35" spans="1:8" ht="15" customHeight="1" x14ac:dyDescent="0.25">
      <c r="A35" s="926"/>
      <c r="B35" s="926"/>
      <c r="C35" s="926"/>
      <c r="D35" s="723" t="s">
        <v>7370</v>
      </c>
      <c r="E35" s="926"/>
      <c r="F35" s="926"/>
      <c r="G35" s="926"/>
      <c r="H35" s="924"/>
    </row>
    <row r="36" spans="1:8" ht="15" customHeight="1" x14ac:dyDescent="0.25">
      <c r="A36" s="926"/>
      <c r="B36" s="926"/>
      <c r="C36" s="926"/>
      <c r="D36" s="926"/>
      <c r="E36" s="926"/>
      <c r="F36" s="926"/>
      <c r="G36" s="926"/>
      <c r="H36" s="924"/>
    </row>
    <row r="37" spans="1:8" ht="15" customHeight="1" x14ac:dyDescent="0.25">
      <c r="A37" s="697" t="s">
        <v>7371</v>
      </c>
      <c r="B37" s="926"/>
      <c r="C37" s="926"/>
      <c r="D37" s="926"/>
      <c r="E37" s="926"/>
      <c r="F37" s="926"/>
      <c r="G37" s="926"/>
      <c r="H37" s="924"/>
    </row>
    <row r="38" spans="1:8" ht="15" customHeight="1" x14ac:dyDescent="0.25">
      <c r="A38" s="1199" t="s">
        <v>7372</v>
      </c>
      <c r="B38" s="1199"/>
      <c r="C38" s="1199"/>
      <c r="D38" s="1199"/>
      <c r="E38" s="1199"/>
      <c r="F38" s="1199"/>
      <c r="G38" s="926"/>
      <c r="H38" s="924"/>
    </row>
    <row r="39" spans="1:8" ht="15" customHeight="1" x14ac:dyDescent="0.25">
      <c r="A39" s="1199"/>
      <c r="B39" s="1199"/>
      <c r="C39" s="1199"/>
      <c r="D39" s="1199"/>
      <c r="E39" s="1199"/>
      <c r="F39" s="1199"/>
      <c r="G39" s="926"/>
      <c r="H39" s="924"/>
    </row>
    <row r="40" spans="1:8" ht="15" customHeight="1" x14ac:dyDescent="0.25">
      <c r="A40" s="1199"/>
      <c r="B40" s="1199"/>
      <c r="C40" s="1199"/>
      <c r="D40" s="1199"/>
      <c r="E40" s="1199"/>
      <c r="F40" s="1199"/>
      <c r="G40" s="926"/>
      <c r="H40" s="924"/>
    </row>
    <row r="41" spans="1:8" ht="15" customHeight="1" x14ac:dyDescent="0.25">
      <c r="A41" s="1199"/>
      <c r="B41" s="1199"/>
      <c r="C41" s="1199"/>
      <c r="D41" s="1199"/>
      <c r="E41" s="1199"/>
      <c r="F41" s="1199"/>
      <c r="G41" s="926"/>
      <c r="H41" s="924"/>
    </row>
    <row r="42" spans="1:8" ht="15" customHeight="1" x14ac:dyDescent="0.25">
      <c r="A42" s="1199"/>
      <c r="B42" s="1199"/>
      <c r="C42" s="1199"/>
      <c r="D42" s="1199"/>
      <c r="E42" s="1199"/>
      <c r="F42" s="1199"/>
      <c r="G42" s="926"/>
      <c r="H42" s="924"/>
    </row>
    <row r="43" spans="1:8" ht="15" customHeight="1" x14ac:dyDescent="0.25">
      <c r="A43" s="926"/>
      <c r="B43" s="926"/>
      <c r="C43" s="926"/>
      <c r="D43" s="926"/>
      <c r="E43" s="926"/>
      <c r="F43" s="926"/>
      <c r="G43" s="926"/>
      <c r="H43" s="924"/>
    </row>
    <row r="44" spans="1:8" ht="15" customHeight="1" x14ac:dyDescent="0.25">
      <c r="A44" s="926"/>
      <c r="B44" s="926"/>
      <c r="C44" s="926"/>
      <c r="D44" s="926"/>
      <c r="E44" s="926"/>
      <c r="F44" s="926"/>
      <c r="G44" s="926"/>
      <c r="H44" s="924"/>
    </row>
    <row r="45" spans="1:8" ht="15" customHeight="1" x14ac:dyDescent="0.25">
      <c r="A45" s="926"/>
      <c r="B45" s="926"/>
      <c r="C45" s="926"/>
      <c r="D45" s="723" t="s">
        <v>7373</v>
      </c>
      <c r="E45" s="926"/>
      <c r="F45" s="926"/>
      <c r="G45" s="926"/>
      <c r="H45" s="924"/>
    </row>
    <row r="46" spans="1:8" ht="15" customHeight="1" x14ac:dyDescent="0.25">
      <c r="A46" s="1196" t="s">
        <v>7374</v>
      </c>
      <c r="B46" s="1196"/>
      <c r="C46" s="1196"/>
      <c r="D46" s="1196"/>
      <c r="E46" s="1196"/>
      <c r="F46" s="1196"/>
      <c r="G46" s="927"/>
      <c r="H46" s="924"/>
    </row>
    <row r="47" spans="1:8" ht="15" customHeight="1" x14ac:dyDescent="0.25">
      <c r="A47" s="1196"/>
      <c r="B47" s="1196"/>
      <c r="C47" s="1196"/>
      <c r="D47" s="1196"/>
      <c r="E47" s="1196"/>
      <c r="F47" s="1196"/>
      <c r="G47" s="926"/>
      <c r="H47" s="924"/>
    </row>
    <row r="48" spans="1:8" ht="15" customHeight="1" x14ac:dyDescent="0.25">
      <c r="A48" s="1196"/>
      <c r="B48" s="1196"/>
      <c r="C48" s="1196"/>
      <c r="D48" s="1196"/>
      <c r="E48" s="1196"/>
      <c r="F48" s="1196"/>
      <c r="G48" s="926"/>
      <c r="H48" s="924"/>
    </row>
    <row r="49" spans="1:8" ht="15" customHeight="1" x14ac:dyDescent="0.25">
      <c r="A49" s="1196"/>
      <c r="B49" s="1196"/>
      <c r="C49" s="1196"/>
      <c r="D49" s="1196"/>
      <c r="E49" s="1196"/>
      <c r="F49" s="1196"/>
      <c r="G49" s="926"/>
      <c r="H49" s="924"/>
    </row>
    <row r="50" spans="1:8" ht="15" customHeight="1" x14ac:dyDescent="0.25">
      <c r="A50" s="926"/>
      <c r="B50" s="926"/>
      <c r="C50" s="926"/>
      <c r="D50" s="926"/>
      <c r="E50" s="926"/>
      <c r="F50" s="926"/>
      <c r="G50" s="926"/>
      <c r="H50" s="924"/>
    </row>
    <row r="51" spans="1:8" ht="15" customHeight="1" x14ac:dyDescent="0.25">
      <c r="A51" s="926"/>
      <c r="B51" s="926"/>
      <c r="C51" s="926"/>
      <c r="D51" s="723" t="s">
        <v>7375</v>
      </c>
      <c r="E51" s="926"/>
      <c r="F51" s="926"/>
      <c r="G51" s="926"/>
      <c r="H51" s="634"/>
    </row>
    <row r="52" spans="1:8" ht="15" customHeight="1" x14ac:dyDescent="0.25">
      <c r="A52" s="1196" t="s">
        <v>7400</v>
      </c>
      <c r="B52" s="1196"/>
      <c r="C52" s="1196"/>
      <c r="D52" s="1196"/>
      <c r="E52" s="1196"/>
      <c r="F52" s="1196"/>
      <c r="G52" s="926"/>
      <c r="H52" s="924"/>
    </row>
    <row r="53" spans="1:8" ht="15" customHeight="1" x14ac:dyDescent="0.25">
      <c r="A53" s="1196"/>
      <c r="B53" s="1196"/>
      <c r="C53" s="1196"/>
      <c r="D53" s="1196"/>
      <c r="E53" s="1196"/>
      <c r="F53" s="1196"/>
      <c r="G53" s="926"/>
      <c r="H53" s="924"/>
    </row>
    <row r="54" spans="1:8" ht="15" customHeight="1" x14ac:dyDescent="0.25">
      <c r="A54" s="1196"/>
      <c r="B54" s="1196"/>
      <c r="C54" s="1196"/>
      <c r="D54" s="1196"/>
      <c r="E54" s="1196"/>
      <c r="F54" s="1196"/>
      <c r="G54" s="926"/>
      <c r="H54" s="924"/>
    </row>
    <row r="55" spans="1:8" ht="15" customHeight="1" x14ac:dyDescent="0.25">
      <c r="A55" s="1196"/>
      <c r="B55" s="1196"/>
      <c r="C55" s="1196"/>
      <c r="D55" s="1196"/>
      <c r="E55" s="1196"/>
      <c r="F55" s="1196"/>
      <c r="G55" s="926"/>
      <c r="H55" s="924"/>
    </row>
    <row r="56" spans="1:8" ht="8.25" customHeight="1" x14ac:dyDescent="0.25">
      <c r="A56" s="1196"/>
      <c r="B56" s="1196"/>
      <c r="C56" s="1196"/>
      <c r="D56" s="1196"/>
      <c r="E56" s="1196"/>
      <c r="F56" s="1196"/>
      <c r="G56" s="926"/>
      <c r="H56" s="924"/>
    </row>
    <row r="57" spans="1:8" ht="15" customHeight="1" x14ac:dyDescent="0.25">
      <c r="A57" s="702" t="str">
        <f>FORMATOS!E14</f>
        <v>ALCALDIA MUNICIPAL DE ENVIGADO</v>
      </c>
      <c r="B57" s="927"/>
      <c r="C57" s="927"/>
      <c r="D57" s="927"/>
      <c r="E57" s="703" t="s">
        <v>8381</v>
      </c>
      <c r="F57" s="927"/>
      <c r="G57" s="926"/>
      <c r="H57" s="924"/>
    </row>
    <row r="58" spans="1:8" ht="15.75" customHeight="1" x14ac:dyDescent="0.25">
      <c r="A58" s="1196" t="s">
        <v>8382</v>
      </c>
      <c r="B58" s="1196"/>
      <c r="C58" s="1196"/>
      <c r="D58" s="1196"/>
      <c r="E58" s="1196"/>
      <c r="F58" s="1196"/>
      <c r="G58" s="1196"/>
      <c r="H58" s="1196"/>
    </row>
    <row r="59" spans="1:8" ht="15" customHeight="1" x14ac:dyDescent="0.25">
      <c r="A59" s="1196"/>
      <c r="B59" s="1196"/>
      <c r="C59" s="1196"/>
      <c r="D59" s="1196"/>
      <c r="E59" s="1196"/>
      <c r="F59" s="1196"/>
      <c r="G59" s="1196"/>
      <c r="H59" s="1196"/>
    </row>
    <row r="60" spans="1:8" ht="15" customHeight="1" x14ac:dyDescent="0.25">
      <c r="A60" s="926"/>
      <c r="B60" s="926"/>
      <c r="C60" s="926"/>
      <c r="D60" s="926"/>
      <c r="E60" s="926"/>
      <c r="F60" s="926"/>
      <c r="G60" s="926"/>
      <c r="H60" s="924"/>
    </row>
    <row r="61" spans="1:8" ht="15" customHeight="1" x14ac:dyDescent="0.25">
      <c r="A61" s="1196" t="s">
        <v>8380</v>
      </c>
      <c r="B61" s="1196"/>
      <c r="C61" s="1196"/>
      <c r="D61" s="1196"/>
      <c r="E61" s="1196"/>
      <c r="F61" s="1196"/>
      <c r="G61" s="1196"/>
      <c r="H61" s="1196"/>
    </row>
    <row r="62" spans="1:8" ht="15" customHeight="1" x14ac:dyDescent="0.25">
      <c r="A62" s="1196"/>
      <c r="B62" s="1196"/>
      <c r="C62" s="1196"/>
      <c r="D62" s="1196"/>
      <c r="E62" s="1196"/>
      <c r="F62" s="1196"/>
      <c r="G62" s="1196"/>
      <c r="H62" s="1196"/>
    </row>
    <row r="63" spans="1:8" ht="15" customHeight="1" x14ac:dyDescent="0.25">
      <c r="A63" s="1196"/>
      <c r="B63" s="1196"/>
      <c r="C63" s="1196"/>
      <c r="D63" s="1196"/>
      <c r="E63" s="1196"/>
      <c r="F63" s="1196"/>
      <c r="G63" s="1196"/>
      <c r="H63" s="1196"/>
    </row>
    <row r="64" spans="1:8" ht="15" customHeight="1" x14ac:dyDescent="0.25">
      <c r="A64" s="1196"/>
      <c r="B64" s="1196"/>
      <c r="C64" s="1196"/>
      <c r="D64" s="1196"/>
      <c r="E64" s="1196"/>
      <c r="F64" s="1196"/>
      <c r="G64" s="1196"/>
      <c r="H64" s="1196"/>
    </row>
    <row r="65" spans="1:8" ht="15" customHeight="1" x14ac:dyDescent="0.25">
      <c r="A65" s="1196"/>
      <c r="B65" s="1196"/>
      <c r="C65" s="1196"/>
      <c r="D65" s="1196"/>
      <c r="E65" s="1196"/>
      <c r="F65" s="1196"/>
      <c r="G65" s="1196"/>
      <c r="H65" s="1196"/>
    </row>
    <row r="66" spans="1:8" ht="15" customHeight="1" x14ac:dyDescent="0.25">
      <c r="A66" s="1196"/>
      <c r="B66" s="1196"/>
      <c r="C66" s="1196"/>
      <c r="D66" s="1196"/>
      <c r="E66" s="1196"/>
      <c r="F66" s="1196"/>
      <c r="G66" s="1196"/>
      <c r="H66" s="1196"/>
    </row>
    <row r="67" spans="1:8" ht="15" customHeight="1" x14ac:dyDescent="0.25">
      <c r="A67" s="1196"/>
      <c r="B67" s="1196"/>
      <c r="C67" s="1196"/>
      <c r="D67" s="1196"/>
      <c r="E67" s="1196"/>
      <c r="F67" s="1196"/>
      <c r="G67" s="1196"/>
      <c r="H67" s="1196"/>
    </row>
    <row r="68" spans="1:8" ht="15" customHeight="1" x14ac:dyDescent="0.25">
      <c r="A68" s="1196"/>
      <c r="B68" s="1196"/>
      <c r="C68" s="1196"/>
      <c r="D68" s="1196"/>
      <c r="E68" s="1196"/>
      <c r="F68" s="1196"/>
      <c r="G68" s="1196"/>
      <c r="H68" s="1196"/>
    </row>
    <row r="69" spans="1:8" ht="15" customHeight="1" x14ac:dyDescent="0.25">
      <c r="A69" s="1196"/>
      <c r="B69" s="1196"/>
      <c r="C69" s="1196"/>
      <c r="D69" s="1196"/>
      <c r="E69" s="1196"/>
      <c r="F69" s="1196"/>
      <c r="G69" s="1196"/>
      <c r="H69" s="1196"/>
    </row>
    <row r="70" spans="1:8" ht="18" customHeight="1" x14ac:dyDescent="0.25">
      <c r="A70" s="1196"/>
      <c r="B70" s="1196"/>
      <c r="C70" s="1196"/>
      <c r="D70" s="1196"/>
      <c r="E70" s="1196"/>
      <c r="F70" s="1196"/>
      <c r="G70" s="1196"/>
      <c r="H70" s="1196"/>
    </row>
    <row r="71" spans="1:8" ht="15" customHeight="1" x14ac:dyDescent="0.25">
      <c r="A71" s="926"/>
      <c r="B71" s="926"/>
      <c r="C71" s="926"/>
      <c r="D71" s="926"/>
      <c r="E71" s="926"/>
      <c r="F71" s="926"/>
      <c r="G71" s="926"/>
      <c r="H71" s="926"/>
    </row>
    <row r="72" spans="1:8" ht="15" customHeight="1" x14ac:dyDescent="0.25">
      <c r="A72" s="926"/>
      <c r="B72" s="926"/>
      <c r="C72" s="926"/>
      <c r="D72" s="926"/>
      <c r="E72" s="926"/>
      <c r="F72" s="926"/>
      <c r="G72" s="926"/>
      <c r="H72" s="924"/>
    </row>
    <row r="73" spans="1:8" ht="15" customHeight="1" x14ac:dyDescent="0.25">
      <c r="A73" s="926"/>
      <c r="B73" s="926"/>
      <c r="C73" s="926"/>
      <c r="D73" s="723" t="s">
        <v>7377</v>
      </c>
      <c r="E73" s="926"/>
      <c r="F73" s="926"/>
      <c r="G73" s="926"/>
      <c r="H73" s="924"/>
    </row>
    <row r="74" spans="1:8" ht="15" customHeight="1" x14ac:dyDescent="0.25">
      <c r="A74" s="926"/>
      <c r="B74" s="926"/>
      <c r="C74" s="926"/>
      <c r="D74" s="926"/>
      <c r="E74" s="926"/>
      <c r="F74" s="926"/>
      <c r="G74" s="926"/>
      <c r="H74" s="924"/>
    </row>
    <row r="75" spans="1:8" ht="15" customHeight="1" x14ac:dyDescent="0.25">
      <c r="A75" s="1196" t="s">
        <v>7378</v>
      </c>
      <c r="B75" s="1196"/>
      <c r="C75" s="1196"/>
      <c r="D75" s="1196"/>
      <c r="E75" s="1196"/>
      <c r="F75" s="1196"/>
      <c r="G75" s="926"/>
      <c r="H75" s="924"/>
    </row>
    <row r="76" spans="1:8" ht="15" customHeight="1" x14ac:dyDescent="0.25">
      <c r="A76" s="1196"/>
      <c r="B76" s="1196"/>
      <c r="C76" s="1196"/>
      <c r="D76" s="1196"/>
      <c r="E76" s="1196"/>
      <c r="F76" s="1196"/>
      <c r="G76" s="926"/>
      <c r="H76" s="924"/>
    </row>
    <row r="77" spans="1:8" ht="21.75" customHeight="1" x14ac:dyDescent="0.25">
      <c r="A77" s="1196"/>
      <c r="B77" s="1196"/>
      <c r="C77" s="1196"/>
      <c r="D77" s="1196"/>
      <c r="E77" s="1196"/>
      <c r="F77" s="1196"/>
      <c r="G77" s="926"/>
      <c r="H77" s="924"/>
    </row>
    <row r="78" spans="1:8" ht="21.75" customHeight="1" x14ac:dyDescent="0.25">
      <c r="A78" s="926"/>
      <c r="B78" s="926"/>
      <c r="C78" s="926"/>
      <c r="D78" s="926"/>
      <c r="E78" s="926"/>
      <c r="F78" s="926"/>
      <c r="G78" s="926"/>
      <c r="H78" s="924"/>
    </row>
    <row r="79" spans="1:8" ht="15" customHeight="1" x14ac:dyDescent="0.25">
      <c r="A79" s="926"/>
      <c r="B79" s="926"/>
      <c r="C79" s="926"/>
      <c r="D79" s="926"/>
      <c r="E79" s="926"/>
      <c r="F79" s="926"/>
      <c r="G79" s="926"/>
      <c r="H79" s="924"/>
    </row>
    <row r="80" spans="1:8" ht="15" customHeight="1" x14ac:dyDescent="0.25">
      <c r="A80" s="926"/>
      <c r="B80" s="926"/>
      <c r="C80" s="926"/>
      <c r="D80" s="723" t="s">
        <v>7379</v>
      </c>
      <c r="E80" s="926"/>
      <c r="F80" s="926"/>
      <c r="G80" s="926"/>
      <c r="H80" s="924"/>
    </row>
    <row r="81" spans="1:8" ht="15" customHeight="1" x14ac:dyDescent="0.25">
      <c r="A81" s="926"/>
      <c r="B81" s="926"/>
      <c r="C81" s="926"/>
      <c r="D81" s="926"/>
      <c r="E81" s="926"/>
      <c r="F81" s="926"/>
      <c r="G81" s="926"/>
      <c r="H81" s="924"/>
    </row>
    <row r="82" spans="1:8" ht="15" customHeight="1" x14ac:dyDescent="0.25">
      <c r="A82" s="926"/>
      <c r="B82" s="926"/>
      <c r="C82" s="926"/>
      <c r="D82" s="926"/>
      <c r="E82" s="926"/>
      <c r="F82" s="926"/>
      <c r="G82" s="926"/>
      <c r="H82" s="924"/>
    </row>
    <row r="83" spans="1:8" ht="15" customHeight="1" x14ac:dyDescent="0.25">
      <c r="A83" s="704" t="s">
        <v>8386</v>
      </c>
      <c r="B83" s="926"/>
      <c r="C83" s="926"/>
      <c r="D83" s="926"/>
      <c r="E83" s="926"/>
      <c r="F83" s="926"/>
      <c r="G83" s="926"/>
      <c r="H83" s="924"/>
    </row>
    <row r="84" spans="1:8" ht="15" customHeight="1" x14ac:dyDescent="0.25">
      <c r="A84" s="704" t="s">
        <v>8383</v>
      </c>
      <c r="B84" s="926"/>
      <c r="C84" s="926"/>
      <c r="D84" s="926"/>
      <c r="E84" s="926"/>
      <c r="F84" s="926"/>
      <c r="G84" s="926"/>
      <c r="H84" s="924"/>
    </row>
    <row r="85" spans="1:8" ht="15" customHeight="1" x14ac:dyDescent="0.25">
      <c r="A85" s="704"/>
      <c r="B85" s="926"/>
      <c r="C85" s="926"/>
      <c r="D85" s="926"/>
      <c r="E85" s="926"/>
      <c r="F85" s="926"/>
      <c r="G85" s="926"/>
      <c r="H85" s="924"/>
    </row>
    <row r="86" spans="1:8" ht="15" customHeight="1" x14ac:dyDescent="0.25">
      <c r="A86" s="926"/>
      <c r="B86" s="926"/>
      <c r="C86" s="926"/>
      <c r="D86" s="926"/>
      <c r="E86" s="926"/>
      <c r="F86" s="926"/>
      <c r="G86" s="926"/>
      <c r="H86" s="924"/>
    </row>
    <row r="87" spans="1:8" ht="15" customHeight="1" x14ac:dyDescent="0.25">
      <c r="A87" s="926"/>
      <c r="B87" s="926"/>
      <c r="C87" s="926"/>
      <c r="D87" s="926"/>
      <c r="E87" s="926"/>
      <c r="F87" s="926"/>
      <c r="G87" s="926"/>
      <c r="H87" s="924"/>
    </row>
    <row r="88" spans="1:8" ht="15" customHeight="1" x14ac:dyDescent="0.25">
      <c r="A88" s="926"/>
      <c r="B88" s="926"/>
      <c r="C88" s="926"/>
      <c r="D88" s="926"/>
      <c r="E88" s="926"/>
      <c r="F88" s="926"/>
      <c r="G88" s="926"/>
      <c r="H88" s="924"/>
    </row>
    <row r="89" spans="1:8" ht="15" customHeight="1" x14ac:dyDescent="0.25">
      <c r="A89" s="926"/>
      <c r="B89" s="926"/>
      <c r="C89" s="926"/>
      <c r="D89" s="926"/>
      <c r="E89" s="926"/>
      <c r="F89" s="926"/>
      <c r="G89" s="926"/>
      <c r="H89" s="924"/>
    </row>
    <row r="90" spans="1:8" ht="15" customHeight="1" x14ac:dyDescent="0.25">
      <c r="A90" s="926"/>
      <c r="B90" s="926"/>
      <c r="C90" s="926"/>
      <c r="D90" s="723" t="s">
        <v>7091</v>
      </c>
      <c r="E90" s="926"/>
      <c r="F90" s="926"/>
      <c r="G90" s="926"/>
      <c r="H90" s="924"/>
    </row>
    <row r="91" spans="1:8" ht="15" customHeight="1" x14ac:dyDescent="0.25">
      <c r="A91" s="926"/>
      <c r="B91" s="926"/>
      <c r="C91" s="926"/>
      <c r="D91" s="926"/>
      <c r="E91" s="926"/>
      <c r="F91" s="926"/>
      <c r="G91" s="926"/>
      <c r="H91" s="924"/>
    </row>
    <row r="92" spans="1:8" ht="15" customHeight="1" x14ac:dyDescent="0.25">
      <c r="A92" s="707" t="s">
        <v>3919</v>
      </c>
      <c r="B92" s="703" t="str">
        <f>FORMATOS!E9</f>
        <v>LEIDIS RICO PEÑA</v>
      </c>
      <c r="C92" s="926"/>
      <c r="D92" s="926"/>
      <c r="E92" s="926"/>
      <c r="F92" s="926"/>
      <c r="G92" s="926"/>
      <c r="H92" s="924"/>
    </row>
    <row r="93" spans="1:8" ht="15" customHeight="1" x14ac:dyDescent="0.25">
      <c r="A93" s="707" t="s">
        <v>7486</v>
      </c>
      <c r="B93" s="1200">
        <f>FORMATOS!E10</f>
        <v>1140908897</v>
      </c>
      <c r="C93" s="1200"/>
      <c r="D93" s="926"/>
      <c r="E93" s="926"/>
      <c r="F93" s="926"/>
      <c r="G93" s="926"/>
      <c r="H93" s="924"/>
    </row>
    <row r="94" spans="1:8" ht="15" customHeight="1" x14ac:dyDescent="0.25">
      <c r="A94" s="707" t="s">
        <v>7485</v>
      </c>
      <c r="B94" s="1203" t="s">
        <v>7389</v>
      </c>
      <c r="C94" s="1203"/>
      <c r="D94" s="926"/>
      <c r="E94" s="926"/>
      <c r="F94" s="926"/>
      <c r="G94" s="926"/>
      <c r="H94" s="924"/>
    </row>
    <row r="95" spans="1:8" ht="15" customHeight="1" x14ac:dyDescent="0.25">
      <c r="A95" s="707" t="s">
        <v>3925</v>
      </c>
      <c r="B95" s="1201">
        <v>3136668894</v>
      </c>
      <c r="C95" s="1201"/>
      <c r="D95" s="926"/>
      <c r="E95" s="926"/>
      <c r="F95" s="926"/>
      <c r="G95" s="926"/>
      <c r="H95" s="924"/>
    </row>
    <row r="96" spans="1:8" ht="15" customHeight="1" x14ac:dyDescent="0.25">
      <c r="A96" s="707" t="s">
        <v>7382</v>
      </c>
      <c r="B96" s="711" t="s">
        <v>7388</v>
      </c>
      <c r="C96" s="926"/>
      <c r="D96" s="926"/>
      <c r="E96" s="926"/>
      <c r="F96" s="926"/>
      <c r="G96" s="926"/>
      <c r="H96" s="924"/>
    </row>
    <row r="97" spans="1:8" ht="15" customHeight="1" x14ac:dyDescent="0.25">
      <c r="A97" s="926"/>
      <c r="B97" s="926"/>
      <c r="C97" s="926"/>
      <c r="D97" s="926"/>
      <c r="E97" s="926"/>
      <c r="F97" s="926"/>
      <c r="G97" s="926"/>
      <c r="H97" s="924"/>
    </row>
    <row r="98" spans="1:8" ht="15" customHeight="1" x14ac:dyDescent="0.25">
      <c r="A98" s="699" t="s">
        <v>7380</v>
      </c>
      <c r="B98" s="926"/>
      <c r="C98" s="926"/>
      <c r="D98" s="926"/>
      <c r="E98" s="926"/>
      <c r="F98" s="926"/>
      <c r="G98" s="926"/>
      <c r="H98" s="924"/>
    </row>
    <row r="99" spans="1:8" ht="15" customHeight="1" x14ac:dyDescent="0.25">
      <c r="A99" s="926"/>
      <c r="B99" s="926"/>
      <c r="C99" s="926"/>
      <c r="D99" s="926"/>
      <c r="E99" s="926"/>
      <c r="F99" s="926"/>
      <c r="G99" s="926"/>
      <c r="H99" s="924"/>
    </row>
    <row r="100" spans="1:8" ht="15" customHeight="1" x14ac:dyDescent="0.25">
      <c r="A100" s="926"/>
      <c r="B100" s="926"/>
      <c r="C100" s="926"/>
      <c r="D100" s="926"/>
      <c r="E100" s="926"/>
      <c r="F100" s="926"/>
      <c r="G100" s="926"/>
      <c r="H100" s="924"/>
    </row>
    <row r="101" spans="1:8" ht="15" customHeight="1" x14ac:dyDescent="0.25">
      <c r="A101" s="707" t="s">
        <v>3919</v>
      </c>
      <c r="B101" s="709" t="str">
        <f>FORMATOS!E14</f>
        <v>ALCALDIA MUNICIPAL DE ENVIGADO</v>
      </c>
      <c r="C101" s="926"/>
      <c r="D101" s="926"/>
      <c r="E101" s="926"/>
      <c r="F101" s="926"/>
      <c r="G101" s="926"/>
      <c r="H101" s="924"/>
    </row>
    <row r="102" spans="1:8" ht="17.25" customHeight="1" x14ac:dyDescent="0.25">
      <c r="A102" s="707" t="s">
        <v>7485</v>
      </c>
      <c r="B102" s="928" t="str">
        <f>IFERROR(VLOOKUP(B$101,Tabla27[#All],2,FALSE),"")</f>
        <v>Carrera 43 Nº 38 Sur 35 Envigado - Antioquia</v>
      </c>
      <c r="C102" s="926"/>
      <c r="D102" s="926"/>
      <c r="E102" s="926"/>
      <c r="F102" s="926"/>
      <c r="G102" s="926"/>
      <c r="H102" s="924"/>
    </row>
    <row r="103" spans="1:8" ht="15" customHeight="1" x14ac:dyDescent="0.25">
      <c r="A103" s="707" t="s">
        <v>3925</v>
      </c>
      <c r="B103" s="1200">
        <f>IFERROR(VLOOKUP(B$101,Tabla27[#All],3,FALSE),"")</f>
        <v>6043394000</v>
      </c>
      <c r="C103" s="1200"/>
      <c r="D103" s="926"/>
      <c r="E103" s="926"/>
      <c r="F103" s="926"/>
      <c r="G103" s="926"/>
      <c r="H103" s="924"/>
    </row>
    <row r="104" spans="1:8" ht="18.75" customHeight="1" x14ac:dyDescent="0.25">
      <c r="A104" s="707" t="s">
        <v>7382</v>
      </c>
      <c r="B104" s="928" t="str">
        <f>IFERROR(VLOOKUP(B$101,Tabla27[#All],4,FALSE),"")</f>
        <v>notificaciones@juridica.envigado.gov.co</v>
      </c>
      <c r="C104" s="926"/>
      <c r="D104" s="926"/>
      <c r="E104" s="926"/>
      <c r="F104" s="926"/>
      <c r="G104" s="926"/>
      <c r="H104" s="924"/>
    </row>
    <row r="105" spans="1:8" ht="15" customHeight="1" x14ac:dyDescent="0.25">
      <c r="A105" s="707" t="s">
        <v>7383</v>
      </c>
      <c r="B105" s="1201" t="str">
        <f>IFERROR(VLOOKUP(B$101,Tabla27[#All],5,FALSE),"")</f>
        <v>890907106-5</v>
      </c>
      <c r="C105" s="1201"/>
      <c r="D105" s="926"/>
      <c r="E105" s="926"/>
      <c r="F105" s="926"/>
      <c r="G105" s="926"/>
      <c r="H105" s="924"/>
    </row>
    <row r="106" spans="1:8" ht="15" customHeight="1" x14ac:dyDescent="0.25">
      <c r="A106" s="926"/>
      <c r="B106" s="926"/>
      <c r="C106" s="926"/>
      <c r="D106" s="926"/>
      <c r="E106" s="926"/>
      <c r="F106" s="926"/>
      <c r="G106" s="926"/>
      <c r="H106" s="924"/>
    </row>
    <row r="107" spans="1:8" ht="17.25" x14ac:dyDescent="0.3">
      <c r="A107" s="698"/>
      <c r="B107" s="698"/>
      <c r="C107" s="698"/>
      <c r="D107" s="698"/>
      <c r="E107" s="698"/>
      <c r="F107" s="721"/>
      <c r="G107" s="721"/>
    </row>
    <row r="108" spans="1:8" ht="17.25" x14ac:dyDescent="0.3">
      <c r="A108" s="698"/>
      <c r="B108" s="698"/>
      <c r="C108" s="698"/>
      <c r="D108" s="698"/>
      <c r="E108" s="698"/>
      <c r="F108" s="721"/>
      <c r="G108" s="721"/>
    </row>
    <row r="109" spans="1:8" ht="17.25" x14ac:dyDescent="0.3">
      <c r="A109" s="698" t="s">
        <v>7095</v>
      </c>
      <c r="B109" s="698"/>
      <c r="C109" s="698"/>
      <c r="D109" s="698"/>
      <c r="E109" s="698"/>
      <c r="F109" s="721"/>
      <c r="G109" s="721"/>
    </row>
    <row r="110" spans="1:8" ht="17.25" x14ac:dyDescent="0.3">
      <c r="A110" s="698"/>
      <c r="B110" s="698"/>
      <c r="C110" s="698"/>
      <c r="D110" s="698"/>
      <c r="E110" s="698"/>
      <c r="F110" s="721"/>
      <c r="G110" s="721"/>
    </row>
    <row r="111" spans="1:8" ht="17.25" x14ac:dyDescent="0.3">
      <c r="A111" s="712" t="str">
        <f>FORMATOS!E9</f>
        <v>LEIDIS RICO PEÑA</v>
      </c>
      <c r="B111" s="698"/>
      <c r="C111" s="698"/>
      <c r="D111" s="698"/>
      <c r="E111" s="698"/>
      <c r="F111" s="721"/>
      <c r="G111" s="721"/>
    </row>
    <row r="112" spans="1:8" ht="17.25" x14ac:dyDescent="0.3">
      <c r="A112" s="1202">
        <f>FORMATOS!E10</f>
        <v>1140908897</v>
      </c>
      <c r="B112" s="1202"/>
      <c r="C112" s="698"/>
      <c r="D112" s="721"/>
      <c r="E112" s="721"/>
      <c r="F112" s="721"/>
      <c r="G112" s="721"/>
    </row>
    <row r="121" spans="4:4" ht="16.5" x14ac:dyDescent="0.25">
      <c r="D121" s="698"/>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46248</v>
      </c>
      <c r="B1" s="1195"/>
      <c r="C1" s="1195"/>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7360</v>
      </c>
      <c r="B4" s="698"/>
      <c r="C4" s="698"/>
      <c r="D4" s="698"/>
      <c r="E4" s="698"/>
      <c r="F4" s="698"/>
      <c r="G4" s="698"/>
      <c r="H4" s="630"/>
    </row>
    <row r="5" spans="1:8" ht="17.25" x14ac:dyDescent="0.3">
      <c r="A5" s="712" t="s">
        <v>7397</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715">
        <f>FORMATOS!E10</f>
        <v>1140908897</v>
      </c>
      <c r="B13" s="716" t="s">
        <v>7363</v>
      </c>
      <c r="C13" s="717"/>
      <c r="D13" s="717"/>
      <c r="E13" s="717"/>
      <c r="F13" s="717"/>
      <c r="G13" s="718"/>
      <c r="H13" s="630"/>
    </row>
    <row r="14" spans="1:8" ht="16.5" customHeight="1" x14ac:dyDescent="0.25">
      <c r="A14" s="1196" t="s">
        <v>7364</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690"/>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1.5" customHeight="1" x14ac:dyDescent="0.3">
      <c r="A20" s="1196"/>
      <c r="B20" s="1196"/>
      <c r="C20" s="1196"/>
      <c r="D20" s="1196"/>
      <c r="E20" s="1196"/>
      <c r="F20" s="1196"/>
      <c r="G20" s="1196"/>
      <c r="H20" s="655"/>
    </row>
    <row r="21" spans="1:8" ht="15" customHeight="1" x14ac:dyDescent="0.25">
      <c r="A21" s="700"/>
      <c r="B21" s="700"/>
      <c r="C21" s="700"/>
      <c r="D21" s="700"/>
      <c r="E21" s="700"/>
      <c r="F21" s="700"/>
      <c r="G21" s="700"/>
      <c r="H21" s="689"/>
    </row>
    <row r="22" spans="1:8" ht="15" customHeight="1" x14ac:dyDescent="0.25">
      <c r="A22" s="701"/>
      <c r="B22" s="701"/>
      <c r="C22" s="701"/>
      <c r="D22" s="719" t="s">
        <v>7131</v>
      </c>
      <c r="E22" s="701"/>
      <c r="F22" s="701"/>
      <c r="G22" s="701"/>
      <c r="H22" s="689"/>
    </row>
    <row r="23" spans="1:8" ht="15" customHeight="1" x14ac:dyDescent="0.25">
      <c r="A23" s="701"/>
      <c r="B23" s="701"/>
      <c r="C23" s="701"/>
      <c r="D23" s="701"/>
      <c r="E23" s="720"/>
      <c r="F23" s="701"/>
      <c r="G23" s="701"/>
      <c r="H23" s="689"/>
    </row>
    <row r="24" spans="1:8" ht="15" customHeight="1" x14ac:dyDescent="0.25">
      <c r="A24" s="700" t="s">
        <v>7394</v>
      </c>
      <c r="B24" s="700" t="s">
        <v>7365</v>
      </c>
      <c r="C24" s="1197">
        <f>FORMATOS!E16</f>
        <v>46175</v>
      </c>
      <c r="D24" s="1197"/>
      <c r="E24" s="698" t="s">
        <v>7482</v>
      </c>
      <c r="F24" s="720"/>
      <c r="G24" s="720"/>
      <c r="H24" s="689"/>
    </row>
    <row r="25" spans="1:8" ht="18" customHeight="1" x14ac:dyDescent="0.25">
      <c r="A25" s="710" t="s">
        <v>7483</v>
      </c>
      <c r="B25" s="700"/>
      <c r="C25" s="700"/>
      <c r="D25" s="700"/>
      <c r="E25" s="700"/>
      <c r="F25" s="700"/>
      <c r="G25" s="700"/>
      <c r="H25" s="689"/>
    </row>
    <row r="26" spans="1:8" ht="15" customHeight="1" x14ac:dyDescent="0.3">
      <c r="A26" s="721"/>
      <c r="B26" s="700"/>
      <c r="C26" s="700"/>
      <c r="D26" s="700"/>
      <c r="E26" s="700"/>
      <c r="F26" s="700"/>
      <c r="G26" s="700"/>
      <c r="H26" s="634"/>
    </row>
    <row r="27" spans="1:8" ht="17.25" customHeight="1" x14ac:dyDescent="0.25">
      <c r="A27" s="712" t="s">
        <v>7395</v>
      </c>
      <c r="B27" s="710" t="s">
        <v>7369</v>
      </c>
      <c r="C27" s="700"/>
      <c r="D27" s="700"/>
      <c r="E27" s="700"/>
      <c r="F27" s="700"/>
      <c r="G27" s="700"/>
      <c r="H27" s="634"/>
    </row>
    <row r="28" spans="1:8" ht="15" customHeight="1" x14ac:dyDescent="0.3">
      <c r="A28" s="1198" t="str">
        <f>FORMATOS!E13</f>
        <v>OOFICIO SMTTV-003693</v>
      </c>
      <c r="B28" s="1198"/>
      <c r="C28" s="700"/>
      <c r="D28" s="700"/>
      <c r="E28" s="700"/>
      <c r="F28" s="700"/>
      <c r="G28" s="700"/>
      <c r="H28" s="689"/>
    </row>
    <row r="29" spans="1:8" ht="18" customHeight="1" x14ac:dyDescent="0.3">
      <c r="A29" s="721"/>
      <c r="B29" s="700"/>
      <c r="C29" s="700"/>
      <c r="D29" s="700"/>
      <c r="E29" s="700"/>
      <c r="F29" s="700"/>
      <c r="G29" s="700"/>
      <c r="H29" s="689"/>
    </row>
    <row r="30" spans="1:8" ht="18" customHeight="1" x14ac:dyDescent="0.25">
      <c r="A30" s="722" t="s">
        <v>7368</v>
      </c>
      <c r="B30" s="710" t="s">
        <v>7366</v>
      </c>
      <c r="C30" s="1197">
        <f ca="1">FORMATOS!E3</f>
        <v>46248</v>
      </c>
      <c r="D30" s="1197"/>
      <c r="E30" s="710" t="s">
        <v>7399</v>
      </c>
      <c r="F30" s="700"/>
      <c r="G30" s="700"/>
      <c r="H30" s="689"/>
    </row>
    <row r="31" spans="1:8" ht="15" customHeight="1" x14ac:dyDescent="0.25">
      <c r="A31" s="1194" t="s">
        <v>7367</v>
      </c>
      <c r="B31" s="1194"/>
      <c r="C31" s="1194"/>
      <c r="D31" s="1194"/>
      <c r="E31" s="1194"/>
      <c r="F31" s="1194"/>
      <c r="G31" s="700"/>
      <c r="H31" s="689"/>
    </row>
    <row r="32" spans="1:8" ht="19.5" customHeight="1" x14ac:dyDescent="0.25">
      <c r="A32" s="1194"/>
      <c r="B32" s="1194"/>
      <c r="C32" s="1194"/>
      <c r="D32" s="1194"/>
      <c r="E32" s="1194"/>
      <c r="F32" s="1194"/>
      <c r="G32" s="700"/>
      <c r="H32" s="689"/>
    </row>
    <row r="33" spans="1:8" ht="15" customHeight="1" x14ac:dyDescent="0.25">
      <c r="A33" s="700"/>
      <c r="B33" s="700"/>
      <c r="C33" s="700"/>
      <c r="D33" s="700"/>
      <c r="E33" s="700"/>
      <c r="F33" s="700"/>
      <c r="G33" s="700"/>
      <c r="H33" s="689"/>
    </row>
    <row r="34" spans="1:8" ht="15" customHeight="1" x14ac:dyDescent="0.25">
      <c r="A34" s="722"/>
      <c r="B34" s="700"/>
      <c r="C34" s="700"/>
      <c r="D34" s="700"/>
      <c r="E34" s="700"/>
      <c r="F34" s="700"/>
      <c r="G34" s="700"/>
      <c r="H34" s="689"/>
    </row>
    <row r="35" spans="1:8" ht="15" customHeight="1" x14ac:dyDescent="0.25">
      <c r="A35" s="700"/>
      <c r="B35" s="700"/>
      <c r="C35" s="700"/>
      <c r="D35" s="723" t="s">
        <v>7370</v>
      </c>
      <c r="E35" s="700"/>
      <c r="F35" s="700"/>
      <c r="G35" s="700"/>
      <c r="H35" s="689"/>
    </row>
    <row r="36" spans="1:8" ht="15" customHeight="1" x14ac:dyDescent="0.25">
      <c r="A36" s="700"/>
      <c r="B36" s="700"/>
      <c r="C36" s="700"/>
      <c r="D36" s="700"/>
      <c r="E36" s="700"/>
      <c r="F36" s="700"/>
      <c r="G36" s="700"/>
      <c r="H36" s="689"/>
    </row>
    <row r="37" spans="1:8" ht="15" customHeight="1" x14ac:dyDescent="0.25">
      <c r="A37" s="697" t="s">
        <v>7371</v>
      </c>
      <c r="B37" s="700"/>
      <c r="C37" s="700"/>
      <c r="D37" s="700"/>
      <c r="E37" s="700"/>
      <c r="F37" s="700"/>
      <c r="G37" s="700"/>
      <c r="H37" s="689"/>
    </row>
    <row r="38" spans="1:8" ht="15" customHeight="1" x14ac:dyDescent="0.25">
      <c r="A38" s="1199" t="s">
        <v>7372</v>
      </c>
      <c r="B38" s="1199"/>
      <c r="C38" s="1199"/>
      <c r="D38" s="1199"/>
      <c r="E38" s="1199"/>
      <c r="F38" s="1199"/>
      <c r="G38" s="700"/>
      <c r="H38" s="689"/>
    </row>
    <row r="39" spans="1:8" ht="15" customHeight="1" x14ac:dyDescent="0.25">
      <c r="A39" s="1199"/>
      <c r="B39" s="1199"/>
      <c r="C39" s="1199"/>
      <c r="D39" s="1199"/>
      <c r="E39" s="1199"/>
      <c r="F39" s="1199"/>
      <c r="G39" s="700"/>
      <c r="H39" s="689"/>
    </row>
    <row r="40" spans="1:8" ht="15" customHeight="1" x14ac:dyDescent="0.25">
      <c r="A40" s="1199"/>
      <c r="B40" s="1199"/>
      <c r="C40" s="1199"/>
      <c r="D40" s="1199"/>
      <c r="E40" s="1199"/>
      <c r="F40" s="1199"/>
      <c r="G40" s="700"/>
      <c r="H40" s="689"/>
    </row>
    <row r="41" spans="1:8" ht="15" customHeight="1" x14ac:dyDescent="0.25">
      <c r="A41" s="1199"/>
      <c r="B41" s="1199"/>
      <c r="C41" s="1199"/>
      <c r="D41" s="1199"/>
      <c r="E41" s="1199"/>
      <c r="F41" s="1199"/>
      <c r="G41" s="700"/>
      <c r="H41" s="689"/>
    </row>
    <row r="42" spans="1:8" ht="15" customHeight="1" x14ac:dyDescent="0.25">
      <c r="A42" s="1199"/>
      <c r="B42" s="1199"/>
      <c r="C42" s="1199"/>
      <c r="D42" s="1199"/>
      <c r="E42" s="1199"/>
      <c r="F42" s="1199"/>
      <c r="G42" s="700"/>
      <c r="H42" s="689"/>
    </row>
    <row r="43" spans="1:8" ht="15" customHeight="1" x14ac:dyDescent="0.25">
      <c r="A43" s="700"/>
      <c r="B43" s="700"/>
      <c r="C43" s="700"/>
      <c r="D43" s="700"/>
      <c r="E43" s="700"/>
      <c r="F43" s="700"/>
      <c r="G43" s="700"/>
      <c r="H43" s="689"/>
    </row>
    <row r="44" spans="1:8" ht="15" customHeight="1" x14ac:dyDescent="0.25">
      <c r="A44" s="700"/>
      <c r="B44" s="700"/>
      <c r="C44" s="700"/>
      <c r="D44" s="700"/>
      <c r="E44" s="700"/>
      <c r="F44" s="700"/>
      <c r="G44" s="700"/>
      <c r="H44" s="689"/>
    </row>
    <row r="45" spans="1:8" ht="15" customHeight="1" x14ac:dyDescent="0.25">
      <c r="A45" s="700"/>
      <c r="B45" s="700"/>
      <c r="C45" s="700"/>
      <c r="D45" s="723" t="s">
        <v>7373</v>
      </c>
      <c r="E45" s="700"/>
      <c r="F45" s="700"/>
      <c r="G45" s="700"/>
      <c r="H45" s="689"/>
    </row>
    <row r="46" spans="1:8" ht="15" customHeight="1" x14ac:dyDescent="0.25">
      <c r="A46" s="1196" t="s">
        <v>7374</v>
      </c>
      <c r="B46" s="1196"/>
      <c r="C46" s="1196"/>
      <c r="D46" s="1196"/>
      <c r="E46" s="1196"/>
      <c r="F46" s="1196"/>
      <c r="G46" s="701"/>
      <c r="H46" s="689"/>
    </row>
    <row r="47" spans="1:8" ht="15" customHeight="1" x14ac:dyDescent="0.25">
      <c r="A47" s="1196"/>
      <c r="B47" s="1196"/>
      <c r="C47" s="1196"/>
      <c r="D47" s="1196"/>
      <c r="E47" s="1196"/>
      <c r="F47" s="1196"/>
      <c r="G47" s="700"/>
      <c r="H47" s="689"/>
    </row>
    <row r="48" spans="1:8" ht="15" customHeight="1" x14ac:dyDescent="0.25">
      <c r="A48" s="1196"/>
      <c r="B48" s="1196"/>
      <c r="C48" s="1196"/>
      <c r="D48" s="1196"/>
      <c r="E48" s="1196"/>
      <c r="F48" s="1196"/>
      <c r="G48" s="700"/>
      <c r="H48" s="689"/>
    </row>
    <row r="49" spans="1:8" ht="15" customHeight="1" x14ac:dyDescent="0.25">
      <c r="A49" s="1196"/>
      <c r="B49" s="1196"/>
      <c r="C49" s="1196"/>
      <c r="D49" s="1196"/>
      <c r="E49" s="1196"/>
      <c r="F49" s="1196"/>
      <c r="G49" s="700"/>
      <c r="H49" s="689"/>
    </row>
    <row r="50" spans="1:8" ht="15" customHeight="1" x14ac:dyDescent="0.25">
      <c r="A50" s="733"/>
      <c r="B50" s="733"/>
      <c r="C50" s="733"/>
      <c r="D50" s="733"/>
      <c r="E50" s="733"/>
      <c r="F50" s="733"/>
      <c r="G50" s="733"/>
      <c r="H50" s="732"/>
    </row>
    <row r="51" spans="1:8" ht="15" customHeight="1" x14ac:dyDescent="0.25">
      <c r="A51" s="700"/>
      <c r="B51" s="700"/>
      <c r="C51" s="700"/>
      <c r="D51" s="723" t="s">
        <v>7375</v>
      </c>
      <c r="E51" s="700"/>
      <c r="F51" s="700"/>
      <c r="G51" s="700"/>
      <c r="H51" s="634"/>
    </row>
    <row r="52" spans="1:8" ht="15" customHeight="1" x14ac:dyDescent="0.25">
      <c r="A52" s="1196" t="s">
        <v>7400</v>
      </c>
      <c r="B52" s="1196"/>
      <c r="C52" s="1196"/>
      <c r="D52" s="1196"/>
      <c r="E52" s="1196"/>
      <c r="F52" s="1196"/>
      <c r="G52" s="700"/>
      <c r="H52" s="689"/>
    </row>
    <row r="53" spans="1:8" ht="15" customHeight="1" x14ac:dyDescent="0.25">
      <c r="A53" s="1196"/>
      <c r="B53" s="1196"/>
      <c r="C53" s="1196"/>
      <c r="D53" s="1196"/>
      <c r="E53" s="1196"/>
      <c r="F53" s="1196"/>
      <c r="G53" s="700"/>
      <c r="H53" s="689"/>
    </row>
    <row r="54" spans="1:8" ht="15" customHeight="1" x14ac:dyDescent="0.25">
      <c r="A54" s="1196"/>
      <c r="B54" s="1196"/>
      <c r="C54" s="1196"/>
      <c r="D54" s="1196"/>
      <c r="E54" s="1196"/>
      <c r="F54" s="1196"/>
      <c r="G54" s="700"/>
      <c r="H54" s="689"/>
    </row>
    <row r="55" spans="1:8" ht="15" customHeight="1" x14ac:dyDescent="0.25">
      <c r="A55" s="1196"/>
      <c r="B55" s="1196"/>
      <c r="C55" s="1196"/>
      <c r="D55" s="1196"/>
      <c r="E55" s="1196"/>
      <c r="F55" s="1196"/>
      <c r="G55" s="700"/>
      <c r="H55" s="689"/>
    </row>
    <row r="56" spans="1:8" ht="30" customHeight="1" x14ac:dyDescent="0.25">
      <c r="A56" s="1196"/>
      <c r="B56" s="1196"/>
      <c r="C56" s="1196"/>
      <c r="D56" s="1196"/>
      <c r="E56" s="1196"/>
      <c r="F56" s="1196"/>
      <c r="G56" s="700"/>
      <c r="H56" s="689"/>
    </row>
    <row r="57" spans="1:8" ht="21.75" customHeight="1" x14ac:dyDescent="0.25">
      <c r="A57" s="702" t="str">
        <f>FORMATOS!E14</f>
        <v>ALCALDIA MUNICIPAL DE ENVIGADO</v>
      </c>
      <c r="B57" s="701"/>
      <c r="C57" s="701"/>
      <c r="D57" s="701"/>
      <c r="E57" s="703"/>
      <c r="F57" s="701"/>
      <c r="G57" s="700"/>
      <c r="H57" s="689"/>
    </row>
    <row r="58" spans="1:8" ht="15.75" customHeight="1" x14ac:dyDescent="0.25">
      <c r="A58" s="703" t="s">
        <v>7401</v>
      </c>
      <c r="B58" s="701"/>
      <c r="C58" s="701"/>
      <c r="D58" s="701"/>
      <c r="E58" s="701"/>
      <c r="F58" s="701"/>
      <c r="G58" s="700"/>
      <c r="H58" s="689"/>
    </row>
    <row r="59" spans="1:8" ht="15" customHeight="1" x14ac:dyDescent="0.25">
      <c r="A59" s="700"/>
      <c r="B59" s="700"/>
      <c r="C59" s="700"/>
      <c r="D59" s="700"/>
      <c r="E59" s="700"/>
      <c r="F59" s="700"/>
      <c r="G59" s="700"/>
      <c r="H59" s="689"/>
    </row>
    <row r="60" spans="1:8" ht="15" customHeight="1" x14ac:dyDescent="0.25">
      <c r="A60" s="700"/>
      <c r="B60" s="700"/>
      <c r="C60" s="700"/>
      <c r="D60" s="723" t="s">
        <v>7377</v>
      </c>
      <c r="E60" s="700"/>
      <c r="F60" s="700"/>
      <c r="G60" s="700"/>
      <c r="H60" s="689"/>
    </row>
    <row r="61" spans="1:8" ht="15" customHeight="1" x14ac:dyDescent="0.25">
      <c r="A61" s="700"/>
      <c r="B61" s="700"/>
      <c r="C61" s="700"/>
      <c r="D61" s="700"/>
      <c r="E61" s="700"/>
      <c r="F61" s="700"/>
      <c r="G61" s="700"/>
      <c r="H61" s="689"/>
    </row>
    <row r="62" spans="1:8" ht="15" customHeight="1" x14ac:dyDescent="0.25">
      <c r="A62" s="1196" t="s">
        <v>7378</v>
      </c>
      <c r="B62" s="1196"/>
      <c r="C62" s="1196"/>
      <c r="D62" s="1196"/>
      <c r="E62" s="1196"/>
      <c r="F62" s="1196"/>
      <c r="G62" s="700"/>
      <c r="H62" s="689"/>
    </row>
    <row r="63" spans="1:8" ht="15" customHeight="1" x14ac:dyDescent="0.25">
      <c r="A63" s="1196"/>
      <c r="B63" s="1196"/>
      <c r="C63" s="1196"/>
      <c r="D63" s="1196"/>
      <c r="E63" s="1196"/>
      <c r="F63" s="1196"/>
      <c r="G63" s="700"/>
      <c r="H63" s="689"/>
    </row>
    <row r="64" spans="1:8" ht="21.75" customHeight="1" x14ac:dyDescent="0.25">
      <c r="A64" s="1196"/>
      <c r="B64" s="1196"/>
      <c r="C64" s="1196"/>
      <c r="D64" s="1196"/>
      <c r="E64" s="1196"/>
      <c r="F64" s="1196"/>
      <c r="G64" s="700"/>
      <c r="H64" s="689"/>
    </row>
    <row r="65" spans="1:8" ht="15" customHeight="1" x14ac:dyDescent="0.25">
      <c r="A65" s="700"/>
      <c r="B65" s="700"/>
      <c r="C65" s="700"/>
      <c r="D65" s="700"/>
      <c r="E65" s="700"/>
      <c r="F65" s="700"/>
      <c r="G65" s="700"/>
      <c r="H65" s="689"/>
    </row>
    <row r="66" spans="1:8" ht="15" customHeight="1" x14ac:dyDescent="0.25">
      <c r="A66" s="700"/>
      <c r="B66" s="700"/>
      <c r="C66" s="700"/>
      <c r="D66" s="723" t="s">
        <v>7379</v>
      </c>
      <c r="E66" s="700"/>
      <c r="F66" s="700"/>
      <c r="G66" s="700"/>
      <c r="H66" s="689"/>
    </row>
    <row r="67" spans="1:8" ht="15" customHeight="1" x14ac:dyDescent="0.25">
      <c r="A67" s="700"/>
      <c r="B67" s="700"/>
      <c r="C67" s="700"/>
      <c r="D67" s="700"/>
      <c r="E67" s="700"/>
      <c r="F67" s="700"/>
      <c r="G67" s="700"/>
      <c r="H67" s="689"/>
    </row>
    <row r="68" spans="1:8" ht="15" customHeight="1" x14ac:dyDescent="0.25">
      <c r="A68" s="700"/>
      <c r="B68" s="700"/>
      <c r="C68" s="700"/>
      <c r="D68" s="700"/>
      <c r="E68" s="700"/>
      <c r="F68" s="700"/>
      <c r="G68" s="700"/>
      <c r="H68" s="689"/>
    </row>
    <row r="69" spans="1:8" ht="15" customHeight="1" x14ac:dyDescent="0.25">
      <c r="A69" s="704" t="s">
        <v>7396</v>
      </c>
      <c r="B69" s="700"/>
      <c r="C69" s="700"/>
      <c r="D69" s="700"/>
      <c r="E69" s="700"/>
      <c r="F69" s="700"/>
      <c r="G69" s="700"/>
      <c r="H69" s="689"/>
    </row>
    <row r="70" spans="1:8" ht="15" customHeight="1" x14ac:dyDescent="0.25">
      <c r="A70" s="704"/>
      <c r="B70" s="700"/>
      <c r="C70" s="700"/>
      <c r="D70" s="700"/>
      <c r="E70" s="700"/>
      <c r="F70" s="700"/>
      <c r="G70" s="700"/>
      <c r="H70" s="689"/>
    </row>
    <row r="71" spans="1:8" ht="15" customHeight="1" x14ac:dyDescent="0.25">
      <c r="A71" s="704"/>
      <c r="B71" s="700"/>
      <c r="C71" s="700"/>
      <c r="D71" s="700"/>
      <c r="E71" s="700"/>
      <c r="F71" s="700"/>
      <c r="G71" s="700"/>
      <c r="H71" s="689"/>
    </row>
    <row r="72" spans="1:8" ht="15" customHeight="1" x14ac:dyDescent="0.25">
      <c r="A72" s="700"/>
      <c r="B72" s="700"/>
      <c r="C72" s="700"/>
      <c r="D72" s="700"/>
      <c r="E72" s="700"/>
      <c r="F72" s="700"/>
      <c r="G72" s="700"/>
      <c r="H72" s="689"/>
    </row>
    <row r="73" spans="1:8" ht="15" customHeight="1" x14ac:dyDescent="0.25">
      <c r="A73" s="700"/>
      <c r="B73" s="700"/>
      <c r="C73" s="700"/>
      <c r="D73" s="700"/>
      <c r="E73" s="700"/>
      <c r="F73" s="700"/>
      <c r="G73" s="700"/>
      <c r="H73" s="689"/>
    </row>
    <row r="74" spans="1:8" ht="15" customHeight="1" x14ac:dyDescent="0.25">
      <c r="A74" s="700"/>
      <c r="B74" s="700"/>
      <c r="C74" s="700"/>
      <c r="D74" s="723" t="s">
        <v>7091</v>
      </c>
      <c r="E74" s="700"/>
      <c r="F74" s="700"/>
      <c r="G74" s="700"/>
      <c r="H74" s="689"/>
    </row>
    <row r="75" spans="1:8" ht="15" customHeight="1" x14ac:dyDescent="0.25">
      <c r="A75" s="700"/>
      <c r="B75" s="700"/>
      <c r="C75" s="700"/>
      <c r="D75" s="700"/>
      <c r="E75" s="700"/>
      <c r="F75" s="700"/>
      <c r="G75" s="700"/>
      <c r="H75" s="689"/>
    </row>
    <row r="76" spans="1:8" ht="15" customHeight="1" x14ac:dyDescent="0.25">
      <c r="A76" s="707" t="s">
        <v>3919</v>
      </c>
      <c r="B76" s="703" t="str">
        <f>FORMATOS!E9</f>
        <v>LEIDIS RICO PEÑA</v>
      </c>
      <c r="C76" s="700"/>
      <c r="D76" s="700"/>
      <c r="E76" s="700"/>
      <c r="F76" s="700"/>
      <c r="G76" s="700"/>
      <c r="H76" s="689"/>
    </row>
    <row r="77" spans="1:8" ht="15" customHeight="1" x14ac:dyDescent="0.25">
      <c r="A77" s="707" t="s">
        <v>7486</v>
      </c>
      <c r="B77" s="1200">
        <f>FORMATOS!E10</f>
        <v>1140908897</v>
      </c>
      <c r="C77" s="1200"/>
      <c r="D77" s="733"/>
      <c r="E77" s="733"/>
      <c r="F77" s="733"/>
      <c r="G77" s="733"/>
      <c r="H77" s="732"/>
    </row>
    <row r="78" spans="1:8" ht="15" customHeight="1" x14ac:dyDescent="0.25">
      <c r="A78" s="707" t="s">
        <v>7485</v>
      </c>
      <c r="B78" s="1203" t="s">
        <v>7389</v>
      </c>
      <c r="C78" s="1203"/>
      <c r="D78" s="700"/>
      <c r="E78" s="700"/>
      <c r="F78" s="700"/>
      <c r="G78" s="700"/>
      <c r="H78" s="689"/>
    </row>
    <row r="79" spans="1:8" ht="15" customHeight="1" x14ac:dyDescent="0.25">
      <c r="A79" s="707" t="s">
        <v>3925</v>
      </c>
      <c r="B79" s="1201">
        <v>3136668894</v>
      </c>
      <c r="C79" s="1201"/>
      <c r="D79" s="700"/>
      <c r="E79" s="700"/>
      <c r="F79" s="700"/>
      <c r="G79" s="700"/>
      <c r="H79" s="689"/>
    </row>
    <row r="80" spans="1:8" ht="15" customHeight="1" x14ac:dyDescent="0.25">
      <c r="A80" s="707" t="s">
        <v>7382</v>
      </c>
      <c r="B80" s="711" t="s">
        <v>7388</v>
      </c>
      <c r="C80" s="700"/>
      <c r="D80" s="700"/>
      <c r="E80" s="700"/>
      <c r="F80" s="700"/>
      <c r="G80" s="700"/>
      <c r="H80" s="689"/>
    </row>
    <row r="81" spans="1:8" ht="15" customHeight="1" x14ac:dyDescent="0.25">
      <c r="A81" s="700"/>
      <c r="B81" s="700"/>
      <c r="C81" s="700"/>
      <c r="D81" s="700"/>
      <c r="E81" s="700"/>
      <c r="F81" s="700"/>
      <c r="G81" s="700"/>
      <c r="H81" s="689"/>
    </row>
    <row r="82" spans="1:8" ht="15" customHeight="1" x14ac:dyDescent="0.25">
      <c r="A82" s="699" t="s">
        <v>7380</v>
      </c>
      <c r="B82" s="700"/>
      <c r="C82" s="700"/>
      <c r="D82" s="700"/>
      <c r="E82" s="700"/>
      <c r="F82" s="700"/>
      <c r="G82" s="700"/>
      <c r="H82" s="689"/>
    </row>
    <row r="83" spans="1:8" ht="15" customHeight="1" x14ac:dyDescent="0.25">
      <c r="A83" s="700"/>
      <c r="B83" s="700"/>
      <c r="C83" s="700"/>
      <c r="D83" s="700"/>
      <c r="E83" s="700"/>
      <c r="F83" s="700"/>
      <c r="G83" s="700"/>
      <c r="H83" s="689"/>
    </row>
    <row r="84" spans="1:8" ht="15" customHeight="1" x14ac:dyDescent="0.25">
      <c r="A84" s="700"/>
      <c r="B84" s="700"/>
      <c r="C84" s="700"/>
      <c r="D84" s="700"/>
      <c r="E84" s="700"/>
      <c r="F84" s="700"/>
      <c r="G84" s="700"/>
      <c r="H84" s="689"/>
    </row>
    <row r="85" spans="1:8" ht="15" customHeight="1" x14ac:dyDescent="0.25">
      <c r="A85" s="707" t="s">
        <v>3919</v>
      </c>
      <c r="B85" s="709" t="str">
        <f>FORMATOS!E14</f>
        <v>ALCALDIA MUNICIPAL DE ENVIGADO</v>
      </c>
      <c r="C85" s="700"/>
      <c r="D85" s="700"/>
      <c r="E85" s="700"/>
      <c r="F85" s="700"/>
      <c r="G85" s="700"/>
      <c r="H85" s="689"/>
    </row>
    <row r="86" spans="1:8" ht="17.25" customHeight="1" x14ac:dyDescent="0.25">
      <c r="A86" s="707" t="s">
        <v>7485</v>
      </c>
      <c r="B86" s="710" t="str">
        <f>IFERROR(VLOOKUP(B$85,Tabla27[#All],2,FALSE),"")</f>
        <v>Carrera 43 Nº 38 Sur 35 Envigado - Antioquia</v>
      </c>
      <c r="C86" s="700"/>
      <c r="D86" s="700"/>
      <c r="E86" s="700"/>
      <c r="F86" s="700"/>
      <c r="G86" s="700"/>
      <c r="H86" s="689"/>
    </row>
    <row r="87" spans="1:8" ht="15" customHeight="1" x14ac:dyDescent="0.25">
      <c r="A87" s="707" t="s">
        <v>3925</v>
      </c>
      <c r="B87" s="1200">
        <f>IFERROR(VLOOKUP(B$85,Tabla27[#All],3,FALSE),"")</f>
        <v>6043394000</v>
      </c>
      <c r="C87" s="1200"/>
      <c r="D87" s="700"/>
      <c r="E87" s="700"/>
      <c r="F87" s="700"/>
      <c r="G87" s="700"/>
      <c r="H87" s="689"/>
    </row>
    <row r="88" spans="1:8" ht="18.75" customHeight="1" x14ac:dyDescent="0.25">
      <c r="A88" s="707" t="s">
        <v>7382</v>
      </c>
      <c r="B88" s="710" t="str">
        <f>IFERROR(VLOOKUP(B$85,Tabla27[#All],4,FALSE),"")</f>
        <v>notificaciones@juridica.envigado.gov.co</v>
      </c>
      <c r="C88" s="700"/>
      <c r="D88" s="700"/>
      <c r="E88" s="700"/>
      <c r="F88" s="700"/>
      <c r="G88" s="700"/>
      <c r="H88" s="689"/>
    </row>
    <row r="89" spans="1:8" ht="15" customHeight="1" x14ac:dyDescent="0.25">
      <c r="A89" s="707" t="s">
        <v>7383</v>
      </c>
      <c r="B89" s="1201" t="str">
        <f>IFERROR(VLOOKUP(B$85,Tabla27[#All],5,FALSE),"")</f>
        <v>890907106-5</v>
      </c>
      <c r="C89" s="1201"/>
      <c r="D89" s="700"/>
      <c r="E89" s="700"/>
      <c r="F89" s="700"/>
      <c r="G89" s="700"/>
      <c r="H89" s="689"/>
    </row>
    <row r="90" spans="1:8" ht="15" customHeight="1" x14ac:dyDescent="0.25">
      <c r="A90" s="700"/>
      <c r="B90" s="700"/>
      <c r="C90" s="700"/>
      <c r="D90" s="700"/>
      <c r="E90" s="700"/>
      <c r="F90" s="700"/>
      <c r="G90" s="700"/>
      <c r="H90" s="689"/>
    </row>
    <row r="91" spans="1:8" ht="17.25" x14ac:dyDescent="0.3">
      <c r="A91" s="698"/>
      <c r="B91" s="698"/>
      <c r="C91" s="698"/>
      <c r="D91" s="698"/>
      <c r="E91" s="698"/>
      <c r="F91" s="721"/>
      <c r="G91" s="721"/>
    </row>
    <row r="92" spans="1:8" ht="17.25" x14ac:dyDescent="0.3">
      <c r="A92" s="698"/>
      <c r="B92" s="698"/>
      <c r="C92" s="698"/>
      <c r="D92" s="698"/>
      <c r="E92" s="698"/>
      <c r="F92" s="721"/>
      <c r="G92" s="721"/>
    </row>
    <row r="93" spans="1:8" ht="17.25" x14ac:dyDescent="0.3">
      <c r="A93" s="698" t="s">
        <v>7095</v>
      </c>
      <c r="B93" s="698"/>
      <c r="C93" s="698"/>
      <c r="D93" s="698"/>
      <c r="E93" s="698"/>
      <c r="F93" s="721"/>
      <c r="G93" s="721"/>
    </row>
    <row r="94" spans="1:8" ht="17.25" x14ac:dyDescent="0.3">
      <c r="A94" s="698"/>
      <c r="B94" s="698"/>
      <c r="C94" s="698"/>
      <c r="D94" s="698"/>
      <c r="E94" s="698"/>
      <c r="F94" s="721"/>
      <c r="G94" s="721"/>
    </row>
    <row r="95" spans="1:8" ht="17.25" x14ac:dyDescent="0.3">
      <c r="A95" s="712" t="str">
        <f>FORMATOS!E9</f>
        <v>LEIDIS RICO PEÑA</v>
      </c>
      <c r="B95" s="698"/>
      <c r="C95" s="698"/>
      <c r="D95" s="698"/>
      <c r="E95" s="698"/>
      <c r="F95" s="721"/>
      <c r="G95" s="721"/>
    </row>
    <row r="96" spans="1:8" ht="17.25" x14ac:dyDescent="0.3">
      <c r="A96" s="1202">
        <f>FORMATOS!E10</f>
        <v>1140908897</v>
      </c>
      <c r="B96" s="1202"/>
      <c r="C96" s="698"/>
      <c r="D96" s="721"/>
      <c r="E96" s="721"/>
      <c r="F96" s="721"/>
      <c r="G96" s="721"/>
    </row>
    <row r="105" spans="4:4" ht="16.5" x14ac:dyDescent="0.25">
      <c r="D105" s="698"/>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89">
        <f ca="1">TODAY()</f>
        <v>46248</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7083</v>
      </c>
      <c r="B7" s="632" t="s">
        <v>7224</v>
      </c>
      <c r="C7" s="630"/>
      <c r="D7" s="630"/>
      <c r="E7" s="630"/>
      <c r="F7" s="630"/>
      <c r="G7" s="630"/>
      <c r="H7" s="630"/>
    </row>
    <row r="8" spans="1:8" ht="16.5" x14ac:dyDescent="0.3">
      <c r="A8" s="630"/>
      <c r="B8" s="632"/>
      <c r="C8" s="630"/>
      <c r="D8" s="630"/>
      <c r="E8" s="630"/>
      <c r="F8" s="630"/>
      <c r="G8" s="630"/>
      <c r="H8" s="630"/>
    </row>
    <row r="9" spans="1:8" ht="16.5" x14ac:dyDescent="0.3">
      <c r="A9" s="630"/>
      <c r="B9" s="630"/>
      <c r="C9" s="630"/>
      <c r="D9" s="630"/>
      <c r="E9" s="630"/>
      <c r="F9" s="630"/>
      <c r="G9" s="630"/>
      <c r="H9" s="630"/>
    </row>
    <row r="10" spans="1:8" ht="16.5" customHeight="1" x14ac:dyDescent="0.3">
      <c r="A10" s="630" t="s">
        <v>7128</v>
      </c>
      <c r="B10" s="630"/>
      <c r="C10" s="1204" t="str">
        <f>FORMATOS!E8</f>
        <v>05079000000018730341</v>
      </c>
      <c r="D10" s="1204"/>
      <c r="E10" s="1204"/>
      <c r="F10" s="1204"/>
      <c r="G10" s="1204"/>
      <c r="H10" s="665"/>
    </row>
    <row r="11" spans="1:8" ht="16.5" x14ac:dyDescent="0.3">
      <c r="A11" s="630"/>
      <c r="B11" s="630"/>
      <c r="C11" s="1204"/>
      <c r="D11" s="1204"/>
      <c r="E11" s="1204"/>
      <c r="F11" s="1204"/>
      <c r="G11" s="1204"/>
      <c r="H11" s="665"/>
    </row>
    <row r="12" spans="1:8" ht="16.5" x14ac:dyDescent="0.3">
      <c r="A12" s="630"/>
      <c r="B12" s="630"/>
      <c r="C12" s="1204"/>
      <c r="D12" s="1204"/>
      <c r="E12" s="1204"/>
      <c r="F12" s="1204"/>
      <c r="G12" s="1204"/>
      <c r="H12" s="664"/>
    </row>
    <row r="13" spans="1:8" ht="16.5" x14ac:dyDescent="0.3">
      <c r="A13" s="630" t="s">
        <v>7085</v>
      </c>
      <c r="B13" s="630"/>
      <c r="C13" s="630"/>
      <c r="D13" s="630"/>
      <c r="E13" s="630"/>
      <c r="F13" s="630"/>
      <c r="G13" s="630"/>
      <c r="H13" s="630"/>
    </row>
    <row r="14" spans="1:8" ht="16.5" x14ac:dyDescent="0.3">
      <c r="A14" s="630"/>
      <c r="B14" s="630"/>
      <c r="C14" s="630"/>
      <c r="D14" s="630"/>
      <c r="E14" s="630"/>
      <c r="F14" s="630"/>
      <c r="G14" s="630"/>
      <c r="H14" s="630"/>
    </row>
    <row r="15" spans="1:8" ht="16.5" x14ac:dyDescent="0.3">
      <c r="A15" s="631" t="str">
        <f>FORMATOS!E9</f>
        <v>LEIDIS RICO PEÑA</v>
      </c>
      <c r="B15" s="630"/>
      <c r="C15" s="630"/>
      <c r="D15" s="630" t="s">
        <v>7086</v>
      </c>
      <c r="E15" s="630"/>
      <c r="F15" s="630"/>
      <c r="G15" s="630"/>
      <c r="H15" s="630"/>
    </row>
    <row r="16" spans="1:8" ht="16.5" x14ac:dyDescent="0.3">
      <c r="A16" s="638">
        <f>FORMATOS!E10</f>
        <v>1140908897</v>
      </c>
      <c r="B16" s="657" t="s">
        <v>7130</v>
      </c>
      <c r="C16" s="655"/>
      <c r="D16" s="655"/>
      <c r="E16" s="655"/>
      <c r="F16" s="655"/>
      <c r="G16" s="656"/>
      <c r="H16" s="655"/>
    </row>
    <row r="17" spans="1:8" ht="16.5" customHeight="1" x14ac:dyDescent="0.25">
      <c r="A17" s="1187" t="s">
        <v>7229</v>
      </c>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6.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634"/>
      <c r="B22" s="634"/>
      <c r="C22" s="634"/>
      <c r="D22" s="659" t="s">
        <v>7131</v>
      </c>
      <c r="E22" s="634"/>
      <c r="F22" s="634"/>
      <c r="G22" s="634"/>
      <c r="H22" s="634"/>
    </row>
    <row r="23" spans="1:8" ht="15" customHeight="1" x14ac:dyDescent="0.25">
      <c r="A23" s="634"/>
      <c r="B23" s="634"/>
      <c r="C23" s="634"/>
      <c r="D23" s="634"/>
      <c r="E23" s="634"/>
      <c r="F23" s="634"/>
      <c r="G23" s="634"/>
      <c r="H23" s="634"/>
    </row>
    <row r="24" spans="1:8" ht="15" customHeight="1" x14ac:dyDescent="0.25">
      <c r="A24" s="1187" t="s">
        <v>7139</v>
      </c>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1187"/>
      <c r="B41" s="1187"/>
      <c r="C41" s="1187"/>
      <c r="D41" s="1187"/>
      <c r="E41" s="1187"/>
      <c r="F41" s="1187"/>
      <c r="G41" s="1187"/>
      <c r="H41" s="1187"/>
    </row>
    <row r="42" spans="1:8" ht="15" customHeight="1" x14ac:dyDescent="0.25">
      <c r="A42" s="1187"/>
      <c r="B42" s="1187"/>
      <c r="C42" s="1187"/>
      <c r="D42" s="1187"/>
      <c r="E42" s="1187"/>
      <c r="F42" s="1187"/>
      <c r="G42" s="1187"/>
      <c r="H42" s="1187"/>
    </row>
    <row r="43" spans="1:8" ht="15" customHeight="1" x14ac:dyDescent="0.25">
      <c r="A43" s="1187"/>
      <c r="B43" s="1187"/>
      <c r="C43" s="1187"/>
      <c r="D43" s="1187"/>
      <c r="E43" s="1187"/>
      <c r="F43" s="1187"/>
      <c r="G43" s="1187"/>
      <c r="H43" s="1187"/>
    </row>
    <row r="44" spans="1:8" ht="15" customHeight="1" x14ac:dyDescent="0.25">
      <c r="A44" s="1187"/>
      <c r="B44" s="1187"/>
      <c r="C44" s="1187"/>
      <c r="D44" s="1187"/>
      <c r="E44" s="1187"/>
      <c r="F44" s="1187"/>
      <c r="G44" s="1187"/>
      <c r="H44" s="1187"/>
    </row>
    <row r="45" spans="1:8" ht="15" customHeight="1" x14ac:dyDescent="0.25">
      <c r="A45" s="1187"/>
      <c r="B45" s="1187"/>
      <c r="C45" s="1187"/>
      <c r="D45" s="1187"/>
      <c r="E45" s="1187"/>
      <c r="F45" s="1187"/>
      <c r="G45" s="1187"/>
      <c r="H45" s="1187"/>
    </row>
    <row r="46" spans="1:8" ht="15" customHeight="1" x14ac:dyDescent="0.25">
      <c r="A46" s="634"/>
      <c r="B46" s="634"/>
      <c r="C46" s="634"/>
      <c r="D46" s="634"/>
      <c r="E46" s="634"/>
      <c r="F46" s="634"/>
      <c r="G46" s="634"/>
      <c r="H46" s="634"/>
    </row>
    <row r="47" spans="1:8" ht="15" customHeight="1" x14ac:dyDescent="0.25">
      <c r="A47" s="1187" t="s">
        <v>7140</v>
      </c>
      <c r="B47" s="1187"/>
      <c r="C47" s="1187"/>
      <c r="D47" s="1187"/>
      <c r="E47" s="1187"/>
      <c r="F47" s="1187"/>
      <c r="G47" s="1187"/>
      <c r="H47" s="1187"/>
    </row>
    <row r="48" spans="1:8" ht="15" customHeight="1" x14ac:dyDescent="0.25">
      <c r="A48" s="1187"/>
      <c r="B48" s="1187"/>
      <c r="C48" s="1187"/>
      <c r="D48" s="1187"/>
      <c r="E48" s="1187"/>
      <c r="F48" s="1187"/>
      <c r="G48" s="1187"/>
      <c r="H48" s="1187"/>
    </row>
    <row r="49" spans="1:8" ht="15" customHeight="1" x14ac:dyDescent="0.25">
      <c r="A49" s="1187"/>
      <c r="B49" s="1187"/>
      <c r="C49" s="1187"/>
      <c r="D49" s="1187"/>
      <c r="E49" s="1187"/>
      <c r="F49" s="1187"/>
      <c r="G49" s="1187"/>
      <c r="H49" s="1187"/>
    </row>
    <row r="50" spans="1:8" ht="15" customHeight="1" x14ac:dyDescent="0.25">
      <c r="A50" s="1187"/>
      <c r="B50" s="1187"/>
      <c r="C50" s="1187"/>
      <c r="D50" s="1187"/>
      <c r="E50" s="1187"/>
      <c r="F50" s="1187"/>
      <c r="G50" s="1187"/>
      <c r="H50" s="1187"/>
    </row>
    <row r="51" spans="1:8" ht="15" customHeight="1" x14ac:dyDescent="0.25">
      <c r="A51" s="1187"/>
      <c r="B51" s="1187"/>
      <c r="C51" s="1187"/>
      <c r="D51" s="1187"/>
      <c r="E51" s="1187"/>
      <c r="F51" s="1187"/>
      <c r="G51" s="1187"/>
      <c r="H51" s="1187"/>
    </row>
    <row r="52" spans="1:8" ht="15" customHeight="1" x14ac:dyDescent="0.25">
      <c r="A52" s="1187"/>
      <c r="B52" s="1187"/>
      <c r="C52" s="1187"/>
      <c r="D52" s="1187"/>
      <c r="E52" s="1187"/>
      <c r="F52" s="1187"/>
      <c r="G52" s="1187"/>
      <c r="H52" s="1187"/>
    </row>
    <row r="53" spans="1:8" ht="15" customHeight="1" x14ac:dyDescent="0.25">
      <c r="A53" s="1187"/>
      <c r="B53" s="1187"/>
      <c r="C53" s="1187"/>
      <c r="D53" s="1187"/>
      <c r="E53" s="1187"/>
      <c r="F53" s="1187"/>
      <c r="G53" s="1187"/>
      <c r="H53" s="1187"/>
    </row>
    <row r="54" spans="1:8" ht="15" customHeight="1" x14ac:dyDescent="0.25">
      <c r="A54" s="1187"/>
      <c r="B54" s="1187"/>
      <c r="C54" s="1187"/>
      <c r="D54" s="1187"/>
      <c r="E54" s="1187"/>
      <c r="F54" s="1187"/>
      <c r="G54" s="1187"/>
      <c r="H54" s="1187"/>
    </row>
    <row r="55" spans="1:8" ht="15" customHeight="1" x14ac:dyDescent="0.25">
      <c r="A55" s="1187"/>
      <c r="B55" s="1187"/>
      <c r="C55" s="1187"/>
      <c r="D55" s="1187"/>
      <c r="E55" s="1187"/>
      <c r="F55" s="1187"/>
      <c r="G55" s="1187"/>
      <c r="H55" s="1187"/>
    </row>
    <row r="56" spans="1:8" ht="15" customHeight="1" x14ac:dyDescent="0.25">
      <c r="A56" s="1187"/>
      <c r="B56" s="1187"/>
      <c r="C56" s="1187"/>
      <c r="D56" s="1187"/>
      <c r="E56" s="1187"/>
      <c r="F56" s="1187"/>
      <c r="G56" s="1187"/>
      <c r="H56" s="1187"/>
    </row>
    <row r="57" spans="1:8" ht="15" customHeight="1" x14ac:dyDescent="0.25">
      <c r="A57" s="1187"/>
      <c r="B57" s="1187"/>
      <c r="C57" s="1187"/>
      <c r="D57" s="1187"/>
      <c r="E57" s="1187"/>
      <c r="F57" s="1187"/>
      <c r="G57" s="1187"/>
      <c r="H57" s="1187"/>
    </row>
    <row r="58" spans="1:8" ht="15" customHeight="1" x14ac:dyDescent="0.25">
      <c r="A58" s="1187"/>
      <c r="B58" s="1187"/>
      <c r="C58" s="1187"/>
      <c r="D58" s="1187"/>
      <c r="E58" s="1187"/>
      <c r="F58" s="1187"/>
      <c r="G58" s="1187"/>
      <c r="H58" s="1187"/>
    </row>
    <row r="59" spans="1:8" ht="15" customHeight="1" x14ac:dyDescent="0.25">
      <c r="A59" s="1187"/>
      <c r="B59" s="1187"/>
      <c r="C59" s="1187"/>
      <c r="D59" s="1187"/>
      <c r="E59" s="1187"/>
      <c r="F59" s="1187"/>
      <c r="G59" s="1187"/>
      <c r="H59" s="1187"/>
    </row>
    <row r="60" spans="1:8" ht="15" customHeight="1" x14ac:dyDescent="0.25">
      <c r="A60" s="1187"/>
      <c r="B60" s="1187"/>
      <c r="C60" s="1187"/>
      <c r="D60" s="1187"/>
      <c r="E60" s="1187"/>
      <c r="F60" s="1187"/>
      <c r="G60" s="1187"/>
      <c r="H60" s="1187"/>
    </row>
    <row r="61" spans="1:8" ht="15" customHeight="1" x14ac:dyDescent="0.25">
      <c r="A61" s="1187"/>
      <c r="B61" s="1187"/>
      <c r="C61" s="1187"/>
      <c r="D61" s="1187"/>
      <c r="E61" s="1187"/>
      <c r="F61" s="1187"/>
      <c r="G61" s="1187"/>
      <c r="H61" s="1187"/>
    </row>
    <row r="62" spans="1:8" ht="15" customHeight="1" x14ac:dyDescent="0.25">
      <c r="A62" s="1187"/>
      <c r="B62" s="1187"/>
      <c r="C62" s="1187"/>
      <c r="D62" s="1187"/>
      <c r="E62" s="1187"/>
      <c r="F62" s="1187"/>
      <c r="G62" s="1187"/>
      <c r="H62" s="1187"/>
    </row>
    <row r="63" spans="1:8" ht="15" customHeight="1" x14ac:dyDescent="0.25">
      <c r="A63" s="1187"/>
      <c r="B63" s="1187"/>
      <c r="C63" s="1187"/>
      <c r="D63" s="1187"/>
      <c r="E63" s="1187"/>
      <c r="F63" s="1187"/>
      <c r="G63" s="1187"/>
      <c r="H63" s="1187"/>
    </row>
    <row r="64" spans="1:8" ht="15" customHeight="1" x14ac:dyDescent="0.25">
      <c r="A64" s="1187"/>
      <c r="B64" s="1187"/>
      <c r="C64" s="1187"/>
      <c r="D64" s="1187"/>
      <c r="E64" s="1187"/>
      <c r="F64" s="1187"/>
      <c r="G64" s="1187"/>
      <c r="H64" s="1187"/>
    </row>
    <row r="65" spans="1:8" ht="15" customHeight="1" x14ac:dyDescent="0.25">
      <c r="A65" s="1187"/>
      <c r="B65" s="1187"/>
      <c r="C65" s="1187"/>
      <c r="D65" s="1187"/>
      <c r="E65" s="1187"/>
      <c r="F65" s="1187"/>
      <c r="G65" s="1187"/>
      <c r="H65" s="1187"/>
    </row>
    <row r="66" spans="1:8" ht="15" customHeight="1" x14ac:dyDescent="0.25">
      <c r="A66" s="1187"/>
      <c r="B66" s="1187"/>
      <c r="C66" s="1187"/>
      <c r="D66" s="1187"/>
      <c r="E66" s="1187"/>
      <c r="F66" s="1187"/>
      <c r="G66" s="1187"/>
      <c r="H66" s="1187"/>
    </row>
    <row r="67" spans="1:8" ht="15" customHeight="1" x14ac:dyDescent="0.25">
      <c r="A67" s="1187"/>
      <c r="B67" s="1187"/>
      <c r="C67" s="1187"/>
      <c r="D67" s="1187"/>
      <c r="E67" s="1187"/>
      <c r="F67" s="1187"/>
      <c r="G67" s="1187"/>
      <c r="H67" s="1187"/>
    </row>
    <row r="68" spans="1:8" ht="15" customHeight="1" x14ac:dyDescent="0.25">
      <c r="A68" s="1187"/>
      <c r="B68" s="1187"/>
      <c r="C68" s="1187"/>
      <c r="D68" s="1187"/>
      <c r="E68" s="1187"/>
      <c r="F68" s="1187"/>
      <c r="G68" s="1187"/>
      <c r="H68" s="1187"/>
    </row>
    <row r="69" spans="1:8" ht="15" customHeight="1" x14ac:dyDescent="0.25">
      <c r="A69" s="1187"/>
      <c r="B69" s="1187"/>
      <c r="C69" s="1187"/>
      <c r="D69" s="1187"/>
      <c r="E69" s="1187"/>
      <c r="F69" s="1187"/>
      <c r="G69" s="1187"/>
      <c r="H69" s="1187"/>
    </row>
    <row r="70" spans="1:8" ht="15" customHeight="1" x14ac:dyDescent="0.25">
      <c r="A70" s="1187"/>
      <c r="B70" s="1187"/>
      <c r="C70" s="1187"/>
      <c r="D70" s="1187"/>
      <c r="E70" s="1187"/>
      <c r="F70" s="1187"/>
      <c r="G70" s="1187"/>
      <c r="H70" s="1187"/>
    </row>
    <row r="71" spans="1:8" ht="15" customHeight="1" x14ac:dyDescent="0.25">
      <c r="A71" s="1187"/>
      <c r="B71" s="1187"/>
      <c r="C71" s="1187"/>
      <c r="D71" s="1187"/>
      <c r="E71" s="1187"/>
      <c r="F71" s="1187"/>
      <c r="G71" s="1187"/>
      <c r="H71" s="1187"/>
    </row>
    <row r="72" spans="1:8" ht="15" customHeight="1" x14ac:dyDescent="0.25">
      <c r="A72" s="1187"/>
      <c r="B72" s="1187"/>
      <c r="C72" s="1187"/>
      <c r="D72" s="1187"/>
      <c r="E72" s="1187"/>
      <c r="F72" s="1187"/>
      <c r="G72" s="1187"/>
      <c r="H72" s="1187"/>
    </row>
    <row r="73" spans="1:8" ht="15" customHeight="1" x14ac:dyDescent="0.25">
      <c r="A73" s="1187"/>
      <c r="B73" s="1187"/>
      <c r="C73" s="1187"/>
      <c r="D73" s="1187"/>
      <c r="E73" s="1187"/>
      <c r="F73" s="1187"/>
      <c r="G73" s="1187"/>
      <c r="H73" s="1187"/>
    </row>
    <row r="74" spans="1:8" ht="15" customHeight="1" x14ac:dyDescent="0.25">
      <c r="A74" s="1187"/>
      <c r="B74" s="1187"/>
      <c r="C74" s="1187"/>
      <c r="D74" s="1187"/>
      <c r="E74" s="1187"/>
      <c r="F74" s="1187"/>
      <c r="G74" s="1187"/>
      <c r="H74" s="1187"/>
    </row>
    <row r="75" spans="1:8" ht="15" customHeight="1" x14ac:dyDescent="0.25">
      <c r="A75" s="1187"/>
      <c r="B75" s="1187"/>
      <c r="C75" s="1187"/>
      <c r="D75" s="1187"/>
      <c r="E75" s="1187"/>
      <c r="F75" s="1187"/>
      <c r="G75" s="1187"/>
      <c r="H75" s="1187"/>
    </row>
    <row r="76" spans="1:8" ht="15" customHeight="1" x14ac:dyDescent="0.25">
      <c r="A76" s="1187"/>
      <c r="B76" s="1187"/>
      <c r="C76" s="1187"/>
      <c r="D76" s="1187"/>
      <c r="E76" s="1187"/>
      <c r="F76" s="1187"/>
      <c r="G76" s="1187"/>
      <c r="H76" s="1187"/>
    </row>
    <row r="77" spans="1:8" ht="15" customHeight="1" x14ac:dyDescent="0.25">
      <c r="A77" s="1187"/>
      <c r="B77" s="1187"/>
      <c r="C77" s="1187"/>
      <c r="D77" s="1187"/>
      <c r="E77" s="1187"/>
      <c r="F77" s="1187"/>
      <c r="G77" s="1187"/>
      <c r="H77" s="1187"/>
    </row>
    <row r="78" spans="1:8" ht="15" customHeight="1" x14ac:dyDescent="0.25">
      <c r="A78" s="1187"/>
      <c r="B78" s="1187"/>
      <c r="C78" s="1187"/>
      <c r="D78" s="1187"/>
      <c r="E78" s="1187"/>
      <c r="F78" s="1187"/>
      <c r="G78" s="1187"/>
      <c r="H78" s="1187"/>
    </row>
    <row r="79" spans="1:8" ht="15" customHeight="1" x14ac:dyDescent="0.25">
      <c r="A79" s="1187"/>
      <c r="B79" s="1187"/>
      <c r="C79" s="1187"/>
      <c r="D79" s="1187"/>
      <c r="E79" s="1187"/>
      <c r="F79" s="1187"/>
      <c r="G79" s="1187"/>
      <c r="H79" s="1187"/>
    </row>
    <row r="80" spans="1:8" ht="15" customHeight="1" x14ac:dyDescent="0.25">
      <c r="A80" s="1187"/>
      <c r="B80" s="1187"/>
      <c r="C80" s="1187"/>
      <c r="D80" s="1187"/>
      <c r="E80" s="1187"/>
      <c r="F80" s="1187"/>
      <c r="G80" s="1187"/>
      <c r="H80" s="1187"/>
    </row>
    <row r="81" spans="1:8" ht="15" customHeight="1" x14ac:dyDescent="0.25">
      <c r="A81" s="1187"/>
      <c r="B81" s="1187"/>
      <c r="C81" s="1187"/>
      <c r="D81" s="1187"/>
      <c r="E81" s="1187"/>
      <c r="F81" s="1187"/>
      <c r="G81" s="1187"/>
      <c r="H81" s="1187"/>
    </row>
    <row r="82" spans="1:8" ht="15" customHeight="1" x14ac:dyDescent="0.25">
      <c r="A82" s="1187"/>
      <c r="B82" s="1187"/>
      <c r="C82" s="1187"/>
      <c r="D82" s="1187"/>
      <c r="E82" s="1187"/>
      <c r="F82" s="1187"/>
      <c r="G82" s="1187"/>
      <c r="H82" s="1187"/>
    </row>
    <row r="83" spans="1:8" ht="15" customHeight="1" x14ac:dyDescent="0.25">
      <c r="A83" s="1187"/>
      <c r="B83" s="1187"/>
      <c r="C83" s="1187"/>
      <c r="D83" s="1187"/>
      <c r="E83" s="1187"/>
      <c r="F83" s="1187"/>
      <c r="G83" s="1187"/>
      <c r="H83" s="1187"/>
    </row>
    <row r="84" spans="1:8" ht="15" customHeight="1" x14ac:dyDescent="0.25">
      <c r="A84" s="1187"/>
      <c r="B84" s="1187"/>
      <c r="C84" s="1187"/>
      <c r="D84" s="1187"/>
      <c r="E84" s="1187"/>
      <c r="F84" s="1187"/>
      <c r="G84" s="1187"/>
      <c r="H84" s="1187"/>
    </row>
    <row r="85" spans="1:8" ht="15" customHeight="1" x14ac:dyDescent="0.25">
      <c r="A85" s="1187"/>
      <c r="B85" s="1187"/>
      <c r="C85" s="1187"/>
      <c r="D85" s="1187"/>
      <c r="E85" s="1187"/>
      <c r="F85" s="1187"/>
      <c r="G85" s="1187"/>
      <c r="H85" s="1187"/>
    </row>
    <row r="86" spans="1:8" ht="15" customHeight="1" x14ac:dyDescent="0.25">
      <c r="A86" s="1187"/>
      <c r="B86" s="1187"/>
      <c r="C86" s="1187"/>
      <c r="D86" s="1187"/>
      <c r="E86" s="1187"/>
      <c r="F86" s="1187"/>
      <c r="G86" s="1187"/>
      <c r="H86" s="1187"/>
    </row>
    <row r="87" spans="1:8" ht="15" customHeight="1" x14ac:dyDescent="0.25">
      <c r="A87" s="1187"/>
      <c r="B87" s="1187"/>
      <c r="C87" s="1187"/>
      <c r="D87" s="1187"/>
      <c r="E87" s="1187"/>
      <c r="F87" s="1187"/>
      <c r="G87" s="1187"/>
      <c r="H87" s="1187"/>
    </row>
    <row r="88" spans="1:8" ht="15" customHeight="1" x14ac:dyDescent="0.25">
      <c r="A88" s="1187"/>
      <c r="B88" s="1187"/>
      <c r="C88" s="1187"/>
      <c r="D88" s="1187"/>
      <c r="E88" s="1187"/>
      <c r="F88" s="1187"/>
      <c r="G88" s="1187"/>
      <c r="H88" s="1187"/>
    </row>
    <row r="89" spans="1:8" ht="15" customHeight="1" x14ac:dyDescent="0.25">
      <c r="A89" s="1187"/>
      <c r="B89" s="1187"/>
      <c r="C89" s="1187"/>
      <c r="D89" s="1187"/>
      <c r="E89" s="1187"/>
      <c r="F89" s="1187"/>
      <c r="G89" s="1187"/>
      <c r="H89" s="1187"/>
    </row>
    <row r="90" spans="1:8" ht="15" customHeight="1" x14ac:dyDescent="0.25">
      <c r="A90" s="1187"/>
      <c r="B90" s="1187"/>
      <c r="C90" s="1187"/>
      <c r="D90" s="1187"/>
      <c r="E90" s="1187"/>
      <c r="F90" s="1187"/>
      <c r="G90" s="1187"/>
      <c r="H90" s="1187"/>
    </row>
    <row r="91" spans="1:8" ht="15" customHeight="1" x14ac:dyDescent="0.25">
      <c r="A91" s="1187"/>
      <c r="B91" s="1187"/>
      <c r="C91" s="1187"/>
      <c r="D91" s="1187"/>
      <c r="E91" s="1187"/>
      <c r="F91" s="1187"/>
      <c r="G91" s="1187"/>
      <c r="H91" s="1187"/>
    </row>
    <row r="92" spans="1:8" ht="15" customHeight="1" x14ac:dyDescent="0.25">
      <c r="A92" s="1187"/>
      <c r="B92" s="1187"/>
      <c r="C92" s="1187"/>
      <c r="D92" s="1187"/>
      <c r="E92" s="1187"/>
      <c r="F92" s="1187"/>
      <c r="G92" s="1187"/>
      <c r="H92" s="1187"/>
    </row>
    <row r="93" spans="1:8" ht="15" customHeight="1" x14ac:dyDescent="0.25">
      <c r="A93" s="1187"/>
      <c r="B93" s="1187"/>
      <c r="C93" s="1187"/>
      <c r="D93" s="1187"/>
      <c r="E93" s="1187"/>
      <c r="F93" s="1187"/>
      <c r="G93" s="1187"/>
      <c r="H93" s="1187"/>
    </row>
    <row r="94" spans="1:8" ht="15" customHeight="1" x14ac:dyDescent="0.25">
      <c r="A94" s="1187" t="s">
        <v>7135</v>
      </c>
      <c r="B94" s="1187"/>
      <c r="C94" s="1187"/>
      <c r="D94" s="1187"/>
      <c r="E94" s="1187"/>
      <c r="F94" s="1187"/>
      <c r="G94" s="1187"/>
      <c r="H94" s="1187"/>
    </row>
    <row r="95" spans="1:8" ht="15" customHeight="1" x14ac:dyDescent="0.25">
      <c r="A95" s="1187"/>
      <c r="B95" s="1187"/>
      <c r="C95" s="1187"/>
      <c r="D95" s="1187"/>
      <c r="E95" s="1187"/>
      <c r="F95" s="1187"/>
      <c r="G95" s="1187"/>
      <c r="H95" s="1187"/>
    </row>
    <row r="96" spans="1:8" ht="15" customHeight="1" x14ac:dyDescent="0.25">
      <c r="A96" s="1187"/>
      <c r="B96" s="1187"/>
      <c r="C96" s="1187"/>
      <c r="D96" s="1187"/>
      <c r="E96" s="1187"/>
      <c r="F96" s="1187"/>
      <c r="G96" s="1187"/>
      <c r="H96" s="1187"/>
    </row>
    <row r="97" spans="1:8" ht="15" customHeight="1" x14ac:dyDescent="0.25">
      <c r="A97" s="1187"/>
      <c r="B97" s="1187"/>
      <c r="C97" s="1187"/>
      <c r="D97" s="1187"/>
      <c r="E97" s="1187"/>
      <c r="F97" s="1187"/>
      <c r="G97" s="1187"/>
      <c r="H97" s="1187"/>
    </row>
    <row r="98" spans="1:8" ht="15" customHeight="1" x14ac:dyDescent="0.25">
      <c r="A98" s="1187"/>
      <c r="B98" s="1187"/>
      <c r="C98" s="1187"/>
      <c r="D98" s="1187"/>
      <c r="E98" s="1187"/>
      <c r="F98" s="1187"/>
      <c r="G98" s="1187"/>
      <c r="H98" s="1187"/>
    </row>
    <row r="99" spans="1:8" ht="15" customHeight="1" x14ac:dyDescent="0.25">
      <c r="A99" s="1187"/>
      <c r="B99" s="1187"/>
      <c r="C99" s="1187"/>
      <c r="D99" s="1187"/>
      <c r="E99" s="1187"/>
      <c r="F99" s="1187"/>
      <c r="G99" s="1187"/>
      <c r="H99" s="1187"/>
    </row>
    <row r="100" spans="1:8" ht="15" customHeight="1" x14ac:dyDescent="0.25">
      <c r="A100" s="1187"/>
      <c r="B100" s="1187"/>
      <c r="C100" s="1187"/>
      <c r="D100" s="1187"/>
      <c r="E100" s="1187"/>
      <c r="F100" s="1187"/>
      <c r="G100" s="1187"/>
      <c r="H100" s="1187"/>
    </row>
    <row r="101" spans="1:8" ht="15" customHeight="1" x14ac:dyDescent="0.25">
      <c r="A101" s="653"/>
      <c r="B101" s="653"/>
      <c r="C101" s="653"/>
      <c r="D101" s="660" t="s">
        <v>7132</v>
      </c>
      <c r="E101" s="653"/>
      <c r="F101" s="653"/>
      <c r="G101" s="653"/>
      <c r="H101" s="653"/>
    </row>
    <row r="102" spans="1:8" ht="15" customHeight="1" x14ac:dyDescent="0.25">
      <c r="A102" s="653"/>
      <c r="B102" s="653"/>
      <c r="C102" s="653"/>
      <c r="D102" s="653"/>
      <c r="E102" s="653"/>
      <c r="F102" s="653"/>
      <c r="G102" s="653"/>
      <c r="H102" s="653"/>
    </row>
    <row r="103" spans="1:8" ht="15" customHeight="1" x14ac:dyDescent="0.25">
      <c r="A103" s="1187" t="s">
        <v>7225</v>
      </c>
      <c r="B103" s="1187"/>
      <c r="C103" s="1187"/>
      <c r="D103" s="1187"/>
      <c r="E103" s="1187"/>
      <c r="F103" s="1187"/>
      <c r="G103" s="1187"/>
      <c r="H103" s="1187"/>
    </row>
    <row r="104" spans="1:8" ht="15" customHeight="1" x14ac:dyDescent="0.25">
      <c r="A104" s="1187"/>
      <c r="B104" s="1187"/>
      <c r="C104" s="1187"/>
      <c r="D104" s="1187"/>
      <c r="E104" s="1187"/>
      <c r="F104" s="1187"/>
      <c r="G104" s="1187"/>
      <c r="H104" s="1187"/>
    </row>
    <row r="105" spans="1:8" ht="15" customHeight="1" x14ac:dyDescent="0.25">
      <c r="A105" s="1187"/>
      <c r="B105" s="1187"/>
      <c r="C105" s="1187"/>
      <c r="D105" s="1187"/>
      <c r="E105" s="1187"/>
      <c r="F105" s="1187"/>
      <c r="G105" s="1187"/>
      <c r="H105" s="1187"/>
    </row>
    <row r="106" spans="1:8" ht="15" customHeight="1" x14ac:dyDescent="0.25">
      <c r="A106" s="1187"/>
      <c r="B106" s="1187"/>
      <c r="C106" s="1187"/>
      <c r="D106" s="1187"/>
      <c r="E106" s="1187"/>
      <c r="F106" s="1187"/>
      <c r="G106" s="1187"/>
      <c r="H106" s="1187"/>
    </row>
    <row r="107" spans="1:8" ht="15" customHeight="1" x14ac:dyDescent="0.25">
      <c r="A107" s="1187"/>
      <c r="B107" s="1187"/>
      <c r="C107" s="1187"/>
      <c r="D107" s="1187"/>
      <c r="E107" s="1187"/>
      <c r="F107" s="1187"/>
      <c r="G107" s="1187"/>
      <c r="H107" s="1187"/>
    </row>
    <row r="108" spans="1:8" ht="15" customHeight="1" x14ac:dyDescent="0.25">
      <c r="A108" s="1187"/>
      <c r="B108" s="1187"/>
      <c r="C108" s="1187"/>
      <c r="D108" s="1187"/>
      <c r="E108" s="1187"/>
      <c r="F108" s="1187"/>
      <c r="G108" s="1187"/>
      <c r="H108" s="1187"/>
    </row>
    <row r="109" spans="1:8" ht="15" customHeight="1" x14ac:dyDescent="0.25">
      <c r="A109" s="1187"/>
      <c r="B109" s="1187"/>
      <c r="C109" s="1187"/>
      <c r="D109" s="1187"/>
      <c r="E109" s="1187"/>
      <c r="F109" s="1187"/>
      <c r="G109" s="1187"/>
      <c r="H109" s="1187"/>
    </row>
    <row r="110" spans="1:8" ht="15" customHeight="1" x14ac:dyDescent="0.25">
      <c r="A110" s="1187"/>
      <c r="B110" s="1187"/>
      <c r="C110" s="1187"/>
      <c r="D110" s="1187"/>
      <c r="E110" s="1187"/>
      <c r="F110" s="1187"/>
      <c r="G110" s="1187"/>
      <c r="H110" s="1187"/>
    </row>
    <row r="111" spans="1:8" ht="15" customHeight="1" x14ac:dyDescent="0.25">
      <c r="A111" s="1187"/>
      <c r="B111" s="1187"/>
      <c r="C111" s="1187"/>
      <c r="D111" s="1187"/>
      <c r="E111" s="1187"/>
      <c r="F111" s="1187"/>
      <c r="G111" s="1187"/>
      <c r="H111" s="1187"/>
    </row>
    <row r="112" spans="1:8" ht="15" customHeight="1" x14ac:dyDescent="0.25">
      <c r="A112" s="1187"/>
      <c r="B112" s="1187"/>
      <c r="C112" s="1187"/>
      <c r="D112" s="1187"/>
      <c r="E112" s="1187"/>
      <c r="F112" s="1187"/>
      <c r="G112" s="1187"/>
      <c r="H112" s="1187"/>
    </row>
    <row r="113" spans="1:8" ht="15" customHeight="1" x14ac:dyDescent="0.25">
      <c r="A113" s="1187"/>
      <c r="B113" s="1187"/>
      <c r="C113" s="1187"/>
      <c r="D113" s="1187"/>
      <c r="E113" s="1187"/>
      <c r="F113" s="1187"/>
      <c r="G113" s="1187"/>
      <c r="H113" s="1187"/>
    </row>
    <row r="114" spans="1:8" ht="15" customHeight="1" x14ac:dyDescent="0.25">
      <c r="A114" s="1187"/>
      <c r="B114" s="1187"/>
      <c r="C114" s="1187"/>
      <c r="D114" s="1187"/>
      <c r="E114" s="1187"/>
      <c r="F114" s="1187"/>
      <c r="G114" s="1187"/>
      <c r="H114" s="1187"/>
    </row>
    <row r="115" spans="1:8" ht="15" customHeight="1" x14ac:dyDescent="0.25">
      <c r="A115" s="1187"/>
      <c r="B115" s="1187"/>
      <c r="C115" s="1187"/>
      <c r="D115" s="1187"/>
      <c r="E115" s="1187"/>
      <c r="F115" s="1187"/>
      <c r="G115" s="1187"/>
      <c r="H115" s="1187"/>
    </row>
    <row r="116" spans="1:8" ht="15" customHeight="1" x14ac:dyDescent="0.25">
      <c r="A116" s="1187"/>
      <c r="B116" s="1187"/>
      <c r="C116" s="1187"/>
      <c r="D116" s="1187"/>
      <c r="E116" s="1187"/>
      <c r="F116" s="1187"/>
      <c r="G116" s="1187"/>
      <c r="H116" s="1187"/>
    </row>
    <row r="117" spans="1:8" ht="15" customHeight="1" x14ac:dyDescent="0.25">
      <c r="A117" s="1187"/>
      <c r="B117" s="1187"/>
      <c r="C117" s="1187"/>
      <c r="D117" s="1187"/>
      <c r="E117" s="1187"/>
      <c r="F117" s="1187"/>
      <c r="G117" s="1187"/>
      <c r="H117" s="1187"/>
    </row>
    <row r="118" spans="1:8" ht="15" customHeight="1" x14ac:dyDescent="0.25">
      <c r="A118" s="1187"/>
      <c r="B118" s="1187"/>
      <c r="C118" s="1187"/>
      <c r="D118" s="1187"/>
      <c r="E118" s="1187"/>
      <c r="F118" s="1187"/>
      <c r="G118" s="1187"/>
      <c r="H118" s="1187"/>
    </row>
    <row r="119" spans="1:8" ht="15" customHeight="1" x14ac:dyDescent="0.25">
      <c r="A119" s="1187"/>
      <c r="B119" s="1187"/>
      <c r="C119" s="1187"/>
      <c r="D119" s="1187"/>
      <c r="E119" s="1187"/>
      <c r="F119" s="1187"/>
      <c r="G119" s="1187"/>
      <c r="H119" s="1187"/>
    </row>
    <row r="120" spans="1:8" ht="15" customHeight="1" x14ac:dyDescent="0.25">
      <c r="A120" s="1187"/>
      <c r="B120" s="1187"/>
      <c r="C120" s="1187"/>
      <c r="D120" s="1187"/>
      <c r="E120" s="1187"/>
      <c r="F120" s="1187"/>
      <c r="G120" s="1187"/>
      <c r="H120" s="1187"/>
    </row>
    <row r="121" spans="1:8" ht="15" customHeight="1" x14ac:dyDescent="0.25">
      <c r="A121" s="1187"/>
      <c r="B121" s="1187"/>
      <c r="C121" s="1187"/>
      <c r="D121" s="1187"/>
      <c r="E121" s="1187"/>
      <c r="F121" s="1187"/>
      <c r="G121" s="1187"/>
      <c r="H121" s="1187"/>
    </row>
    <row r="122" spans="1:8" ht="15" customHeight="1" x14ac:dyDescent="0.25">
      <c r="A122" s="1187"/>
      <c r="B122" s="1187"/>
      <c r="C122" s="1187"/>
      <c r="D122" s="1187"/>
      <c r="E122" s="1187"/>
      <c r="F122" s="1187"/>
      <c r="G122" s="1187"/>
      <c r="H122" s="1187"/>
    </row>
    <row r="123" spans="1:8" ht="15" customHeight="1" x14ac:dyDescent="0.25">
      <c r="A123" s="1187"/>
      <c r="B123" s="1187"/>
      <c r="C123" s="1187"/>
      <c r="D123" s="1187"/>
      <c r="E123" s="1187"/>
      <c r="F123" s="1187"/>
      <c r="G123" s="1187"/>
      <c r="H123" s="1187"/>
    </row>
    <row r="124" spans="1:8" ht="15" customHeight="1" x14ac:dyDescent="0.25">
      <c r="A124" s="1187"/>
      <c r="B124" s="1187"/>
      <c r="C124" s="1187"/>
      <c r="D124" s="1187"/>
      <c r="E124" s="1187"/>
      <c r="F124" s="1187"/>
      <c r="G124" s="1187"/>
      <c r="H124" s="1187"/>
    </row>
    <row r="125" spans="1:8" ht="15" customHeight="1" x14ac:dyDescent="0.25">
      <c r="A125" s="1187"/>
      <c r="B125" s="1187"/>
      <c r="C125" s="1187"/>
      <c r="D125" s="1187"/>
      <c r="E125" s="1187"/>
      <c r="F125" s="1187"/>
      <c r="G125" s="1187"/>
      <c r="H125" s="1187"/>
    </row>
    <row r="126" spans="1:8" ht="15" customHeight="1" x14ac:dyDescent="0.25">
      <c r="A126" s="1187"/>
      <c r="B126" s="1187"/>
      <c r="C126" s="1187"/>
      <c r="D126" s="1187"/>
      <c r="E126" s="1187"/>
      <c r="F126" s="1187"/>
      <c r="G126" s="1187"/>
      <c r="H126" s="1187"/>
    </row>
    <row r="127" spans="1:8" ht="15" customHeight="1" x14ac:dyDescent="0.25">
      <c r="A127" s="1187"/>
      <c r="B127" s="1187"/>
      <c r="C127" s="1187"/>
      <c r="D127" s="1187"/>
      <c r="E127" s="1187"/>
      <c r="F127" s="1187"/>
      <c r="G127" s="1187"/>
      <c r="H127" s="1187"/>
    </row>
    <row r="128" spans="1:8" ht="15" customHeight="1" x14ac:dyDescent="0.25">
      <c r="A128" s="1187"/>
      <c r="B128" s="1187"/>
      <c r="C128" s="1187"/>
      <c r="D128" s="1187"/>
      <c r="E128" s="1187"/>
      <c r="F128" s="1187"/>
      <c r="G128" s="1187"/>
      <c r="H128" s="1187"/>
    </row>
    <row r="129" spans="1:8" ht="15" customHeight="1" x14ac:dyDescent="0.25">
      <c r="A129" s="1187"/>
      <c r="B129" s="1187"/>
      <c r="C129" s="1187"/>
      <c r="D129" s="1187"/>
      <c r="E129" s="1187"/>
      <c r="F129" s="1187"/>
      <c r="G129" s="1187"/>
      <c r="H129" s="1187"/>
    </row>
    <row r="130" spans="1:8" ht="16.5" customHeight="1" x14ac:dyDescent="0.25">
      <c r="A130" s="1187"/>
      <c r="B130" s="1187"/>
      <c r="C130" s="1187"/>
      <c r="D130" s="1187"/>
      <c r="E130" s="1187"/>
      <c r="F130" s="1187"/>
      <c r="G130" s="1187"/>
      <c r="H130" s="1187"/>
    </row>
    <row r="131" spans="1:8" ht="16.5" customHeight="1" x14ac:dyDescent="0.25">
      <c r="A131" s="1187"/>
      <c r="B131" s="1187"/>
      <c r="C131" s="1187"/>
      <c r="D131" s="1187"/>
      <c r="E131" s="1187"/>
      <c r="F131" s="1187"/>
      <c r="G131" s="1187"/>
      <c r="H131" s="1187"/>
    </row>
    <row r="132" spans="1:8" ht="16.5" customHeight="1" x14ac:dyDescent="0.25">
      <c r="A132" s="1187"/>
      <c r="B132" s="1187"/>
      <c r="C132" s="1187"/>
      <c r="D132" s="1187"/>
      <c r="E132" s="1187"/>
      <c r="F132" s="1187"/>
      <c r="G132" s="1187"/>
      <c r="H132" s="1187"/>
    </row>
    <row r="133" spans="1:8" ht="16.5" customHeight="1" x14ac:dyDescent="0.25">
      <c r="A133" s="1187"/>
      <c r="B133" s="1187"/>
      <c r="C133" s="1187"/>
      <c r="D133" s="1187"/>
      <c r="E133" s="1187"/>
      <c r="F133" s="1187"/>
      <c r="G133" s="1187"/>
      <c r="H133" s="1187"/>
    </row>
    <row r="134" spans="1:8" ht="16.5" customHeight="1" x14ac:dyDescent="0.25">
      <c r="A134" s="1187"/>
      <c r="B134" s="1187"/>
      <c r="C134" s="1187"/>
      <c r="D134" s="1187"/>
      <c r="E134" s="1187"/>
      <c r="F134" s="1187"/>
      <c r="G134" s="1187"/>
      <c r="H134" s="1187"/>
    </row>
    <row r="135" spans="1:8" ht="16.5" customHeight="1" x14ac:dyDescent="0.25">
      <c r="A135" s="1187"/>
      <c r="B135" s="1187"/>
      <c r="C135" s="1187"/>
      <c r="D135" s="1187"/>
      <c r="E135" s="1187"/>
      <c r="F135" s="1187"/>
      <c r="G135" s="1187"/>
      <c r="H135" s="1187"/>
    </row>
    <row r="136" spans="1:8" ht="16.5" customHeight="1" x14ac:dyDescent="0.25">
      <c r="A136" s="1187"/>
      <c r="B136" s="1187"/>
      <c r="C136" s="1187"/>
      <c r="D136" s="1187"/>
      <c r="E136" s="1187"/>
      <c r="F136" s="1187"/>
      <c r="G136" s="1187"/>
      <c r="H136" s="1187"/>
    </row>
    <row r="137" spans="1:8" ht="16.5" customHeight="1" x14ac:dyDescent="0.25">
      <c r="A137" s="1187"/>
      <c r="B137" s="1187"/>
      <c r="C137" s="1187"/>
      <c r="D137" s="1187"/>
      <c r="E137" s="1187"/>
      <c r="F137" s="1187"/>
      <c r="G137" s="1187"/>
      <c r="H137" s="1187"/>
    </row>
    <row r="138" spans="1:8" ht="16.5" customHeight="1" x14ac:dyDescent="0.25">
      <c r="A138" s="1187"/>
      <c r="B138" s="1187"/>
      <c r="C138" s="1187"/>
      <c r="D138" s="1187"/>
      <c r="E138" s="1187"/>
      <c r="F138" s="1187"/>
      <c r="G138" s="1187"/>
      <c r="H138" s="1187"/>
    </row>
    <row r="139" spans="1:8" x14ac:dyDescent="0.25">
      <c r="A139" s="1187" t="s">
        <v>7226</v>
      </c>
      <c r="B139" s="1187"/>
      <c r="C139" s="1187"/>
      <c r="D139" s="1187"/>
      <c r="E139" s="1187"/>
      <c r="F139" s="1187"/>
      <c r="G139" s="1187"/>
      <c r="H139" s="1187"/>
    </row>
    <row r="140" spans="1:8" x14ac:dyDescent="0.25">
      <c r="A140" s="1187"/>
      <c r="B140" s="1187"/>
      <c r="C140" s="1187"/>
      <c r="D140" s="1187"/>
      <c r="E140" s="1187"/>
      <c r="F140" s="1187"/>
      <c r="G140" s="1187"/>
      <c r="H140" s="1187"/>
    </row>
    <row r="141" spans="1:8" x14ac:dyDescent="0.25">
      <c r="A141" s="1187"/>
      <c r="B141" s="1187"/>
      <c r="C141" s="1187"/>
      <c r="D141" s="1187"/>
      <c r="E141" s="1187"/>
      <c r="F141" s="1187"/>
      <c r="G141" s="1187"/>
      <c r="H141" s="1187"/>
    </row>
    <row r="142" spans="1:8" x14ac:dyDescent="0.25">
      <c r="A142" s="1187"/>
      <c r="B142" s="1187"/>
      <c r="C142" s="1187"/>
      <c r="D142" s="1187"/>
      <c r="E142" s="1187"/>
      <c r="F142" s="1187"/>
      <c r="G142" s="1187"/>
      <c r="H142" s="1187"/>
    </row>
    <row r="143" spans="1:8" x14ac:dyDescent="0.25">
      <c r="A143" s="635"/>
      <c r="B143" s="635"/>
      <c r="C143" s="635"/>
      <c r="D143" s="635"/>
      <c r="E143" s="635"/>
      <c r="F143" s="635"/>
      <c r="G143" s="635"/>
      <c r="H143" s="635"/>
    </row>
    <row r="144" spans="1:8" ht="16.5" x14ac:dyDescent="0.3">
      <c r="A144" s="630"/>
      <c r="B144" s="630"/>
      <c r="C144" s="630"/>
      <c r="D144" s="654" t="s">
        <v>7091</v>
      </c>
      <c r="E144" s="630"/>
    </row>
    <row r="145" spans="1:5" ht="16.5" x14ac:dyDescent="0.3">
      <c r="A145" s="630" t="s">
        <v>7092</v>
      </c>
      <c r="B145" s="630"/>
      <c r="C145" s="630"/>
      <c r="D145" s="630"/>
      <c r="E145" s="630"/>
    </row>
    <row r="146" spans="1:5" ht="16.5" x14ac:dyDescent="0.3">
      <c r="A146" s="630" t="s">
        <v>7093</v>
      </c>
      <c r="B146" s="630"/>
      <c r="C146" s="630"/>
      <c r="D146" s="630"/>
      <c r="E146" s="630"/>
    </row>
    <row r="147" spans="1:5" ht="16.5" x14ac:dyDescent="0.3">
      <c r="A147" s="630" t="s">
        <v>7094</v>
      </c>
      <c r="B147" s="630"/>
      <c r="C147" s="630"/>
      <c r="D147" s="630"/>
      <c r="E147" s="630"/>
    </row>
    <row r="148" spans="1:5" ht="16.5" x14ac:dyDescent="0.3">
      <c r="A148" s="630"/>
      <c r="B148" s="630"/>
      <c r="C148" s="630"/>
      <c r="D148" s="630"/>
      <c r="E148" s="630"/>
    </row>
    <row r="149" spans="1:5" ht="16.5" x14ac:dyDescent="0.3">
      <c r="A149" s="630" t="s">
        <v>7095</v>
      </c>
      <c r="B149" s="630"/>
      <c r="C149" s="630"/>
      <c r="D149" s="630"/>
      <c r="E149" s="630"/>
    </row>
    <row r="150" spans="1:5" ht="16.5" x14ac:dyDescent="0.3">
      <c r="A150" s="630"/>
      <c r="B150" s="630"/>
      <c r="C150" s="630"/>
      <c r="D150" s="630"/>
      <c r="E150" s="630"/>
    </row>
    <row r="151" spans="1:5" ht="16.5" x14ac:dyDescent="0.3">
      <c r="A151" s="631" t="str">
        <f>FORMATOS!E9</f>
        <v>LEIDIS RICO PEÑA</v>
      </c>
      <c r="B151" s="630"/>
      <c r="C151" s="630"/>
      <c r="D151" s="630"/>
      <c r="E151" s="630"/>
    </row>
    <row r="152" spans="1:5" ht="16.5" x14ac:dyDescent="0.3">
      <c r="A152" s="638">
        <f>FORMATOS!E10</f>
        <v>1140908897</v>
      </c>
      <c r="B152" s="630"/>
      <c r="C152" s="630"/>
      <c r="D152" s="630"/>
      <c r="E152" s="630"/>
    </row>
    <row r="153" spans="1:5" x14ac:dyDescent="0.25">
      <c r="A153" s="637"/>
    </row>
    <row r="154" spans="1:5" ht="15.75" x14ac:dyDescent="0.25">
      <c r="D154" s="636" t="s">
        <v>7090</v>
      </c>
    </row>
    <row r="162" spans="3:8" x14ac:dyDescent="0.25">
      <c r="C162" s="662"/>
      <c r="D162" s="662"/>
      <c r="E162" s="662"/>
      <c r="F162" s="662"/>
      <c r="G162" s="662"/>
      <c r="H162" s="662"/>
    </row>
    <row r="163" spans="3:8" x14ac:dyDescent="0.25">
      <c r="C163" s="662"/>
      <c r="D163" s="662"/>
      <c r="E163" s="662"/>
      <c r="F163" s="662"/>
      <c r="G163" s="662"/>
      <c r="H163" s="662"/>
    </row>
    <row r="164" spans="3:8" x14ac:dyDescent="0.25">
      <c r="C164" s="662"/>
      <c r="D164" s="662"/>
      <c r="E164" s="662"/>
      <c r="F164" s="662"/>
      <c r="G164" s="662"/>
      <c r="H164" s="662"/>
    </row>
    <row r="165" spans="3:8" x14ac:dyDescent="0.25">
      <c r="C165" s="662"/>
      <c r="D165" s="662"/>
      <c r="E165" s="662"/>
      <c r="F165" s="662"/>
      <c r="G165" s="662"/>
      <c r="H165" s="662"/>
    </row>
    <row r="166" spans="3:8" x14ac:dyDescent="0.25">
      <c r="C166" s="662"/>
      <c r="D166" s="662"/>
      <c r="E166" s="662"/>
      <c r="F166" s="662"/>
      <c r="G166" s="662"/>
      <c r="H166" s="662"/>
    </row>
    <row r="167" spans="3:8" x14ac:dyDescent="0.25">
      <c r="C167" s="662"/>
      <c r="D167" s="662"/>
      <c r="E167" s="662"/>
      <c r="F167" s="662"/>
      <c r="G167" s="662"/>
      <c r="H167" s="662"/>
    </row>
    <row r="168" spans="3:8" x14ac:dyDescent="0.25">
      <c r="C168" s="662"/>
      <c r="D168" s="662"/>
      <c r="E168" s="662"/>
      <c r="F168" s="662"/>
      <c r="G168" s="662"/>
      <c r="H168" s="662"/>
    </row>
    <row r="169" spans="3:8" x14ac:dyDescent="0.25">
      <c r="C169" s="662"/>
      <c r="D169" s="662"/>
      <c r="E169" s="662"/>
      <c r="F169" s="662"/>
      <c r="G169" s="662"/>
      <c r="H169" s="662"/>
    </row>
    <row r="170" spans="3:8" x14ac:dyDescent="0.25">
      <c r="C170" s="662"/>
      <c r="D170" s="662"/>
      <c r="E170" s="662"/>
      <c r="F170" s="662"/>
      <c r="G170" s="662"/>
      <c r="H170" s="662"/>
    </row>
    <row r="171" spans="3:8" x14ac:dyDescent="0.25">
      <c r="C171" s="662"/>
      <c r="D171" s="662"/>
      <c r="E171" s="662"/>
      <c r="F171" s="662"/>
      <c r="G171" s="662"/>
      <c r="H171" s="662"/>
    </row>
    <row r="172" spans="3:8" x14ac:dyDescent="0.25">
      <c r="C172" s="662"/>
      <c r="D172" s="662"/>
      <c r="E172" s="662"/>
      <c r="F172" s="662"/>
      <c r="G172" s="662"/>
      <c r="H172" s="662"/>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46248</v>
      </c>
      <c r="B1" s="1195"/>
      <c r="C1" s="1195"/>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7600</v>
      </c>
      <c r="B4" s="698"/>
      <c r="C4" s="698"/>
      <c r="D4" s="698"/>
      <c r="E4" s="698"/>
      <c r="F4" s="698"/>
      <c r="G4" s="698"/>
      <c r="H4" s="630"/>
    </row>
    <row r="5" spans="1:8" ht="17.25" x14ac:dyDescent="0.3">
      <c r="A5" s="712" t="s">
        <v>7601</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755">
        <f>FORMATOS!E10</f>
        <v>1140908897</v>
      </c>
      <c r="B13" s="716" t="s">
        <v>7363</v>
      </c>
      <c r="C13" s="717"/>
      <c r="D13" s="717"/>
      <c r="E13" s="717"/>
      <c r="F13" s="717"/>
      <c r="G13" s="718"/>
      <c r="H13" s="630"/>
    </row>
    <row r="14" spans="1:8" ht="16.5" customHeight="1" x14ac:dyDescent="0.25">
      <c r="A14" s="1196" t="s">
        <v>7602</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5.25" customHeight="1" x14ac:dyDescent="0.3">
      <c r="A20" s="1196"/>
      <c r="B20" s="1196"/>
      <c r="C20" s="1196"/>
      <c r="D20" s="1196"/>
      <c r="E20" s="1196"/>
      <c r="F20" s="1196"/>
      <c r="G20" s="1196"/>
      <c r="H20" s="655"/>
    </row>
    <row r="21" spans="1:8" ht="15" customHeight="1" x14ac:dyDescent="0.25">
      <c r="A21" s="757"/>
      <c r="B21" s="757"/>
      <c r="C21" s="757"/>
      <c r="D21" s="757"/>
      <c r="E21" s="757"/>
      <c r="F21" s="757"/>
      <c r="G21" s="757"/>
      <c r="H21" s="753"/>
    </row>
    <row r="22" spans="1:8" ht="15" customHeight="1" x14ac:dyDescent="0.25">
      <c r="A22" s="758"/>
      <c r="B22" s="758"/>
      <c r="C22" s="758"/>
      <c r="D22" s="719" t="s">
        <v>7131</v>
      </c>
      <c r="E22" s="758"/>
      <c r="F22" s="758"/>
      <c r="G22" s="758"/>
      <c r="H22" s="753"/>
    </row>
    <row r="23" spans="1:8" ht="15" customHeight="1" x14ac:dyDescent="0.25">
      <c r="A23" s="758"/>
      <c r="B23" s="758"/>
      <c r="C23" s="758"/>
      <c r="D23" s="758"/>
      <c r="E23" s="720"/>
      <c r="F23" s="758"/>
      <c r="G23" s="758"/>
      <c r="H23" s="753"/>
    </row>
    <row r="24" spans="1:8" ht="15" customHeight="1" x14ac:dyDescent="0.25">
      <c r="A24" s="757" t="s">
        <v>7394</v>
      </c>
      <c r="B24" s="759" t="s">
        <v>7365</v>
      </c>
      <c r="C24" s="1197">
        <f>FORMATOS!E15</f>
        <v>46158</v>
      </c>
      <c r="D24" s="1197"/>
      <c r="E24" s="698" t="s">
        <v>9187</v>
      </c>
      <c r="F24" s="720"/>
      <c r="G24" s="720"/>
      <c r="H24" s="753"/>
    </row>
    <row r="25" spans="1:8" ht="18" customHeight="1" x14ac:dyDescent="0.25">
      <c r="A25" s="759" t="s">
        <v>9188</v>
      </c>
      <c r="B25" s="757"/>
      <c r="C25" s="757"/>
      <c r="D25" s="757"/>
      <c r="E25" s="757"/>
      <c r="F25" s="757"/>
      <c r="G25" s="757"/>
      <c r="H25" s="753"/>
    </row>
    <row r="26" spans="1:8" ht="15" customHeight="1" x14ac:dyDescent="0.3">
      <c r="A26" s="721"/>
      <c r="B26" s="757"/>
      <c r="C26" s="757"/>
      <c r="D26" s="757"/>
      <c r="E26" s="757"/>
      <c r="F26" s="757"/>
      <c r="G26" s="757"/>
      <c r="H26" s="634"/>
    </row>
    <row r="27" spans="1:8" ht="17.25" customHeight="1" x14ac:dyDescent="0.25">
      <c r="A27" s="712" t="s">
        <v>7395</v>
      </c>
      <c r="B27" s="759" t="s">
        <v>9189</v>
      </c>
      <c r="C27" s="757"/>
      <c r="D27" s="757"/>
      <c r="E27" s="757"/>
      <c r="F27" s="757"/>
      <c r="G27" s="757"/>
      <c r="H27" s="634"/>
    </row>
    <row r="28" spans="1:8" ht="15" customHeight="1" x14ac:dyDescent="0.3">
      <c r="A28" s="768" t="s">
        <v>9190</v>
      </c>
      <c r="B28" s="767"/>
      <c r="C28" s="757"/>
      <c r="D28" s="757"/>
      <c r="E28" s="757"/>
      <c r="F28" s="757"/>
      <c r="G28" s="757"/>
      <c r="H28" s="753"/>
    </row>
    <row r="29" spans="1:8" ht="18" customHeight="1" x14ac:dyDescent="0.25">
      <c r="A29" s="1197">
        <f>FORMATOS!E16</f>
        <v>46175</v>
      </c>
      <c r="B29" s="1197"/>
      <c r="C29" s="1197"/>
      <c r="D29" s="757"/>
      <c r="E29" s="757"/>
      <c r="F29" s="757"/>
      <c r="G29" s="757"/>
      <c r="H29" s="753"/>
    </row>
    <row r="30" spans="1:8" ht="15" customHeight="1" x14ac:dyDescent="0.3">
      <c r="A30" s="768"/>
      <c r="B30" s="767"/>
      <c r="C30" s="757"/>
      <c r="D30" s="757"/>
      <c r="E30" s="757"/>
      <c r="F30" s="757"/>
      <c r="G30" s="757"/>
      <c r="H30" s="753"/>
    </row>
    <row r="31" spans="1:8" ht="18" customHeight="1" x14ac:dyDescent="0.25">
      <c r="A31" s="722" t="s">
        <v>7368</v>
      </c>
      <c r="B31" s="759" t="s">
        <v>7366</v>
      </c>
      <c r="C31" s="1197">
        <f ca="1">FORMATOS!E3</f>
        <v>46248</v>
      </c>
      <c r="D31" s="1197"/>
      <c r="E31" s="759" t="s">
        <v>7603</v>
      </c>
      <c r="F31" s="757"/>
      <c r="G31" s="757"/>
      <c r="H31" s="753"/>
    </row>
    <row r="32" spans="1:8" ht="15" customHeight="1" x14ac:dyDescent="0.25">
      <c r="A32" s="1194" t="s">
        <v>9191</v>
      </c>
      <c r="B32" s="1194"/>
      <c r="C32" s="1194"/>
      <c r="D32" s="1194"/>
      <c r="E32" s="1194"/>
      <c r="F32" s="1194"/>
      <c r="G32" s="757"/>
      <c r="H32" s="753"/>
    </row>
    <row r="33" spans="1:8" ht="19.5" customHeight="1" x14ac:dyDescent="0.25">
      <c r="A33" s="1194"/>
      <c r="B33" s="1194"/>
      <c r="C33" s="1194"/>
      <c r="D33" s="1194"/>
      <c r="E33" s="1194"/>
      <c r="F33" s="1194"/>
      <c r="G33" s="757"/>
      <c r="H33" s="753"/>
    </row>
    <row r="34" spans="1:8" ht="18" customHeight="1" x14ac:dyDescent="0.25">
      <c r="A34" s="1194"/>
      <c r="B34" s="1194"/>
      <c r="C34" s="1194"/>
      <c r="D34" s="1194"/>
      <c r="E34" s="1194"/>
      <c r="F34" s="1194"/>
      <c r="G34" s="757"/>
      <c r="H34" s="753"/>
    </row>
    <row r="35" spans="1:8" ht="15" customHeight="1" x14ac:dyDescent="0.25">
      <c r="A35" s="722"/>
      <c r="B35" s="757"/>
      <c r="C35" s="757"/>
      <c r="D35" s="757"/>
      <c r="E35" s="757"/>
      <c r="F35" s="757"/>
      <c r="G35" s="757"/>
      <c r="H35" s="753"/>
    </row>
    <row r="36" spans="1:8" ht="15" customHeight="1" x14ac:dyDescent="0.25">
      <c r="A36" s="757"/>
      <c r="B36" s="757"/>
      <c r="C36" s="757"/>
      <c r="D36" s="723" t="s">
        <v>7370</v>
      </c>
      <c r="E36" s="757"/>
      <c r="F36" s="757"/>
      <c r="G36" s="757"/>
      <c r="H36" s="753"/>
    </row>
    <row r="37" spans="1:8" ht="15" customHeight="1" x14ac:dyDescent="0.25">
      <c r="A37" s="757"/>
      <c r="B37" s="757"/>
      <c r="C37" s="757"/>
      <c r="D37" s="757"/>
      <c r="E37" s="757"/>
      <c r="F37" s="757"/>
      <c r="G37" s="757"/>
      <c r="H37" s="753"/>
    </row>
    <row r="38" spans="1:8" ht="15" customHeight="1" x14ac:dyDescent="0.25">
      <c r="A38" s="697" t="s">
        <v>7604</v>
      </c>
      <c r="B38" s="757"/>
      <c r="C38" s="757"/>
      <c r="D38" s="757"/>
      <c r="E38" s="757"/>
      <c r="F38" s="757"/>
      <c r="G38" s="757"/>
      <c r="H38" s="753"/>
    </row>
    <row r="39" spans="1:8" ht="15" customHeight="1" x14ac:dyDescent="0.25">
      <c r="A39" s="1196" t="s">
        <v>7612</v>
      </c>
      <c r="B39" s="1196"/>
      <c r="C39" s="1196"/>
      <c r="D39" s="1196"/>
      <c r="E39" s="1196"/>
      <c r="F39" s="1196"/>
      <c r="G39" s="1196"/>
      <c r="H39" s="753"/>
    </row>
    <row r="40" spans="1:8" ht="15" customHeight="1" x14ac:dyDescent="0.25">
      <c r="A40" s="1196"/>
      <c r="B40" s="1196"/>
      <c r="C40" s="1196"/>
      <c r="D40" s="1196"/>
      <c r="E40" s="1196"/>
      <c r="F40" s="1196"/>
      <c r="G40" s="1196"/>
      <c r="H40" s="753"/>
    </row>
    <row r="41" spans="1:8" ht="15" customHeight="1" x14ac:dyDescent="0.25">
      <c r="A41" s="1196"/>
      <c r="B41" s="1196"/>
      <c r="C41" s="1196"/>
      <c r="D41" s="1196"/>
      <c r="E41" s="1196"/>
      <c r="F41" s="1196"/>
      <c r="G41" s="1196"/>
      <c r="H41" s="753"/>
    </row>
    <row r="42" spans="1:8" ht="15" customHeight="1" x14ac:dyDescent="0.25">
      <c r="A42" s="1196"/>
      <c r="B42" s="1196"/>
      <c r="C42" s="1196"/>
      <c r="D42" s="1196"/>
      <c r="E42" s="1196"/>
      <c r="F42" s="1196"/>
      <c r="G42" s="1196"/>
      <c r="H42" s="753"/>
    </row>
    <row r="43" spans="1:8" ht="20.25" customHeight="1" x14ac:dyDescent="0.25">
      <c r="A43" s="1196" t="s">
        <v>7611</v>
      </c>
      <c r="B43" s="1196"/>
      <c r="C43" s="1196"/>
      <c r="D43" s="1196"/>
      <c r="E43" s="1196"/>
      <c r="F43" s="1196"/>
      <c r="G43" s="1196"/>
      <c r="H43" s="1196"/>
    </row>
    <row r="44" spans="1:8" ht="20.25" customHeight="1" x14ac:dyDescent="0.25">
      <c r="A44" s="1196"/>
      <c r="B44" s="1196"/>
      <c r="C44" s="1196"/>
      <c r="D44" s="1196"/>
      <c r="E44" s="1196"/>
      <c r="F44" s="1196"/>
      <c r="G44" s="1196"/>
      <c r="H44" s="1196"/>
    </row>
    <row r="45" spans="1:8" ht="20.25" customHeight="1" x14ac:dyDescent="0.25">
      <c r="A45" s="756"/>
      <c r="B45" s="756"/>
      <c r="C45" s="756"/>
      <c r="D45" s="756"/>
      <c r="E45" s="756"/>
      <c r="F45" s="756"/>
      <c r="G45" s="757"/>
      <c r="H45" s="753"/>
    </row>
    <row r="46" spans="1:8" ht="15" customHeight="1" x14ac:dyDescent="0.25">
      <c r="A46" s="757"/>
      <c r="B46" s="757"/>
      <c r="C46" s="757"/>
      <c r="D46" s="723" t="s">
        <v>7373</v>
      </c>
      <c r="E46" s="757"/>
      <c r="F46" s="757"/>
      <c r="G46" s="757"/>
      <c r="H46" s="753"/>
    </row>
    <row r="47" spans="1:8" ht="15" customHeight="1" x14ac:dyDescent="0.25">
      <c r="A47" s="1196" t="s">
        <v>7374</v>
      </c>
      <c r="B47" s="1196"/>
      <c r="C47" s="1196"/>
      <c r="D47" s="1196"/>
      <c r="E47" s="1196"/>
      <c r="F47" s="1196"/>
      <c r="G47" s="758"/>
      <c r="H47" s="753"/>
    </row>
    <row r="48" spans="1:8" ht="15" customHeight="1" x14ac:dyDescent="0.25">
      <c r="A48" s="1196"/>
      <c r="B48" s="1196"/>
      <c r="C48" s="1196"/>
      <c r="D48" s="1196"/>
      <c r="E48" s="1196"/>
      <c r="F48" s="1196"/>
      <c r="G48" s="757"/>
      <c r="H48" s="753"/>
    </row>
    <row r="49" spans="1:8" ht="15" customHeight="1" x14ac:dyDescent="0.25">
      <c r="A49" s="1196"/>
      <c r="B49" s="1196"/>
      <c r="C49" s="1196"/>
      <c r="D49" s="1196"/>
      <c r="E49" s="1196"/>
      <c r="F49" s="1196"/>
      <c r="G49" s="757"/>
      <c r="H49" s="753"/>
    </row>
    <row r="50" spans="1:8" ht="15" customHeight="1" x14ac:dyDescent="0.25">
      <c r="A50" s="1196"/>
      <c r="B50" s="1196"/>
      <c r="C50" s="1196"/>
      <c r="D50" s="1196"/>
      <c r="E50" s="1196"/>
      <c r="F50" s="1196"/>
      <c r="G50" s="757"/>
      <c r="H50" s="753"/>
    </row>
    <row r="51" spans="1:8" ht="15" customHeight="1" x14ac:dyDescent="0.25">
      <c r="A51" s="757"/>
      <c r="B51" s="757"/>
      <c r="C51" s="757"/>
      <c r="D51" s="757"/>
      <c r="E51" s="757"/>
      <c r="F51" s="757"/>
      <c r="G51" s="757"/>
      <c r="H51" s="753"/>
    </row>
    <row r="52" spans="1:8" ht="15" customHeight="1" x14ac:dyDescent="0.25">
      <c r="A52" s="757"/>
      <c r="B52" s="757"/>
      <c r="C52" s="757"/>
      <c r="D52" s="723" t="s">
        <v>7375</v>
      </c>
      <c r="E52" s="757"/>
      <c r="F52" s="757"/>
      <c r="G52" s="757"/>
      <c r="H52" s="634"/>
    </row>
    <row r="53" spans="1:8" ht="15" customHeight="1" x14ac:dyDescent="0.25">
      <c r="A53" s="1196" t="s">
        <v>7605</v>
      </c>
      <c r="B53" s="1196"/>
      <c r="C53" s="1196"/>
      <c r="D53" s="1196"/>
      <c r="E53" s="1196"/>
      <c r="F53" s="1196"/>
      <c r="G53" s="757"/>
      <c r="H53" s="753"/>
    </row>
    <row r="54" spans="1:8" ht="22.5" customHeight="1" x14ac:dyDescent="0.25">
      <c r="A54" s="1196"/>
      <c r="B54" s="1196"/>
      <c r="C54" s="1196"/>
      <c r="D54" s="1196"/>
      <c r="E54" s="1196"/>
      <c r="F54" s="1196"/>
      <c r="G54" s="757"/>
      <c r="H54" s="753"/>
    </row>
    <row r="55" spans="1:8" ht="21" customHeight="1" x14ac:dyDescent="0.25">
      <c r="A55" s="703" t="s">
        <v>7606</v>
      </c>
      <c r="B55" s="758"/>
      <c r="C55" s="758"/>
      <c r="D55" s="702" t="str">
        <f>FORMATOS!E14</f>
        <v>ALCALDIA MUNICIPAL DE ENVIGADO</v>
      </c>
      <c r="F55" s="758"/>
      <c r="G55" s="757"/>
      <c r="H55" s="753"/>
    </row>
    <row r="56" spans="1:8" ht="15" customHeight="1" x14ac:dyDescent="0.25">
      <c r="A56" s="1196" t="s">
        <v>7607</v>
      </c>
      <c r="B56" s="1196"/>
      <c r="C56" s="1196"/>
      <c r="D56" s="1196"/>
      <c r="E56" s="1196"/>
      <c r="F56" s="1196"/>
      <c r="G56" s="757"/>
      <c r="H56" s="753"/>
    </row>
    <row r="57" spans="1:8" ht="15.75" customHeight="1" x14ac:dyDescent="0.25">
      <c r="A57" s="1196"/>
      <c r="B57" s="1196"/>
      <c r="C57" s="1196"/>
      <c r="D57" s="1196"/>
      <c r="E57" s="1196"/>
      <c r="F57" s="1196"/>
      <c r="G57" s="757"/>
      <c r="H57" s="753"/>
    </row>
    <row r="58" spans="1:8" ht="20.25" customHeight="1" x14ac:dyDescent="0.25">
      <c r="A58" s="1196"/>
      <c r="B58" s="1196"/>
      <c r="C58" s="1196"/>
      <c r="D58" s="1196"/>
      <c r="E58" s="1196"/>
      <c r="F58" s="1196"/>
      <c r="G58" s="757"/>
      <c r="H58" s="753"/>
    </row>
    <row r="59" spans="1:8" ht="20.25" customHeight="1" x14ac:dyDescent="0.25">
      <c r="A59" s="757"/>
      <c r="B59" s="757"/>
      <c r="C59" s="757"/>
      <c r="D59" s="757"/>
      <c r="E59" s="757"/>
      <c r="F59" s="757"/>
      <c r="G59" s="757"/>
      <c r="H59" s="753"/>
    </row>
    <row r="60" spans="1:8" ht="15" customHeight="1" x14ac:dyDescent="0.25">
      <c r="A60" s="757"/>
      <c r="B60" s="757"/>
      <c r="C60" s="757"/>
      <c r="D60" s="723" t="s">
        <v>7377</v>
      </c>
      <c r="E60" s="757"/>
      <c r="F60" s="757"/>
      <c r="G60" s="757"/>
      <c r="H60" s="753"/>
    </row>
    <row r="61" spans="1:8" ht="15" customHeight="1" x14ac:dyDescent="0.25">
      <c r="A61" s="757"/>
      <c r="B61" s="757"/>
      <c r="C61" s="757"/>
      <c r="D61" s="757"/>
      <c r="E61" s="757"/>
      <c r="F61" s="757"/>
      <c r="G61" s="757"/>
      <c r="H61" s="753"/>
    </row>
    <row r="62" spans="1:8" ht="15" customHeight="1" x14ac:dyDescent="0.25">
      <c r="A62" s="1196" t="s">
        <v>7378</v>
      </c>
      <c r="B62" s="1196"/>
      <c r="C62" s="1196"/>
      <c r="D62" s="1196"/>
      <c r="E62" s="1196"/>
      <c r="F62" s="1196"/>
      <c r="G62" s="757"/>
      <c r="H62" s="753"/>
    </row>
    <row r="63" spans="1:8" ht="15" customHeight="1" x14ac:dyDescent="0.25">
      <c r="A63" s="1196"/>
      <c r="B63" s="1196"/>
      <c r="C63" s="1196"/>
      <c r="D63" s="1196"/>
      <c r="E63" s="1196"/>
      <c r="F63" s="1196"/>
      <c r="G63" s="757"/>
      <c r="H63" s="753"/>
    </row>
    <row r="64" spans="1:8" ht="21.75" customHeight="1" x14ac:dyDescent="0.25">
      <c r="A64" s="1196"/>
      <c r="B64" s="1196"/>
      <c r="C64" s="1196"/>
      <c r="D64" s="1196"/>
      <c r="E64" s="1196"/>
      <c r="F64" s="1196"/>
      <c r="G64" s="757"/>
      <c r="H64" s="753"/>
    </row>
    <row r="65" spans="1:8" ht="15" customHeight="1" x14ac:dyDescent="0.25">
      <c r="A65" s="757"/>
      <c r="B65" s="757"/>
      <c r="C65" s="757"/>
      <c r="D65" s="757"/>
      <c r="E65" s="757"/>
      <c r="F65" s="757"/>
      <c r="G65" s="757"/>
      <c r="H65" s="753"/>
    </row>
    <row r="66" spans="1:8" ht="15" customHeight="1" x14ac:dyDescent="0.25">
      <c r="A66" s="757"/>
      <c r="B66" s="757"/>
      <c r="C66" s="757"/>
      <c r="D66" s="723" t="s">
        <v>7379</v>
      </c>
      <c r="E66" s="757"/>
      <c r="F66" s="757"/>
      <c r="G66" s="757"/>
      <c r="H66" s="753"/>
    </row>
    <row r="67" spans="1:8" ht="15" customHeight="1" x14ac:dyDescent="0.25">
      <c r="A67" s="757"/>
      <c r="B67" s="757"/>
      <c r="C67" s="757"/>
      <c r="D67" s="757"/>
      <c r="E67" s="757"/>
      <c r="F67" s="757"/>
      <c r="G67" s="757"/>
      <c r="H67" s="753"/>
    </row>
    <row r="68" spans="1:8" ht="15" customHeight="1" x14ac:dyDescent="0.25">
      <c r="A68" s="1205" t="s">
        <v>7608</v>
      </c>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704"/>
      <c r="B70" s="757"/>
      <c r="C70" s="757"/>
      <c r="D70" s="757"/>
      <c r="E70" s="757"/>
      <c r="F70" s="757"/>
      <c r="G70" s="757"/>
      <c r="H70" s="753"/>
    </row>
    <row r="71" spans="1:8" ht="15" customHeight="1" x14ac:dyDescent="0.25">
      <c r="A71" s="757"/>
      <c r="B71" s="757"/>
      <c r="C71" s="757"/>
      <c r="D71" s="723" t="s">
        <v>7091</v>
      </c>
      <c r="E71" s="757"/>
      <c r="F71" s="757"/>
      <c r="G71" s="757"/>
      <c r="H71" s="753"/>
    </row>
    <row r="72" spans="1:8" ht="15" customHeight="1" x14ac:dyDescent="0.25">
      <c r="A72" s="757"/>
      <c r="B72" s="757"/>
      <c r="C72" s="757"/>
      <c r="D72" s="757"/>
      <c r="E72" s="757"/>
      <c r="F72" s="757"/>
      <c r="G72" s="757"/>
      <c r="H72" s="753"/>
    </row>
    <row r="73" spans="1:8" ht="15" customHeight="1" x14ac:dyDescent="0.25">
      <c r="A73" s="707" t="s">
        <v>3919</v>
      </c>
      <c r="B73" s="703" t="str">
        <f>FORMATOS!E9</f>
        <v>LEIDIS RICO PEÑA</v>
      </c>
      <c r="C73" s="757"/>
      <c r="D73" s="757"/>
      <c r="E73" s="757"/>
      <c r="F73" s="757"/>
      <c r="G73" s="757"/>
      <c r="H73" s="753"/>
    </row>
    <row r="74" spans="1:8" ht="15" customHeight="1" x14ac:dyDescent="0.25">
      <c r="A74" s="707" t="s">
        <v>7486</v>
      </c>
      <c r="B74" s="1200">
        <f>FORMATOS!E10</f>
        <v>1140908897</v>
      </c>
      <c r="C74" s="1200"/>
      <c r="D74" s="757"/>
      <c r="E74" s="757"/>
      <c r="F74" s="757"/>
      <c r="G74" s="757"/>
      <c r="H74" s="753"/>
    </row>
    <row r="75" spans="1:8" ht="15" customHeight="1" x14ac:dyDescent="0.25">
      <c r="A75" s="707" t="s">
        <v>7485</v>
      </c>
      <c r="B75" s="1203" t="s">
        <v>7389</v>
      </c>
      <c r="C75" s="1203"/>
      <c r="D75" s="757"/>
      <c r="E75" s="757"/>
      <c r="F75" s="757"/>
      <c r="G75" s="757"/>
      <c r="H75" s="753"/>
    </row>
    <row r="76" spans="1:8" ht="15" customHeight="1" x14ac:dyDescent="0.25">
      <c r="A76" s="707" t="s">
        <v>3925</v>
      </c>
      <c r="B76" s="1201">
        <v>3136668894</v>
      </c>
      <c r="C76" s="1201"/>
      <c r="D76" s="757"/>
      <c r="E76" s="757"/>
      <c r="F76" s="757"/>
      <c r="G76" s="757"/>
      <c r="H76" s="753"/>
    </row>
    <row r="77" spans="1:8" ht="15" customHeight="1" x14ac:dyDescent="0.25">
      <c r="A77" s="707" t="s">
        <v>7382</v>
      </c>
      <c r="B77" s="711" t="s">
        <v>7388</v>
      </c>
      <c r="C77" s="757"/>
      <c r="D77" s="757"/>
      <c r="E77" s="757"/>
      <c r="F77" s="757"/>
      <c r="G77" s="757"/>
      <c r="H77" s="753"/>
    </row>
    <row r="78" spans="1:8" ht="15" customHeight="1" x14ac:dyDescent="0.25">
      <c r="A78" s="757"/>
      <c r="B78" s="757"/>
      <c r="C78" s="757"/>
      <c r="D78" s="757"/>
      <c r="E78" s="757"/>
      <c r="F78" s="757"/>
      <c r="G78" s="757"/>
      <c r="H78" s="753"/>
    </row>
    <row r="79" spans="1:8" ht="15" customHeight="1" x14ac:dyDescent="0.25">
      <c r="A79" s="699" t="s">
        <v>7380</v>
      </c>
      <c r="B79" s="757"/>
      <c r="C79" s="757"/>
      <c r="D79" s="757"/>
      <c r="E79" s="757"/>
      <c r="F79" s="757"/>
      <c r="G79" s="757"/>
      <c r="H79" s="753"/>
    </row>
    <row r="80" spans="1:8" ht="15" customHeight="1" x14ac:dyDescent="0.25">
      <c r="A80" s="757"/>
      <c r="B80" s="757"/>
      <c r="C80" s="757"/>
      <c r="D80" s="757"/>
      <c r="E80" s="757"/>
      <c r="F80" s="757"/>
      <c r="G80" s="757"/>
      <c r="H80" s="753"/>
    </row>
    <row r="81" spans="1:8" ht="15" customHeight="1" x14ac:dyDescent="0.25">
      <c r="A81" s="707" t="s">
        <v>3919</v>
      </c>
      <c r="B81" s="709" t="str">
        <f>FORMATOS!E14</f>
        <v>ALCALDIA MUNICIPAL DE ENVIGADO</v>
      </c>
      <c r="C81" s="757"/>
      <c r="D81" s="757"/>
      <c r="E81" s="757"/>
      <c r="F81" s="757"/>
      <c r="G81" s="757"/>
      <c r="H81" s="753"/>
    </row>
    <row r="82" spans="1:8" ht="17.25" customHeight="1" x14ac:dyDescent="0.25">
      <c r="A82" s="707" t="s">
        <v>7485</v>
      </c>
      <c r="B82" s="759" t="str">
        <f>IFERROR(VLOOKUP(B$81,Tabla27[#All],2,FALSE),"")</f>
        <v>Carrera 43 Nº 38 Sur 35 Envigado - Antioquia</v>
      </c>
      <c r="C82" s="757"/>
      <c r="D82" s="757"/>
      <c r="E82" s="757"/>
      <c r="F82" s="757"/>
      <c r="G82" s="757"/>
      <c r="H82" s="753"/>
    </row>
    <row r="83" spans="1:8" ht="15" customHeight="1" x14ac:dyDescent="0.25">
      <c r="A83" s="707" t="s">
        <v>3925</v>
      </c>
      <c r="B83" s="1200">
        <f>IFERROR(VLOOKUP(B$81,Tabla27[#All],3,FALSE),"")</f>
        <v>6043394000</v>
      </c>
      <c r="C83" s="1200"/>
      <c r="D83" s="757"/>
      <c r="E83" s="757"/>
      <c r="F83" s="757"/>
      <c r="G83" s="757"/>
      <c r="H83" s="753"/>
    </row>
    <row r="84" spans="1:8" ht="18.75" customHeight="1" x14ac:dyDescent="0.25">
      <c r="A84" s="707" t="s">
        <v>7382</v>
      </c>
      <c r="B84" s="759" t="str">
        <f>IFERROR(VLOOKUP(B$81,Tabla27[#All],4,FALSE),"")</f>
        <v>notificaciones@juridica.envigado.gov.co</v>
      </c>
      <c r="C84" s="757"/>
      <c r="D84" s="757"/>
      <c r="E84" s="757"/>
      <c r="F84" s="757"/>
      <c r="G84" s="757"/>
      <c r="H84" s="753"/>
    </row>
    <row r="85" spans="1:8" ht="15" customHeight="1" x14ac:dyDescent="0.25">
      <c r="A85" s="707" t="s">
        <v>7383</v>
      </c>
      <c r="B85" s="1201" t="str">
        <f>IFERROR(VLOOKUP(B$81,Tabla27[#All],5,FALSE),"")</f>
        <v>890907106-5</v>
      </c>
      <c r="C85" s="1201"/>
      <c r="D85" s="757"/>
      <c r="E85" s="757"/>
      <c r="F85" s="757"/>
      <c r="G85" s="757"/>
      <c r="H85" s="753"/>
    </row>
    <row r="86" spans="1:8" ht="15" customHeight="1" x14ac:dyDescent="0.25">
      <c r="A86" s="757"/>
      <c r="B86" s="757"/>
      <c r="C86" s="757"/>
      <c r="D86" s="757"/>
      <c r="E86" s="757"/>
      <c r="F86" s="757"/>
      <c r="G86" s="757"/>
      <c r="H86" s="753"/>
    </row>
    <row r="87" spans="1:8" ht="17.25" x14ac:dyDescent="0.3">
      <c r="A87" s="698"/>
      <c r="B87" s="698"/>
      <c r="C87" s="698"/>
      <c r="D87" s="698"/>
      <c r="E87" s="698"/>
      <c r="F87" s="721"/>
      <c r="G87" s="721"/>
    </row>
    <row r="88" spans="1:8" ht="17.25" x14ac:dyDescent="0.3">
      <c r="A88" s="698"/>
      <c r="B88" s="698"/>
      <c r="C88" s="698"/>
      <c r="D88" s="698"/>
      <c r="E88" s="698"/>
      <c r="F88" s="721"/>
      <c r="G88" s="721"/>
    </row>
    <row r="89" spans="1:8" ht="17.25" x14ac:dyDescent="0.3">
      <c r="A89" s="698" t="s">
        <v>7095</v>
      </c>
      <c r="B89" s="698"/>
      <c r="C89" s="698"/>
      <c r="D89" s="698"/>
      <c r="E89" s="698"/>
      <c r="F89" s="721"/>
      <c r="G89" s="721"/>
    </row>
    <row r="90" spans="1:8" ht="17.25" x14ac:dyDescent="0.3">
      <c r="A90" s="698"/>
      <c r="B90" s="698"/>
      <c r="C90" s="698"/>
      <c r="D90" s="698"/>
      <c r="E90" s="698"/>
      <c r="F90" s="721"/>
      <c r="G90" s="721"/>
    </row>
    <row r="91" spans="1:8" ht="17.25" x14ac:dyDescent="0.3">
      <c r="A91" s="712" t="str">
        <f>FORMATOS!E9</f>
        <v>LEIDIS RICO PEÑA</v>
      </c>
      <c r="B91" s="698"/>
      <c r="C91" s="698"/>
      <c r="D91" s="698"/>
      <c r="E91" s="698"/>
      <c r="F91" s="721"/>
      <c r="G91" s="721"/>
    </row>
    <row r="92" spans="1:8" ht="17.25" x14ac:dyDescent="0.3">
      <c r="A92" s="1202">
        <f>FORMATOS!E10</f>
        <v>1140908897</v>
      </c>
      <c r="B92" s="1202"/>
      <c r="C92" s="698"/>
      <c r="D92" s="721"/>
      <c r="E92" s="721"/>
      <c r="F92" s="721"/>
      <c r="G92" s="721"/>
    </row>
    <row r="101" spans="4:4" ht="16.5" x14ac:dyDescent="0.25">
      <c r="D101" s="698"/>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46248</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61"/>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7083</v>
      </c>
      <c r="B7" s="632" t="s">
        <v>7523</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57" t="s">
        <v>7524</v>
      </c>
      <c r="C15" s="655"/>
      <c r="D15" s="655"/>
      <c r="E15" s="655"/>
      <c r="F15" s="655"/>
      <c r="G15" s="656"/>
      <c r="H15" s="655"/>
    </row>
    <row r="16" spans="1:8" ht="16.5" customHeight="1" x14ac:dyDescent="0.25">
      <c r="A16" s="1187" t="s">
        <v>7525</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634"/>
      <c r="B20" s="634"/>
      <c r="C20" s="634"/>
      <c r="D20" s="634"/>
      <c r="E20" s="634"/>
      <c r="F20" s="634"/>
      <c r="G20" s="634"/>
      <c r="H20" s="634"/>
    </row>
    <row r="21" spans="1:8" ht="15" customHeight="1" x14ac:dyDescent="0.25">
      <c r="A21" s="634"/>
      <c r="B21" s="634"/>
      <c r="C21" s="634"/>
      <c r="D21" s="632" t="s">
        <v>7132</v>
      </c>
      <c r="E21" s="634"/>
      <c r="F21" s="634"/>
      <c r="G21" s="634"/>
      <c r="H21" s="634"/>
    </row>
    <row r="22" spans="1:8" ht="15" customHeight="1" x14ac:dyDescent="0.25">
      <c r="A22" s="1187" t="s">
        <v>9207</v>
      </c>
      <c r="B22" s="1187"/>
      <c r="C22" s="1187"/>
      <c r="D22" s="1187"/>
      <c r="E22" s="1187"/>
      <c r="F22" s="1187"/>
      <c r="G22" s="1187"/>
      <c r="H22" s="1187"/>
    </row>
    <row r="23" spans="1:8" ht="15" customHeight="1" x14ac:dyDescent="0.25">
      <c r="A23" s="1086" t="s">
        <v>9208</v>
      </c>
      <c r="B23" s="634"/>
      <c r="C23" s="634"/>
      <c r="D23" s="634" t="str">
        <f>FORMATOS!E11</f>
        <v>EHZ459</v>
      </c>
      <c r="E23" s="634"/>
      <c r="F23" s="634"/>
      <c r="G23" s="634"/>
      <c r="H23" s="634"/>
    </row>
    <row r="24" spans="1:8" ht="15" customHeight="1" x14ac:dyDescent="0.25">
      <c r="A24" s="634"/>
      <c r="B24" s="634"/>
      <c r="C24" s="634"/>
      <c r="D24" s="634"/>
      <c r="E24" s="634"/>
      <c r="F24" s="634"/>
      <c r="G24" s="634"/>
      <c r="H24" s="634"/>
    </row>
    <row r="25" spans="1:8" ht="24.75" customHeight="1" x14ac:dyDescent="0.25">
      <c r="A25" s="634"/>
      <c r="B25" s="634"/>
      <c r="C25" s="634"/>
      <c r="D25" s="634"/>
      <c r="E25" s="634"/>
      <c r="F25" s="634"/>
      <c r="G25" s="634"/>
      <c r="H25" s="634"/>
    </row>
    <row r="26" spans="1:8" ht="15" customHeight="1" x14ac:dyDescent="0.25">
      <c r="A26" s="738"/>
      <c r="B26" s="738"/>
      <c r="C26" s="738"/>
      <c r="D26" s="738"/>
      <c r="E26" s="738"/>
      <c r="F26" s="738"/>
      <c r="G26" s="738"/>
      <c r="H26" s="738"/>
    </row>
    <row r="27" spans="1:8" ht="15" customHeight="1" x14ac:dyDescent="0.25">
      <c r="A27" s="1187" t="s">
        <v>7526</v>
      </c>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206" t="s">
        <v>8204</v>
      </c>
      <c r="B31" s="1206"/>
      <c r="C31" s="1206"/>
      <c r="D31" s="1206"/>
      <c r="E31" s="1206"/>
      <c r="F31" s="1206"/>
      <c r="G31" s="1206"/>
      <c r="H31" s="1206"/>
    </row>
    <row r="32" spans="1:8" ht="16.5" customHeight="1" x14ac:dyDescent="0.25">
      <c r="A32" s="1206"/>
      <c r="B32" s="1206"/>
      <c r="C32" s="1206"/>
      <c r="D32" s="1206"/>
      <c r="E32" s="1206"/>
      <c r="F32" s="1206"/>
      <c r="G32" s="1206"/>
      <c r="H32" s="1206"/>
    </row>
    <row r="33" spans="1:8" ht="16.5" x14ac:dyDescent="0.25">
      <c r="A33" s="856"/>
      <c r="B33" s="856"/>
      <c r="C33" s="856"/>
      <c r="D33" s="856"/>
      <c r="E33" s="856"/>
      <c r="F33" s="856"/>
      <c r="G33" s="856"/>
      <c r="H33" s="856"/>
    </row>
    <row r="34" spans="1:8" ht="16.5" customHeight="1" x14ac:dyDescent="0.25">
      <c r="A34" s="1187" t="s">
        <v>8205</v>
      </c>
      <c r="B34" s="1187"/>
      <c r="C34" s="1187"/>
      <c r="D34" s="1187"/>
      <c r="E34" s="1187"/>
      <c r="F34" s="1187"/>
      <c r="G34" s="1187"/>
      <c r="H34" s="1187"/>
    </row>
    <row r="35" spans="1:8" ht="16.5" customHeight="1" x14ac:dyDescent="0.25">
      <c r="A35" s="1187"/>
      <c r="B35" s="1187"/>
      <c r="C35" s="1187"/>
      <c r="D35" s="1187"/>
      <c r="E35" s="1187"/>
      <c r="F35" s="1187"/>
      <c r="G35" s="1187"/>
      <c r="H35" s="1187"/>
    </row>
    <row r="36" spans="1:8" ht="16.5" customHeight="1" x14ac:dyDescent="0.25">
      <c r="A36" s="1187"/>
      <c r="B36" s="1187"/>
      <c r="C36" s="1187"/>
      <c r="D36" s="1187"/>
      <c r="E36" s="1187"/>
      <c r="F36" s="1187"/>
      <c r="G36" s="1187"/>
      <c r="H36" s="1187"/>
    </row>
    <row r="37" spans="1:8" ht="16.5" customHeight="1" x14ac:dyDescent="0.25">
      <c r="A37" s="1187"/>
      <c r="B37" s="1187"/>
      <c r="C37" s="1187"/>
      <c r="D37" s="1187"/>
      <c r="E37" s="1187"/>
      <c r="F37" s="1187"/>
      <c r="G37" s="1187"/>
      <c r="H37" s="1187"/>
    </row>
    <row r="38" spans="1:8" ht="16.5" customHeight="1" x14ac:dyDescent="0.25">
      <c r="A38" s="1187"/>
      <c r="B38" s="1187"/>
      <c r="C38" s="1187"/>
      <c r="D38" s="1187"/>
      <c r="E38" s="1187"/>
      <c r="F38" s="1187"/>
      <c r="G38" s="1187"/>
      <c r="H38" s="1187"/>
    </row>
    <row r="39" spans="1:8" ht="16.5" customHeight="1" x14ac:dyDescent="0.25">
      <c r="A39" s="1187"/>
      <c r="B39" s="1187"/>
      <c r="C39" s="1187"/>
      <c r="D39" s="1187"/>
      <c r="E39" s="1187"/>
      <c r="F39" s="1187"/>
      <c r="G39" s="1187"/>
      <c r="H39" s="1187"/>
    </row>
    <row r="40" spans="1:8" ht="16.5" customHeight="1" x14ac:dyDescent="0.25">
      <c r="A40" s="1187"/>
      <c r="B40" s="1187"/>
      <c r="C40" s="1187"/>
      <c r="D40" s="1187"/>
      <c r="E40" s="1187"/>
      <c r="F40" s="1187"/>
      <c r="G40" s="1187"/>
      <c r="H40" s="1187"/>
    </row>
    <row r="41" spans="1:8" ht="16.5" customHeight="1" x14ac:dyDescent="0.25">
      <c r="A41" s="1187"/>
      <c r="B41" s="1187"/>
      <c r="C41" s="1187"/>
      <c r="D41" s="1187"/>
      <c r="E41" s="1187"/>
      <c r="F41" s="1187"/>
      <c r="G41" s="1187"/>
      <c r="H41" s="1187"/>
    </row>
    <row r="42" spans="1:8" ht="16.5" customHeight="1" x14ac:dyDescent="0.25">
      <c r="A42" s="1187"/>
      <c r="B42" s="1187"/>
      <c r="C42" s="1187"/>
      <c r="D42" s="1187"/>
      <c r="E42" s="1187"/>
      <c r="F42" s="1187"/>
      <c r="G42" s="1187"/>
      <c r="H42" s="1187"/>
    </row>
    <row r="43" spans="1:8" ht="16.5" customHeight="1" x14ac:dyDescent="0.25">
      <c r="A43" s="1187"/>
      <c r="B43" s="1187"/>
      <c r="C43" s="1187"/>
      <c r="D43" s="1187"/>
      <c r="E43" s="1187"/>
      <c r="F43" s="1187"/>
      <c r="G43" s="1187"/>
      <c r="H43" s="1187"/>
    </row>
    <row r="44" spans="1:8" ht="16.5" customHeight="1" x14ac:dyDescent="0.25">
      <c r="A44" s="1187" t="s">
        <v>8206</v>
      </c>
      <c r="B44" s="1187"/>
      <c r="C44" s="1187"/>
      <c r="D44" s="1187"/>
      <c r="E44" s="1187"/>
      <c r="F44" s="1187"/>
      <c r="G44" s="1187"/>
      <c r="H44" s="1187"/>
    </row>
    <row r="45" spans="1:8" ht="16.5" customHeight="1" x14ac:dyDescent="0.25">
      <c r="A45" s="1187"/>
      <c r="B45" s="1187"/>
      <c r="C45" s="1187"/>
      <c r="D45" s="1187"/>
      <c r="E45" s="1187"/>
      <c r="F45" s="1187"/>
      <c r="G45" s="1187"/>
      <c r="H45" s="1187"/>
    </row>
    <row r="46" spans="1:8" ht="16.5" customHeight="1" x14ac:dyDescent="0.25">
      <c r="A46" s="1187"/>
      <c r="B46" s="1187"/>
      <c r="C46" s="1187"/>
      <c r="D46" s="1187"/>
      <c r="E46" s="1187"/>
      <c r="F46" s="1187"/>
      <c r="G46" s="1187"/>
      <c r="H46" s="1187"/>
    </row>
    <row r="47" spans="1:8" ht="16.5" customHeight="1" x14ac:dyDescent="0.25">
      <c r="A47" s="1187"/>
      <c r="B47" s="1187"/>
      <c r="C47" s="1187"/>
      <c r="D47" s="1187"/>
      <c r="E47" s="1187"/>
      <c r="F47" s="1187"/>
      <c r="G47" s="1187"/>
      <c r="H47" s="1187"/>
    </row>
    <row r="48" spans="1:8" ht="16.5" customHeight="1" x14ac:dyDescent="0.25">
      <c r="A48" s="1187"/>
      <c r="B48" s="1187"/>
      <c r="C48" s="1187"/>
      <c r="D48" s="1187"/>
      <c r="E48" s="1187"/>
      <c r="F48" s="1187"/>
      <c r="G48" s="1187"/>
      <c r="H48" s="1187"/>
    </row>
    <row r="49" spans="1:8" ht="16.5" customHeight="1" x14ac:dyDescent="0.25">
      <c r="A49" s="1187"/>
      <c r="B49" s="1187"/>
      <c r="C49" s="1187"/>
      <c r="D49" s="1187"/>
      <c r="E49" s="1187"/>
      <c r="F49" s="1187"/>
      <c r="G49" s="1187"/>
      <c r="H49" s="1187"/>
    </row>
    <row r="50" spans="1:8" ht="16.5" customHeight="1" x14ac:dyDescent="0.25">
      <c r="A50" s="1187"/>
      <c r="B50" s="1187"/>
      <c r="C50" s="1187"/>
      <c r="D50" s="1187"/>
      <c r="E50" s="1187"/>
      <c r="F50" s="1187"/>
      <c r="G50" s="1187"/>
      <c r="H50" s="1187"/>
    </row>
    <row r="51" spans="1:8" ht="16.5" customHeight="1" x14ac:dyDescent="0.25">
      <c r="A51" s="1187"/>
      <c r="B51" s="1187"/>
      <c r="C51" s="1187"/>
      <c r="D51" s="1187"/>
      <c r="E51" s="1187"/>
      <c r="F51" s="1187"/>
      <c r="G51" s="1187"/>
      <c r="H51" s="1187"/>
    </row>
    <row r="52" spans="1:8" ht="16.5" customHeight="1" x14ac:dyDescent="0.25">
      <c r="A52" s="1187"/>
      <c r="B52" s="1187"/>
      <c r="C52" s="1187"/>
      <c r="D52" s="1187"/>
      <c r="E52" s="1187"/>
      <c r="F52" s="1187"/>
      <c r="G52" s="1187"/>
      <c r="H52" s="1187"/>
    </row>
    <row r="53" spans="1:8" ht="16.5" customHeight="1" x14ac:dyDescent="0.25">
      <c r="A53" s="1187"/>
      <c r="B53" s="1187"/>
      <c r="C53" s="1187"/>
      <c r="D53" s="1187"/>
      <c r="E53" s="1187"/>
      <c r="F53" s="1187"/>
      <c r="G53" s="1187"/>
      <c r="H53" s="1187"/>
    </row>
    <row r="54" spans="1:8" ht="16.5" customHeight="1" x14ac:dyDescent="0.25">
      <c r="A54" s="1187"/>
      <c r="B54" s="1187"/>
      <c r="C54" s="1187"/>
      <c r="D54" s="1187"/>
      <c r="E54" s="1187"/>
      <c r="F54" s="1187"/>
      <c r="G54" s="1187"/>
      <c r="H54" s="1187"/>
    </row>
    <row r="55" spans="1:8" ht="16.5" customHeight="1" x14ac:dyDescent="0.25">
      <c r="A55" s="634"/>
      <c r="B55" s="634"/>
      <c r="C55" s="634"/>
      <c r="D55" s="634"/>
      <c r="E55" s="634"/>
      <c r="F55" s="634"/>
      <c r="G55" s="634"/>
      <c r="H55" s="634"/>
    </row>
    <row r="56" spans="1:8" ht="16.5" customHeight="1" x14ac:dyDescent="0.25">
      <c r="A56" s="1187" t="s">
        <v>9209</v>
      </c>
      <c r="B56" s="1187"/>
      <c r="C56" s="1187"/>
      <c r="D56" s="1187"/>
      <c r="E56" s="1187"/>
      <c r="F56" s="1187"/>
      <c r="G56" s="1187"/>
      <c r="H56" s="1187"/>
    </row>
    <row r="57" spans="1:8" ht="16.5" customHeight="1" x14ac:dyDescent="0.25">
      <c r="A57" s="1187"/>
      <c r="B57" s="1187"/>
      <c r="C57" s="1187"/>
      <c r="D57" s="1187"/>
      <c r="E57" s="1187"/>
      <c r="F57" s="1187"/>
      <c r="G57" s="1187"/>
      <c r="H57" s="1187"/>
    </row>
    <row r="58" spans="1:8" ht="16.5" customHeight="1" x14ac:dyDescent="0.25">
      <c r="A58" s="1187"/>
      <c r="B58" s="1187"/>
      <c r="C58" s="1187"/>
      <c r="D58" s="1187"/>
      <c r="E58" s="1187"/>
      <c r="F58" s="1187"/>
      <c r="G58" s="1187"/>
      <c r="H58" s="1187"/>
    </row>
    <row r="59" spans="1:8" ht="16.5" customHeight="1" x14ac:dyDescent="0.25">
      <c r="A59" s="1187"/>
      <c r="B59" s="1187"/>
      <c r="C59" s="1187"/>
      <c r="D59" s="1187"/>
      <c r="E59" s="1187"/>
      <c r="F59" s="1187"/>
      <c r="G59" s="1187"/>
      <c r="H59" s="1187"/>
    </row>
    <row r="60" spans="1:8" ht="16.5" customHeight="1" x14ac:dyDescent="0.25">
      <c r="A60" s="1187"/>
      <c r="B60" s="1187"/>
      <c r="C60" s="1187"/>
      <c r="D60" s="1187"/>
      <c r="E60" s="1187"/>
      <c r="F60" s="1187"/>
      <c r="G60" s="1187"/>
      <c r="H60" s="1187"/>
    </row>
    <row r="61" spans="1:8" ht="16.5" customHeight="1" x14ac:dyDescent="0.25">
      <c r="A61" s="1187"/>
      <c r="B61" s="1187"/>
      <c r="C61" s="1187"/>
      <c r="D61" s="1187"/>
      <c r="E61" s="1187"/>
      <c r="F61" s="1187"/>
      <c r="G61" s="1187"/>
      <c r="H61" s="1187"/>
    </row>
    <row r="62" spans="1:8" ht="16.5" customHeight="1" x14ac:dyDescent="0.25">
      <c r="A62" s="1187"/>
      <c r="B62" s="1187"/>
      <c r="C62" s="1187"/>
      <c r="D62" s="1187"/>
      <c r="E62" s="1187"/>
      <c r="F62" s="1187"/>
      <c r="G62" s="1187"/>
      <c r="H62" s="1187"/>
    </row>
    <row r="63" spans="1:8" ht="16.5" customHeight="1" x14ac:dyDescent="0.25">
      <c r="A63" s="1187"/>
      <c r="B63" s="1187"/>
      <c r="C63" s="1187"/>
      <c r="D63" s="1187"/>
      <c r="E63" s="1187"/>
      <c r="F63" s="1187"/>
      <c r="G63" s="1187"/>
      <c r="H63" s="1187"/>
    </row>
    <row r="64" spans="1:8" ht="16.5" customHeight="1" x14ac:dyDescent="0.25">
      <c r="A64" s="1187"/>
      <c r="B64" s="1187"/>
      <c r="C64" s="1187"/>
      <c r="D64" s="1187"/>
      <c r="E64" s="1187"/>
      <c r="F64" s="1187"/>
      <c r="G64" s="1187"/>
      <c r="H64" s="1187"/>
    </row>
    <row r="65" spans="1:8" ht="16.5" customHeight="1" x14ac:dyDescent="0.25">
      <c r="A65" s="1187"/>
      <c r="B65" s="1187"/>
      <c r="C65" s="1187"/>
      <c r="D65" s="1187"/>
      <c r="E65" s="1187"/>
      <c r="F65" s="1187"/>
      <c r="G65" s="1187"/>
      <c r="H65" s="1187"/>
    </row>
    <row r="66" spans="1:8" ht="16.5" customHeight="1" x14ac:dyDescent="0.25">
      <c r="A66" s="1187"/>
      <c r="B66" s="1187"/>
      <c r="C66" s="1187"/>
      <c r="D66" s="1187"/>
      <c r="E66" s="1187"/>
      <c r="F66" s="1187"/>
      <c r="G66" s="1187"/>
      <c r="H66" s="1187"/>
    </row>
    <row r="67" spans="1:8" ht="16.5" customHeight="1" x14ac:dyDescent="0.25">
      <c r="A67" s="1187"/>
      <c r="B67" s="1187"/>
      <c r="C67" s="1187"/>
      <c r="D67" s="1187"/>
      <c r="E67" s="1187"/>
      <c r="F67" s="1187"/>
      <c r="G67" s="1187"/>
      <c r="H67" s="1187"/>
    </row>
    <row r="68" spans="1:8" ht="16.5" customHeight="1" x14ac:dyDescent="0.25">
      <c r="A68" s="1187"/>
      <c r="B68" s="1187"/>
      <c r="C68" s="1187"/>
      <c r="D68" s="1187"/>
      <c r="E68" s="1187"/>
      <c r="F68" s="1187"/>
      <c r="G68" s="1187"/>
      <c r="H68" s="1187"/>
    </row>
    <row r="69" spans="1:8" ht="16.5" customHeight="1" x14ac:dyDescent="0.25">
      <c r="A69" s="1187"/>
      <c r="B69" s="1187"/>
      <c r="C69" s="1187"/>
      <c r="D69" s="1187"/>
      <c r="E69" s="1187"/>
      <c r="F69" s="1187"/>
      <c r="G69" s="1187"/>
      <c r="H69" s="1187"/>
    </row>
    <row r="70" spans="1:8" ht="16.5" customHeight="1" x14ac:dyDescent="0.25">
      <c r="A70" s="1187"/>
      <c r="B70" s="1187"/>
      <c r="C70" s="1187"/>
      <c r="D70" s="1187"/>
      <c r="E70" s="1187"/>
      <c r="F70" s="1187"/>
      <c r="G70" s="1187"/>
      <c r="H70" s="1187"/>
    </row>
    <row r="71" spans="1:8" ht="16.5" customHeight="1" x14ac:dyDescent="0.25">
      <c r="A71" s="1187"/>
      <c r="B71" s="1187"/>
      <c r="C71" s="1187"/>
      <c r="D71" s="1187"/>
      <c r="E71" s="1187"/>
      <c r="F71" s="1187"/>
      <c r="G71" s="1187"/>
      <c r="H71" s="1187"/>
    </row>
    <row r="72" spans="1:8" ht="16.5" customHeight="1" x14ac:dyDescent="0.25">
      <c r="A72" s="1187"/>
      <c r="B72" s="1187"/>
      <c r="C72" s="1187"/>
      <c r="D72" s="1187"/>
      <c r="E72" s="1187"/>
      <c r="F72" s="1187"/>
      <c r="G72" s="1187"/>
      <c r="H72" s="1187"/>
    </row>
    <row r="73" spans="1:8" ht="16.5" customHeight="1" x14ac:dyDescent="0.25">
      <c r="A73" s="1187"/>
      <c r="B73" s="1187"/>
      <c r="C73" s="1187"/>
      <c r="D73" s="1187"/>
      <c r="E73" s="1187"/>
      <c r="F73" s="1187"/>
      <c r="G73" s="1187"/>
      <c r="H73" s="1187"/>
    </row>
    <row r="74" spans="1:8" ht="16.5" customHeight="1" x14ac:dyDescent="0.25">
      <c r="A74" s="1187"/>
      <c r="B74" s="1187"/>
      <c r="C74" s="1187"/>
      <c r="D74" s="1187"/>
      <c r="E74" s="1187"/>
      <c r="F74" s="1187"/>
      <c r="G74" s="1187"/>
      <c r="H74" s="1187"/>
    </row>
    <row r="75" spans="1:8" x14ac:dyDescent="0.25">
      <c r="A75" s="635"/>
      <c r="B75" s="635"/>
      <c r="C75" s="635"/>
      <c r="D75" s="635"/>
      <c r="E75" s="635"/>
      <c r="F75" s="635"/>
      <c r="G75" s="635"/>
      <c r="H75" s="635"/>
    </row>
    <row r="76" spans="1:8" ht="16.5" x14ac:dyDescent="0.3">
      <c r="A76" s="630"/>
      <c r="B76" s="630"/>
      <c r="C76" s="630"/>
      <c r="D76" s="654" t="s">
        <v>7091</v>
      </c>
      <c r="E76" s="630"/>
    </row>
    <row r="77" spans="1:8" ht="16.5" x14ac:dyDescent="0.3">
      <c r="A77" s="630" t="s">
        <v>7092</v>
      </c>
      <c r="B77" s="630"/>
      <c r="C77" s="630"/>
      <c r="D77" s="630"/>
      <c r="E77" s="630"/>
    </row>
    <row r="78" spans="1:8" ht="16.5" x14ac:dyDescent="0.3">
      <c r="A78" s="630" t="s">
        <v>7093</v>
      </c>
      <c r="B78" s="630"/>
      <c r="C78" s="630"/>
      <c r="D78" s="630"/>
      <c r="E78" s="630"/>
    </row>
    <row r="79" spans="1:8" ht="16.5" x14ac:dyDescent="0.3">
      <c r="A79" s="630" t="s">
        <v>7094</v>
      </c>
      <c r="B79" s="630"/>
      <c r="C79" s="630"/>
      <c r="D79" s="630"/>
      <c r="E79" s="630"/>
    </row>
    <row r="80" spans="1:8" ht="16.5" x14ac:dyDescent="0.3">
      <c r="A80" s="630"/>
      <c r="B80" s="630"/>
      <c r="C80" s="630"/>
      <c r="D80" s="630"/>
      <c r="E80" s="630"/>
    </row>
    <row r="81" spans="1:5" ht="16.5" x14ac:dyDescent="0.3">
      <c r="A81" s="630" t="s">
        <v>7095</v>
      </c>
      <c r="B81" s="630"/>
      <c r="C81" s="630"/>
      <c r="D81" s="630"/>
      <c r="E81" s="630"/>
    </row>
    <row r="82" spans="1:5" ht="16.5" x14ac:dyDescent="0.3">
      <c r="A82" s="630"/>
      <c r="B82" s="630"/>
      <c r="C82" s="630"/>
      <c r="D82" s="630"/>
      <c r="E82" s="630"/>
    </row>
    <row r="83" spans="1:5" ht="16.5" x14ac:dyDescent="0.3">
      <c r="A83" s="631" t="str">
        <f>FORMATOS!E9</f>
        <v>LEIDIS RICO PEÑA</v>
      </c>
      <c r="B83" s="630"/>
      <c r="C83" s="630"/>
      <c r="D83" s="630"/>
      <c r="E83" s="630"/>
    </row>
    <row r="84" spans="1:5" ht="16.5" x14ac:dyDescent="0.3">
      <c r="A84" s="638">
        <f>FORMATOS!E10</f>
        <v>1140908897</v>
      </c>
      <c r="B84" s="630"/>
      <c r="C84" s="630"/>
      <c r="D84" s="630"/>
      <c r="E84" s="630"/>
    </row>
    <row r="85" spans="1:5" ht="16.5" x14ac:dyDescent="0.3">
      <c r="A85" s="638"/>
      <c r="B85" s="630"/>
      <c r="C85" s="630"/>
      <c r="D85" s="630"/>
      <c r="E85" s="630"/>
    </row>
    <row r="86" spans="1:5" ht="16.5" x14ac:dyDescent="0.3">
      <c r="A86" s="638"/>
      <c r="B86" s="630"/>
      <c r="C86" s="630"/>
      <c r="D86" s="630"/>
      <c r="E86" s="630"/>
    </row>
    <row r="87" spans="1:5" x14ac:dyDescent="0.25">
      <c r="A87" s="637"/>
    </row>
    <row r="88" spans="1:5" ht="15.75" x14ac:dyDescent="0.25">
      <c r="D88" s="636"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7" t="s">
        <v>363</v>
      </c>
      <c r="B1" s="1208" t="s">
        <v>202</v>
      </c>
      <c r="C1" s="1208"/>
      <c r="D1" s="1208"/>
      <c r="E1" s="1208"/>
      <c r="F1" s="1208"/>
      <c r="G1" s="1208"/>
      <c r="H1" s="1208"/>
      <c r="I1" s="1208"/>
      <c r="J1" s="1208"/>
      <c r="K1" s="194"/>
    </row>
    <row r="2" spans="1:11" ht="15" customHeight="1" x14ac:dyDescent="0.25">
      <c r="A2" s="1207"/>
      <c r="K2" s="194"/>
    </row>
    <row r="3" spans="1:11" ht="14.25" customHeight="1" x14ac:dyDescent="0.25">
      <c r="A3" s="197"/>
      <c r="K3" s="194"/>
    </row>
    <row r="4" spans="1:11" ht="19.5" customHeight="1" x14ac:dyDescent="0.25">
      <c r="A4" s="197"/>
      <c r="B4" s="198"/>
      <c r="C4" s="205" t="s">
        <v>6100</v>
      </c>
      <c r="D4" s="203" t="str">
        <f>M26</f>
        <v/>
      </c>
      <c r="F4" s="206" t="s">
        <v>97</v>
      </c>
      <c r="G4" s="685"/>
      <c r="K4" s="194"/>
    </row>
    <row r="5" spans="1:11" ht="15" customHeight="1" x14ac:dyDescent="0.25">
      <c r="A5" s="197"/>
      <c r="B5" s="198"/>
      <c r="C5" s="205" t="s">
        <v>6101</v>
      </c>
      <c r="D5" s="203" t="str">
        <f t="shared" ref="D5:D20" si="0">M27</f>
        <v/>
      </c>
      <c r="F5" s="206" t="s">
        <v>95</v>
      </c>
      <c r="G5" s="684"/>
      <c r="K5" s="194"/>
    </row>
    <row r="6" spans="1:11" ht="16.5" customHeight="1" x14ac:dyDescent="0.25">
      <c r="A6" s="197"/>
      <c r="B6" s="198"/>
      <c r="C6" s="205" t="s">
        <v>6102</v>
      </c>
      <c r="D6" s="203" t="str">
        <f t="shared" si="0"/>
        <v/>
      </c>
      <c r="F6" s="206" t="s">
        <v>96</v>
      </c>
      <c r="G6" s="684"/>
      <c r="K6" s="194"/>
    </row>
    <row r="7" spans="1:11" x14ac:dyDescent="0.25">
      <c r="A7" s="197"/>
      <c r="B7" s="198"/>
      <c r="C7" s="205" t="s">
        <v>6103</v>
      </c>
      <c r="D7" s="203" t="str">
        <f t="shared" si="0"/>
        <v/>
      </c>
      <c r="F7" s="206" t="s">
        <v>0</v>
      </c>
      <c r="G7" s="684"/>
      <c r="K7" s="194"/>
    </row>
    <row r="8" spans="1:11" ht="17.25" customHeight="1" x14ac:dyDescent="0.25">
      <c r="A8" s="197"/>
      <c r="B8" s="198"/>
      <c r="C8" s="205" t="s">
        <v>6104</v>
      </c>
      <c r="D8" s="203" t="str">
        <f t="shared" si="0"/>
        <v/>
      </c>
      <c r="F8" s="206" t="s">
        <v>1</v>
      </c>
      <c r="G8" s="684"/>
      <c r="K8" s="194"/>
    </row>
    <row r="9" spans="1:11" x14ac:dyDescent="0.25">
      <c r="A9" s="197"/>
      <c r="B9" s="198"/>
      <c r="C9" s="205" t="s">
        <v>6105</v>
      </c>
      <c r="D9" s="203" t="str">
        <f t="shared" si="0"/>
        <v/>
      </c>
      <c r="F9" s="206" t="s">
        <v>2</v>
      </c>
      <c r="G9" s="684"/>
      <c r="K9" s="194"/>
    </row>
    <row r="10" spans="1:11" x14ac:dyDescent="0.25">
      <c r="A10" s="197"/>
      <c r="B10" s="198"/>
      <c r="C10" s="205" t="s">
        <v>6106</v>
      </c>
      <c r="D10" s="203" t="str">
        <f t="shared" si="0"/>
        <v/>
      </c>
      <c r="F10" s="206" t="s">
        <v>3</v>
      </c>
      <c r="G10" s="685"/>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7500</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5"/>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3"/>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5"/>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3"/>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5"/>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3"/>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5"/>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3"/>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5"/>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3"/>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0"/>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3"/>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0"/>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5"/>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3"/>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5"/>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3"/>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5"/>
      <c r="C43" s="194"/>
      <c r="D43" s="194"/>
      <c r="E43" s="194"/>
      <c r="F43" s="194"/>
      <c r="G43" s="194"/>
      <c r="H43" s="194"/>
      <c r="I43" s="194"/>
      <c r="J43" s="194"/>
      <c r="K43" s="194"/>
      <c r="L43" s="205" t="s">
        <v>6119</v>
      </c>
      <c r="M43" s="208"/>
    </row>
    <row r="44" spans="1:13" x14ac:dyDescent="0.25">
      <c r="A44" s="197"/>
      <c r="B44" s="683"/>
      <c r="C44" s="194"/>
      <c r="D44" s="194"/>
      <c r="E44" s="194"/>
      <c r="F44" s="194"/>
      <c r="G44" s="194"/>
      <c r="H44" s="194"/>
      <c r="I44" s="194"/>
      <c r="J44" s="194"/>
      <c r="K44" s="194"/>
    </row>
    <row r="45" spans="1:13" x14ac:dyDescent="0.25">
      <c r="A45" s="197"/>
      <c r="B45" s="525"/>
      <c r="C45" s="194"/>
      <c r="D45" s="194"/>
      <c r="E45" s="194"/>
      <c r="F45" s="194"/>
      <c r="G45" s="194"/>
      <c r="H45" s="194"/>
      <c r="I45" s="194"/>
      <c r="J45" s="194"/>
      <c r="K45" s="194"/>
    </row>
    <row r="46" spans="1:13" x14ac:dyDescent="0.25">
      <c r="A46" s="197"/>
      <c r="B46" s="683"/>
      <c r="C46" s="194"/>
      <c r="D46" s="194"/>
      <c r="E46" s="194"/>
      <c r="F46" s="194"/>
      <c r="G46" s="194"/>
      <c r="H46" s="194"/>
      <c r="I46" s="194"/>
      <c r="J46" s="194"/>
      <c r="K46" s="194"/>
    </row>
    <row r="47" spans="1:13" x14ac:dyDescent="0.25">
      <c r="A47" s="197"/>
      <c r="B47" s="525"/>
      <c r="C47" s="194"/>
      <c r="D47" s="194"/>
      <c r="E47" s="194"/>
      <c r="F47" s="194"/>
      <c r="G47" s="194"/>
      <c r="H47" s="194"/>
      <c r="I47" s="194"/>
      <c r="J47" s="194"/>
      <c r="K47" s="194"/>
    </row>
    <row r="48" spans="1:13" x14ac:dyDescent="0.25">
      <c r="A48" s="197"/>
      <c r="B48" s="525"/>
      <c r="C48" s="194"/>
      <c r="D48" s="194"/>
      <c r="E48" s="194"/>
      <c r="F48" s="194"/>
      <c r="G48" s="194"/>
      <c r="H48" s="194"/>
      <c r="I48" s="194"/>
      <c r="J48" s="194"/>
      <c r="K48" s="194"/>
    </row>
    <row r="49" spans="1:11" x14ac:dyDescent="0.25">
      <c r="A49" s="197"/>
      <c r="B49" s="683"/>
      <c r="C49" s="194"/>
      <c r="D49" s="194"/>
      <c r="E49" s="194"/>
      <c r="F49" s="194"/>
      <c r="G49" s="194"/>
      <c r="H49" s="194"/>
      <c r="I49" s="194"/>
      <c r="J49" s="194"/>
      <c r="K49" s="194"/>
    </row>
    <row r="50" spans="1:11" x14ac:dyDescent="0.25">
      <c r="A50" s="197"/>
      <c r="B50" s="525"/>
      <c r="C50" s="194"/>
      <c r="D50" s="194"/>
      <c r="E50" s="194"/>
      <c r="F50" s="194"/>
      <c r="G50" s="194"/>
      <c r="H50" s="194"/>
      <c r="I50" s="194"/>
      <c r="J50" s="194"/>
      <c r="K50" s="194"/>
    </row>
    <row r="51" spans="1:11" x14ac:dyDescent="0.25">
      <c r="A51" s="197"/>
      <c r="B51" s="683"/>
      <c r="C51" s="194"/>
      <c r="D51" s="194"/>
      <c r="E51" s="194"/>
      <c r="F51" s="194"/>
      <c r="G51" s="194"/>
      <c r="H51" s="194"/>
      <c r="I51" s="194"/>
      <c r="J51" s="194"/>
      <c r="K51" s="194"/>
    </row>
    <row r="52" spans="1:11" x14ac:dyDescent="0.25">
      <c r="A52" s="197"/>
      <c r="B52" s="525"/>
      <c r="C52" s="194"/>
      <c r="D52" s="194"/>
      <c r="E52" s="194"/>
      <c r="F52" s="194"/>
      <c r="G52" s="194"/>
      <c r="H52" s="194"/>
      <c r="I52" s="194"/>
      <c r="J52" s="194"/>
      <c r="K52" s="194"/>
    </row>
    <row r="53" spans="1:11" x14ac:dyDescent="0.25">
      <c r="A53" s="197"/>
      <c r="B53" s="683"/>
      <c r="C53" s="194"/>
      <c r="D53" s="194"/>
      <c r="E53" s="194"/>
      <c r="F53" s="194"/>
      <c r="G53" s="194"/>
      <c r="H53" s="194"/>
      <c r="I53" s="194"/>
      <c r="J53" s="194"/>
      <c r="K53" s="194"/>
    </row>
    <row r="54" spans="1:11" x14ac:dyDescent="0.25">
      <c r="A54" s="197"/>
      <c r="B54" s="525"/>
      <c r="C54" s="194"/>
      <c r="D54" s="194"/>
      <c r="E54" s="194"/>
      <c r="F54" s="194"/>
      <c r="G54" s="194"/>
      <c r="H54" s="194"/>
      <c r="I54" s="194"/>
      <c r="J54" s="194"/>
      <c r="K54" s="194"/>
    </row>
    <row r="55" spans="1:11" x14ac:dyDescent="0.25">
      <c r="A55" s="197"/>
      <c r="B55" s="683"/>
      <c r="C55" s="194"/>
      <c r="D55" s="194"/>
      <c r="E55" s="194"/>
      <c r="F55" s="194"/>
      <c r="G55" s="194"/>
      <c r="H55" s="194"/>
      <c r="I55" s="194"/>
      <c r="J55" s="194"/>
      <c r="K55" s="194"/>
    </row>
    <row r="56" spans="1:11" x14ac:dyDescent="0.25">
      <c r="A56" s="197"/>
      <c r="B56" s="525"/>
      <c r="C56" s="194"/>
      <c r="D56" s="194"/>
      <c r="E56" s="194"/>
      <c r="F56" s="194"/>
      <c r="G56" s="194"/>
      <c r="H56" s="194"/>
      <c r="I56" s="194"/>
      <c r="J56" s="194"/>
      <c r="K56" s="194"/>
    </row>
    <row r="57" spans="1:11" x14ac:dyDescent="0.25">
      <c r="A57" s="197"/>
      <c r="B57" s="683"/>
      <c r="C57" s="194"/>
      <c r="D57" s="194"/>
      <c r="E57" s="194"/>
      <c r="F57" s="194"/>
      <c r="G57" s="194"/>
      <c r="H57" s="194"/>
      <c r="I57" s="194"/>
      <c r="J57" s="194"/>
      <c r="K57" s="194"/>
    </row>
    <row r="58" spans="1:11" x14ac:dyDescent="0.25">
      <c r="A58" s="202"/>
      <c r="B58" s="525"/>
      <c r="C58" s="194"/>
      <c r="D58" s="194"/>
      <c r="E58" s="194"/>
      <c r="F58" s="194"/>
      <c r="G58" s="194"/>
      <c r="H58" s="194"/>
      <c r="I58" s="194"/>
      <c r="J58" s="194"/>
      <c r="K58" s="194"/>
    </row>
    <row r="59" spans="1:11" x14ac:dyDescent="0.25">
      <c r="A59" s="202"/>
      <c r="B59" s="683"/>
      <c r="C59" s="194"/>
      <c r="D59" s="194"/>
      <c r="E59" s="194"/>
      <c r="F59" s="194"/>
      <c r="G59" s="194"/>
      <c r="H59" s="194"/>
      <c r="I59" s="194"/>
      <c r="J59" s="194"/>
      <c r="K59" s="194"/>
    </row>
    <row r="60" spans="1:11" x14ac:dyDescent="0.25">
      <c r="A60" s="202"/>
      <c r="B60" s="525"/>
      <c r="C60" s="194"/>
      <c r="D60" s="194"/>
      <c r="E60" s="194"/>
      <c r="F60" s="194"/>
      <c r="G60" s="194"/>
      <c r="H60" s="194"/>
      <c r="I60" s="194"/>
      <c r="J60" s="194"/>
      <c r="K60" s="194"/>
    </row>
    <row r="61" spans="1:11" x14ac:dyDescent="0.25">
      <c r="A61" s="202"/>
      <c r="B61" s="1076"/>
      <c r="C61" s="194"/>
      <c r="D61" s="194"/>
      <c r="E61" s="194"/>
      <c r="F61" s="194"/>
      <c r="G61" s="194"/>
      <c r="H61" s="194"/>
      <c r="I61" s="194"/>
      <c r="J61" s="194"/>
      <c r="K61" s="194"/>
    </row>
    <row r="62" spans="1:11" x14ac:dyDescent="0.25">
      <c r="A62" s="202"/>
      <c r="B62" s="525"/>
      <c r="C62" s="194"/>
      <c r="D62" s="194"/>
      <c r="E62" s="194"/>
      <c r="F62" s="194"/>
      <c r="G62" s="194"/>
      <c r="H62" s="194"/>
      <c r="I62" s="194"/>
      <c r="J62" s="194"/>
      <c r="K62" s="194"/>
    </row>
    <row r="63" spans="1:11" x14ac:dyDescent="0.25">
      <c r="A63" s="202"/>
      <c r="B63" s="683"/>
      <c r="C63" s="194"/>
      <c r="D63" s="194"/>
      <c r="E63" s="194"/>
      <c r="F63" s="194"/>
      <c r="G63" s="194"/>
      <c r="H63" s="194"/>
      <c r="I63" s="194"/>
      <c r="J63" s="194"/>
      <c r="K63" s="194"/>
    </row>
    <row r="64" spans="1:11" x14ac:dyDescent="0.25">
      <c r="A64" s="202"/>
      <c r="B64" s="525"/>
      <c r="C64" s="194"/>
      <c r="D64" s="194"/>
      <c r="E64" s="194"/>
      <c r="F64" s="194"/>
      <c r="G64" s="194"/>
      <c r="H64" s="194"/>
      <c r="I64" s="194"/>
      <c r="J64" s="194"/>
      <c r="K64" s="194"/>
    </row>
    <row r="65" spans="1:11" x14ac:dyDescent="0.25">
      <c r="A65" s="202"/>
      <c r="B65" s="683"/>
      <c r="C65" s="194"/>
      <c r="D65" s="194"/>
      <c r="E65" s="194"/>
      <c r="F65" s="194"/>
      <c r="G65" s="194"/>
      <c r="H65" s="194"/>
      <c r="I65" s="194"/>
      <c r="J65" s="194"/>
      <c r="K65" s="194"/>
    </row>
    <row r="66" spans="1:11" x14ac:dyDescent="0.25">
      <c r="A66" s="202"/>
      <c r="B66" s="525"/>
      <c r="C66" s="194"/>
      <c r="D66" s="194"/>
      <c r="E66" s="194"/>
      <c r="F66" s="194"/>
      <c r="G66" s="194"/>
      <c r="H66" s="194"/>
      <c r="I66" s="194"/>
      <c r="J66" s="194"/>
      <c r="K66" s="194"/>
    </row>
    <row r="67" spans="1:11" x14ac:dyDescent="0.25">
      <c r="A67" s="202"/>
      <c r="B67" s="683"/>
      <c r="C67" s="194"/>
      <c r="D67" s="194"/>
      <c r="E67" s="194"/>
      <c r="F67" s="194"/>
      <c r="G67" s="194"/>
      <c r="H67" s="194"/>
      <c r="I67" s="194"/>
      <c r="J67" s="194"/>
      <c r="K67" s="194"/>
    </row>
    <row r="68" spans="1:11" x14ac:dyDescent="0.25">
      <c r="A68" s="202"/>
      <c r="B68" s="525"/>
      <c r="C68" s="194"/>
      <c r="D68" s="194"/>
      <c r="E68" s="194"/>
      <c r="F68" s="194"/>
      <c r="G68" s="194"/>
      <c r="H68" s="194"/>
      <c r="I68" s="194"/>
      <c r="J68" s="194"/>
      <c r="K68" s="194"/>
    </row>
    <row r="69" spans="1:11" x14ac:dyDescent="0.25">
      <c r="A69" s="202"/>
      <c r="B69" s="683"/>
      <c r="C69" s="194"/>
      <c r="D69" s="194"/>
      <c r="E69" s="194"/>
      <c r="F69" s="194"/>
      <c r="G69" s="194"/>
      <c r="H69" s="194"/>
      <c r="I69" s="194"/>
      <c r="J69" s="194"/>
      <c r="K69" s="194"/>
    </row>
    <row r="70" spans="1:11" x14ac:dyDescent="0.25">
      <c r="A70" s="202"/>
      <c r="B70" s="525"/>
      <c r="C70" s="194"/>
      <c r="D70" s="194"/>
      <c r="E70" s="194"/>
      <c r="F70" s="194"/>
      <c r="G70" s="194"/>
      <c r="H70" s="194"/>
      <c r="I70" s="194"/>
      <c r="J70" s="194"/>
      <c r="K70" s="194"/>
    </row>
    <row r="71" spans="1:11" x14ac:dyDescent="0.25">
      <c r="A71" s="202"/>
      <c r="B71" s="683"/>
      <c r="C71" s="194"/>
      <c r="D71" s="194"/>
      <c r="E71" s="194"/>
      <c r="F71" s="194"/>
      <c r="G71" s="194"/>
      <c r="H71" s="194"/>
      <c r="I71" s="194"/>
      <c r="J71" s="194"/>
      <c r="K71" s="194"/>
    </row>
    <row r="72" spans="1:11" x14ac:dyDescent="0.25">
      <c r="A72" s="202"/>
      <c r="B72" s="525"/>
      <c r="C72" s="194"/>
      <c r="D72" s="194"/>
      <c r="E72" s="194"/>
      <c r="F72" s="194"/>
      <c r="G72" s="194"/>
      <c r="H72" s="194"/>
      <c r="I72" s="194"/>
      <c r="J72" s="194"/>
      <c r="K72" s="194"/>
    </row>
    <row r="73" spans="1:11" x14ac:dyDescent="0.25">
      <c r="A73" s="202"/>
      <c r="B73" s="525"/>
      <c r="C73" s="194"/>
      <c r="D73" s="194"/>
      <c r="E73" s="194"/>
      <c r="F73" s="194"/>
      <c r="G73" s="194"/>
      <c r="H73" s="194"/>
      <c r="I73" s="194"/>
      <c r="J73" s="194"/>
      <c r="K73" s="194"/>
    </row>
    <row r="74" spans="1:11" x14ac:dyDescent="0.25">
      <c r="A74" s="202"/>
      <c r="B74" s="683"/>
      <c r="C74" s="194"/>
      <c r="D74" s="194"/>
      <c r="E74" s="194"/>
      <c r="F74" s="194"/>
      <c r="G74" s="194"/>
      <c r="H74" s="194"/>
      <c r="I74" s="194"/>
      <c r="J74" s="194"/>
      <c r="K74" s="194"/>
    </row>
    <row r="75" spans="1:11" x14ac:dyDescent="0.25">
      <c r="A75" s="202"/>
      <c r="B75" s="525"/>
      <c r="C75" s="194"/>
      <c r="D75" s="194"/>
      <c r="E75" s="194"/>
      <c r="F75" s="194"/>
      <c r="G75" s="194"/>
      <c r="H75" s="194"/>
      <c r="I75" s="194"/>
      <c r="J75" s="194"/>
      <c r="K75" s="194"/>
    </row>
    <row r="76" spans="1:11" x14ac:dyDescent="0.25">
      <c r="A76" s="202"/>
      <c r="B76" s="525"/>
      <c r="C76" s="194"/>
      <c r="D76" s="194"/>
      <c r="E76" s="194"/>
      <c r="F76" s="194"/>
      <c r="G76" s="194"/>
      <c r="H76" s="194"/>
      <c r="I76" s="194"/>
      <c r="J76" s="194"/>
      <c r="K76" s="194"/>
    </row>
    <row r="77" spans="1:11" x14ac:dyDescent="0.25">
      <c r="A77" s="202"/>
      <c r="B77" s="683"/>
      <c r="C77" s="194"/>
      <c r="D77" s="194"/>
      <c r="E77" s="194"/>
      <c r="F77" s="194"/>
      <c r="G77" s="194"/>
      <c r="H77" s="194"/>
      <c r="I77" s="194"/>
      <c r="J77" s="194"/>
      <c r="K77" s="194"/>
    </row>
    <row r="78" spans="1:11" x14ac:dyDescent="0.25">
      <c r="A78" s="202"/>
      <c r="B78" s="525"/>
      <c r="C78" s="194"/>
      <c r="D78" s="194"/>
      <c r="E78" s="194"/>
      <c r="F78" s="194"/>
      <c r="G78" s="194"/>
      <c r="H78" s="194"/>
      <c r="I78" s="194"/>
      <c r="J78" s="194"/>
      <c r="K78" s="194"/>
    </row>
    <row r="79" spans="1:11" x14ac:dyDescent="0.25">
      <c r="A79" s="202"/>
      <c r="B79" s="525"/>
      <c r="C79" s="194"/>
      <c r="D79" s="194"/>
      <c r="E79" s="194"/>
      <c r="F79" s="194"/>
      <c r="G79" s="194"/>
      <c r="H79" s="194"/>
      <c r="I79" s="194"/>
      <c r="J79" s="194"/>
      <c r="K79" s="194"/>
    </row>
    <row r="80" spans="1:11" x14ac:dyDescent="0.25">
      <c r="A80" s="202"/>
      <c r="B80" s="683"/>
      <c r="C80" s="194"/>
      <c r="D80" s="194"/>
      <c r="E80" s="194"/>
      <c r="F80" s="194"/>
      <c r="G80" s="194"/>
      <c r="H80" s="194"/>
      <c r="I80" s="194"/>
      <c r="J80" s="194"/>
      <c r="K80" s="194"/>
    </row>
    <row r="81" spans="1:11" x14ac:dyDescent="0.25">
      <c r="A81" s="202"/>
      <c r="B81" s="525"/>
      <c r="C81" s="194"/>
      <c r="D81" s="194"/>
      <c r="E81" s="194"/>
      <c r="F81" s="194"/>
      <c r="G81" s="194"/>
      <c r="H81" s="194"/>
      <c r="I81" s="194"/>
      <c r="J81" s="194"/>
      <c r="K81" s="194"/>
    </row>
    <row r="82" spans="1:11" x14ac:dyDescent="0.25">
      <c r="A82" s="202"/>
      <c r="B82" s="525"/>
      <c r="C82" s="194"/>
      <c r="D82" s="194"/>
      <c r="E82" s="194"/>
      <c r="F82" s="194"/>
      <c r="G82" s="194"/>
      <c r="H82" s="194"/>
      <c r="I82" s="194"/>
      <c r="J82" s="194"/>
      <c r="K82" s="194"/>
    </row>
    <row r="83" spans="1:11" x14ac:dyDescent="0.25">
      <c r="A83" s="202"/>
      <c r="B83" s="683"/>
      <c r="C83" s="194"/>
      <c r="D83" s="194"/>
      <c r="E83" s="194"/>
      <c r="F83" s="194"/>
      <c r="G83" s="194"/>
      <c r="H83" s="194"/>
      <c r="I83" s="194"/>
      <c r="J83" s="194"/>
      <c r="K83" s="194"/>
    </row>
    <row r="84" spans="1:11" x14ac:dyDescent="0.25">
      <c r="A84" s="202"/>
      <c r="B84" s="525"/>
      <c r="C84" s="194"/>
      <c r="D84" s="194"/>
      <c r="E84" s="194"/>
      <c r="F84" s="194"/>
      <c r="G84" s="194"/>
      <c r="H84" s="194"/>
      <c r="I84" s="194"/>
      <c r="J84" s="194"/>
      <c r="K84" s="194"/>
    </row>
    <row r="85" spans="1:11" x14ac:dyDescent="0.25">
      <c r="A85" s="202"/>
      <c r="B85" s="683"/>
      <c r="C85" s="194"/>
      <c r="D85" s="194"/>
      <c r="E85" s="194"/>
      <c r="F85" s="194"/>
      <c r="G85" s="194"/>
      <c r="H85" s="194"/>
      <c r="I85" s="194"/>
      <c r="J85" s="194"/>
      <c r="K85" s="194"/>
    </row>
    <row r="86" spans="1:11" x14ac:dyDescent="0.25">
      <c r="A86" s="202"/>
      <c r="B86" s="683"/>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46248</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09" t="s">
        <v>635</v>
      </c>
      <c r="B12" s="1210"/>
      <c r="C12" s="1210"/>
      <c r="D12" s="1210" t="s">
        <v>3930</v>
      </c>
      <c r="E12" s="1210"/>
      <c r="F12" s="1210"/>
      <c r="G12" s="1210"/>
      <c r="H12" s="403" t="s">
        <v>3931</v>
      </c>
    </row>
    <row r="13" spans="1:8" ht="18" customHeight="1" x14ac:dyDescent="0.2">
      <c r="A13" s="1211" t="s">
        <v>592</v>
      </c>
      <c r="B13" s="1212"/>
      <c r="C13" s="1213"/>
      <c r="D13" s="1214" t="s">
        <v>3932</v>
      </c>
      <c r="E13" s="1215"/>
      <c r="F13" s="1215"/>
      <c r="G13" s="1216"/>
      <c r="H13" s="404">
        <v>262000</v>
      </c>
    </row>
    <row r="14" spans="1:8" ht="18" customHeight="1" x14ac:dyDescent="0.2">
      <c r="A14" s="1217" t="s">
        <v>3933</v>
      </c>
      <c r="B14" s="1218"/>
      <c r="C14" s="1219"/>
      <c r="D14" s="1220" t="s">
        <v>3934</v>
      </c>
      <c r="E14" s="1221"/>
      <c r="F14" s="1221"/>
      <c r="G14" s="1222"/>
      <c r="H14" s="405">
        <v>93700</v>
      </c>
    </row>
    <row r="15" spans="1:8" ht="18" customHeight="1" x14ac:dyDescent="0.2">
      <c r="A15" s="1230" t="s">
        <v>3935</v>
      </c>
      <c r="B15" s="1231"/>
      <c r="C15" s="1232"/>
      <c r="D15" s="1233"/>
      <c r="E15" s="1234"/>
      <c r="F15" s="1234"/>
      <c r="G15" s="1235"/>
      <c r="H15" s="406">
        <v>170350</v>
      </c>
    </row>
    <row r="16" spans="1:8" ht="18" customHeight="1" x14ac:dyDescent="0.2">
      <c r="A16" s="1217" t="s">
        <v>3936</v>
      </c>
      <c r="B16" s="1218"/>
      <c r="C16" s="1219"/>
      <c r="D16" s="1220"/>
      <c r="E16" s="1221"/>
      <c r="F16" s="1221"/>
      <c r="G16" s="1222"/>
      <c r="H16" s="405">
        <v>156150</v>
      </c>
    </row>
    <row r="17" spans="1:8" ht="18" customHeight="1" x14ac:dyDescent="0.2">
      <c r="A17" s="407" t="s">
        <v>3937</v>
      </c>
      <c r="B17" s="408"/>
      <c r="C17" s="409"/>
      <c r="D17" s="410" t="s">
        <v>3938</v>
      </c>
      <c r="E17" s="411"/>
      <c r="F17" s="411"/>
      <c r="G17" s="412"/>
      <c r="H17" s="406">
        <v>24000</v>
      </c>
    </row>
    <row r="18" spans="1:8" ht="18" customHeight="1" x14ac:dyDescent="0.2">
      <c r="A18" s="1217" t="s">
        <v>3939</v>
      </c>
      <c r="B18" s="1218"/>
      <c r="C18" s="1219"/>
      <c r="D18" s="1220" t="s">
        <v>3940</v>
      </c>
      <c r="E18" s="1221"/>
      <c r="F18" s="1221"/>
      <c r="G18" s="1222"/>
      <c r="H18" s="405">
        <v>280000</v>
      </c>
    </row>
    <row r="19" spans="1:8" ht="22.5" customHeight="1" x14ac:dyDescent="0.2">
      <c r="A19" s="1223" t="s">
        <v>3941</v>
      </c>
      <c r="B19" s="1224"/>
      <c r="C19" s="1225"/>
      <c r="D19" s="1226" t="s">
        <v>3942</v>
      </c>
      <c r="E19" s="1227"/>
      <c r="F19" s="1227"/>
      <c r="G19" s="1228"/>
      <c r="H19" s="413">
        <v>343800</v>
      </c>
    </row>
    <row r="20" spans="1:8" ht="17.25" customHeight="1" x14ac:dyDescent="0.2">
      <c r="A20" s="1229"/>
      <c r="B20" s="1229"/>
      <c r="C20" s="1229"/>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6" customWidth="1"/>
    <col min="8" max="8" width="11.42578125" style="666"/>
    <col min="9" max="9" width="18.5703125" customWidth="1"/>
    <col min="10" max="10" width="14.7109375" customWidth="1"/>
  </cols>
  <sheetData>
    <row r="1" spans="1:12" ht="12.75" customHeight="1" x14ac:dyDescent="0.25">
      <c r="E1" s="330" t="s">
        <v>7744</v>
      </c>
    </row>
    <row r="2" spans="1:12" ht="12.75" customHeight="1" x14ac:dyDescent="0.25">
      <c r="D2" s="498"/>
    </row>
    <row r="3" spans="1:12" ht="12.75" customHeight="1" x14ac:dyDescent="0.25">
      <c r="D3" s="498"/>
      <c r="G3" s="666" t="s">
        <v>7206</v>
      </c>
      <c r="L3" t="s">
        <v>7789</v>
      </c>
    </row>
    <row r="4" spans="1:12" ht="12.75" customHeight="1" x14ac:dyDescent="0.25">
      <c r="C4" t="s">
        <v>7151</v>
      </c>
      <c r="D4" s="498" t="s">
        <v>7161</v>
      </c>
    </row>
    <row r="5" spans="1:12" ht="51.75" customHeight="1" x14ac:dyDescent="0.25">
      <c r="A5" s="841" t="s">
        <v>7894</v>
      </c>
      <c r="B5" s="841" t="s">
        <v>8062</v>
      </c>
      <c r="C5" t="s">
        <v>7152</v>
      </c>
      <c r="D5" s="498"/>
      <c r="J5" s="780"/>
    </row>
    <row r="6" spans="1:12" ht="36.75" customHeight="1" x14ac:dyDescent="0.25">
      <c r="A6" s="841" t="s">
        <v>8063</v>
      </c>
      <c r="B6" s="841"/>
      <c r="C6" t="s">
        <v>7153</v>
      </c>
      <c r="D6" s="498"/>
      <c r="J6" s="86"/>
    </row>
    <row r="7" spans="1:12" ht="12.75" customHeight="1" x14ac:dyDescent="0.25">
      <c r="A7" s="841"/>
      <c r="B7" s="841"/>
      <c r="C7" t="s">
        <v>7154</v>
      </c>
      <c r="D7" s="498"/>
      <c r="J7" s="86"/>
    </row>
    <row r="8" spans="1:12" ht="12.75" customHeight="1" x14ac:dyDescent="0.25">
      <c r="A8" s="841"/>
      <c r="B8" s="841"/>
      <c r="C8" t="s">
        <v>7155</v>
      </c>
      <c r="D8" s="498"/>
    </row>
    <row r="9" spans="1:12" ht="12.75" customHeight="1" x14ac:dyDescent="0.25">
      <c r="A9" s="841"/>
      <c r="B9" s="841"/>
      <c r="C9" t="s">
        <v>7156</v>
      </c>
      <c r="D9" s="498"/>
    </row>
    <row r="10" spans="1:12" ht="12.75" customHeight="1" x14ac:dyDescent="0.25">
      <c r="D10" s="498"/>
    </row>
    <row r="11" spans="1:12" ht="12.75" customHeight="1" x14ac:dyDescent="0.25">
      <c r="A11" s="261" t="s">
        <v>7158</v>
      </c>
      <c r="D11" s="498"/>
    </row>
    <row r="12" spans="1:12" ht="12.75" customHeight="1" x14ac:dyDescent="0.25">
      <c r="A12" s="261" t="s">
        <v>7157</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6" t="s">
        <v>8443</v>
      </c>
      <c r="C17" s="1236"/>
      <c r="D17" s="1236"/>
    </row>
    <row r="18" spans="2:12" ht="12.75" customHeight="1" x14ac:dyDescent="0.25">
      <c r="B18" s="2">
        <v>1</v>
      </c>
      <c r="C18" s="2" t="s">
        <v>8433</v>
      </c>
      <c r="D18" s="2">
        <v>15</v>
      </c>
      <c r="L18" s="324"/>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8"/>
    </row>
    <row r="54" spans="1:11" ht="12.75" customHeight="1" x14ac:dyDescent="0.25">
      <c r="D54" s="498"/>
    </row>
    <row r="55" spans="1:11" ht="12.75" customHeight="1" x14ac:dyDescent="0.25">
      <c r="D55" s="498"/>
      <c r="K55" t="s">
        <v>7266</v>
      </c>
    </row>
    <row r="56" spans="1:11" ht="12.75" customHeight="1" x14ac:dyDescent="0.25">
      <c r="D56" s="498"/>
    </row>
    <row r="57" spans="1:11" ht="12.75" customHeight="1" x14ac:dyDescent="0.25">
      <c r="D57" s="498"/>
      <c r="K57" t="s">
        <v>7265</v>
      </c>
    </row>
    <row r="58" spans="1:11" ht="12.75" customHeight="1" x14ac:dyDescent="0.25">
      <c r="A58" t="s">
        <v>7159</v>
      </c>
      <c r="D58" s="498"/>
    </row>
    <row r="59" spans="1:11" ht="12.75" customHeight="1" x14ac:dyDescent="0.25">
      <c r="A59" t="s">
        <v>7162</v>
      </c>
      <c r="C59" t="s">
        <v>7163</v>
      </c>
      <c r="D59" s="498"/>
    </row>
    <row r="60" spans="1:11" ht="12.75" customHeight="1" x14ac:dyDescent="0.25">
      <c r="A60" t="s">
        <v>7164</v>
      </c>
      <c r="C60" t="s">
        <v>7165</v>
      </c>
      <c r="D60" s="498"/>
    </row>
    <row r="61" spans="1:11" ht="12.75" customHeight="1" x14ac:dyDescent="0.25">
      <c r="A61" t="s">
        <v>7234</v>
      </c>
      <c r="D61" s="498"/>
    </row>
    <row r="62" spans="1:11" ht="12.75" customHeight="1" x14ac:dyDescent="0.25">
      <c r="A62" t="s">
        <v>7235</v>
      </c>
      <c r="D62" s="498"/>
    </row>
    <row r="63" spans="1:11" ht="12.75" customHeight="1" x14ac:dyDescent="0.25">
      <c r="A63" t="s">
        <v>7236</v>
      </c>
      <c r="D63" s="498"/>
    </row>
    <row r="64" spans="1:11" ht="12.75" customHeight="1" x14ac:dyDescent="0.25">
      <c r="A64" t="s">
        <v>7250</v>
      </c>
      <c r="B64" t="s">
        <v>7251</v>
      </c>
      <c r="D64" s="498"/>
    </row>
    <row r="65" spans="1:9" ht="12.75" customHeight="1" x14ac:dyDescent="0.25">
      <c r="A65" t="s">
        <v>7267</v>
      </c>
      <c r="D65" s="498"/>
    </row>
    <row r="66" spans="1:9" ht="12.75" customHeight="1" x14ac:dyDescent="0.25">
      <c r="A66" t="s">
        <v>7268</v>
      </c>
      <c r="D66" s="498"/>
    </row>
    <row r="67" spans="1:9" ht="12.75" customHeight="1" x14ac:dyDescent="0.25">
      <c r="A67" t="s">
        <v>7269</v>
      </c>
      <c r="D67" s="498"/>
    </row>
    <row r="68" spans="1:9" ht="12.75" customHeight="1" x14ac:dyDescent="0.25">
      <c r="A68" t="s">
        <v>7345</v>
      </c>
      <c r="D68" s="498"/>
    </row>
    <row r="69" spans="1:9" ht="12.75" customHeight="1" x14ac:dyDescent="0.25">
      <c r="A69" t="s">
        <v>7346</v>
      </c>
      <c r="D69" s="498"/>
    </row>
    <row r="70" spans="1:9" ht="12.75" customHeight="1" x14ac:dyDescent="0.25">
      <c r="A70" s="86" t="s">
        <v>7347</v>
      </c>
      <c r="D70" s="498"/>
    </row>
    <row r="71" spans="1:9" ht="12.75" customHeight="1" x14ac:dyDescent="0.25">
      <c r="A71" t="s">
        <v>7348</v>
      </c>
      <c r="D71" s="498"/>
    </row>
    <row r="72" spans="1:9" ht="12.75" customHeight="1" x14ac:dyDescent="0.25">
      <c r="A72" t="s">
        <v>7349</v>
      </c>
      <c r="D72" s="498"/>
    </row>
    <row r="73" spans="1:9" ht="12.75" customHeight="1" x14ac:dyDescent="0.25">
      <c r="A73" t="s">
        <v>7419</v>
      </c>
      <c r="D73" s="498"/>
    </row>
    <row r="74" spans="1:9" ht="12.75" customHeight="1" x14ac:dyDescent="0.25">
      <c r="D74" s="498"/>
    </row>
    <row r="75" spans="1:9" ht="12.75" customHeight="1" x14ac:dyDescent="0.25">
      <c r="D75" s="498"/>
    </row>
    <row r="76" spans="1:9" ht="12.75" customHeight="1" x14ac:dyDescent="0.25">
      <c r="A76" t="s">
        <v>7424</v>
      </c>
      <c r="D76" s="498"/>
    </row>
    <row r="77" spans="1:9" ht="12.75" customHeight="1" x14ac:dyDescent="0.25">
      <c r="D77" s="498"/>
      <c r="I77" s="86"/>
    </row>
    <row r="78" spans="1:9" ht="12.75" customHeight="1" x14ac:dyDescent="0.25">
      <c r="D78" s="498"/>
    </row>
    <row r="79" spans="1:9" ht="12.75" customHeight="1" x14ac:dyDescent="0.25">
      <c r="A79" s="330" t="s">
        <v>7425</v>
      </c>
      <c r="D79" s="498"/>
    </row>
    <row r="80" spans="1:9" ht="12.75" customHeight="1" x14ac:dyDescent="0.25">
      <c r="D80" s="498"/>
    </row>
    <row r="81" spans="1:4" ht="12.75" customHeight="1" x14ac:dyDescent="0.25">
      <c r="A81" t="s">
        <v>7468</v>
      </c>
      <c r="D81" s="498"/>
    </row>
    <row r="82" spans="1:4" ht="12.75" customHeight="1" x14ac:dyDescent="0.25">
      <c r="D82" s="498"/>
    </row>
    <row r="83" spans="1:4" ht="12.75" customHeight="1" x14ac:dyDescent="0.25">
      <c r="A83" t="s">
        <v>7469</v>
      </c>
      <c r="D83" s="498"/>
    </row>
    <row r="84" spans="1:4" ht="12.75" customHeight="1" x14ac:dyDescent="0.25">
      <c r="D84" s="498"/>
    </row>
    <row r="85" spans="1:4" ht="12.75" customHeight="1" x14ac:dyDescent="0.25">
      <c r="A85" t="s">
        <v>7470</v>
      </c>
      <c r="D85" s="498"/>
    </row>
    <row r="86" spans="1:4" ht="12.75" customHeight="1" x14ac:dyDescent="0.25">
      <c r="D86" s="498"/>
    </row>
    <row r="87" spans="1:4" ht="12.75" customHeight="1" x14ac:dyDescent="0.25">
      <c r="A87" t="s">
        <v>7471</v>
      </c>
      <c r="D87" s="498"/>
    </row>
    <row r="88" spans="1:4" ht="12.75" customHeight="1" x14ac:dyDescent="0.25">
      <c r="D88" s="498"/>
    </row>
    <row r="89" spans="1:4" ht="12.75" customHeight="1" x14ac:dyDescent="0.25">
      <c r="A89" t="s">
        <v>7472</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7"/>
    </row>
    <row r="465" spans="4:8" ht="12.75" customHeight="1" x14ac:dyDescent="0.25">
      <c r="D465" s="498"/>
      <c r="H465" s="667"/>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7"/>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7"/>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7"/>
    </row>
    <row r="536" spans="4:8" ht="12.75" customHeight="1" x14ac:dyDescent="0.25">
      <c r="D536" s="498"/>
    </row>
    <row r="537" spans="4:8" ht="12.75" customHeight="1" x14ac:dyDescent="0.25">
      <c r="D537" s="498"/>
    </row>
    <row r="538" spans="4:8" ht="12.75" customHeight="1" x14ac:dyDescent="0.25">
      <c r="D538" s="498"/>
      <c r="H538" s="667"/>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7" t="s">
        <v>363</v>
      </c>
      <c r="C1" s="295">
        <f>SUM(D1+F1)</f>
        <v>639</v>
      </c>
      <c r="F1" s="295" t="str">
        <f>RIGHT(F3,3)</f>
        <v>639</v>
      </c>
    </row>
    <row r="2" spans="1:15" ht="16.5" customHeight="1" x14ac:dyDescent="0.25">
      <c r="A2" s="1207"/>
      <c r="B2" s="295"/>
      <c r="C2" s="296" t="s">
        <v>1508</v>
      </c>
      <c r="D2" s="554"/>
      <c r="E2" s="552" t="str">
        <f>IF(ISNUMBER(C1),"CARRO","MOTO")</f>
        <v>CARRO</v>
      </c>
      <c r="F2" s="296" t="s">
        <v>1520</v>
      </c>
      <c r="H2" s="363" t="s">
        <v>89</v>
      </c>
      <c r="I2" s="604" t="s">
        <v>5665</v>
      </c>
      <c r="J2" s="604" t="s">
        <v>5666</v>
      </c>
      <c r="K2" s="605" t="s">
        <v>5663</v>
      </c>
      <c r="L2" s="605" t="s">
        <v>5664</v>
      </c>
      <c r="M2" s="606" t="s">
        <v>7343</v>
      </c>
      <c r="N2" s="606" t="s">
        <v>7344</v>
      </c>
    </row>
    <row r="3" spans="1:15" ht="16.5" customHeight="1" x14ac:dyDescent="0.25">
      <c r="A3" s="197"/>
      <c r="B3" s="295"/>
      <c r="C3" s="356" t="s">
        <v>573</v>
      </c>
      <c r="D3" s="295"/>
      <c r="E3" s="295"/>
      <c r="F3" s="681" t="s">
        <v>8940</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0"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7" t="str">
        <f>IF(C2=0,"",C2)</f>
        <v>TRASPASO CARRO</v>
      </c>
      <c r="D6" s="295"/>
      <c r="E6" s="295"/>
      <c r="F6" s="838">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0">
        <v>27000</v>
      </c>
      <c r="H7" s="320" t="s">
        <v>4380</v>
      </c>
      <c r="I7" s="279">
        <v>211125</v>
      </c>
      <c r="J7" s="279">
        <v>211128</v>
      </c>
      <c r="K7" s="262">
        <v>26400</v>
      </c>
      <c r="L7" s="269">
        <v>26400</v>
      </c>
      <c r="M7" s="269"/>
      <c r="N7" s="269"/>
    </row>
    <row r="8" spans="1:15" x14ac:dyDescent="0.25">
      <c r="A8" s="197"/>
      <c r="B8" s="295"/>
      <c r="C8" s="303" t="s">
        <v>5565</v>
      </c>
      <c r="D8" s="295"/>
      <c r="E8" s="295"/>
      <c r="F8" s="601">
        <v>121000</v>
      </c>
      <c r="I8" s="425" t="s">
        <v>6023</v>
      </c>
      <c r="J8" s="442" t="s">
        <v>8611</v>
      </c>
    </row>
    <row r="9" spans="1:15" x14ac:dyDescent="0.25">
      <c r="A9" s="197"/>
      <c r="B9" s="295"/>
      <c r="C9" s="332" t="s">
        <v>1507</v>
      </c>
      <c r="D9" s="295"/>
      <c r="E9" s="295"/>
      <c r="F9" s="600">
        <v>85000</v>
      </c>
    </row>
    <row r="10" spans="1:15" x14ac:dyDescent="0.25">
      <c r="A10" s="197"/>
      <c r="B10" s="295"/>
      <c r="C10" s="303" t="s">
        <v>6580</v>
      </c>
      <c r="D10" s="295"/>
      <c r="E10" s="295"/>
      <c r="F10" s="601">
        <v>10000</v>
      </c>
      <c r="H10" s="311" t="s">
        <v>3557</v>
      </c>
      <c r="I10" s="311" t="s">
        <v>3558</v>
      </c>
      <c r="K10" s="553" t="s">
        <v>7183</v>
      </c>
      <c r="L10" s="553" t="s">
        <v>7184</v>
      </c>
      <c r="M10" s="737">
        <v>480000</v>
      </c>
      <c r="N10" s="737">
        <v>520000</v>
      </c>
      <c r="O10" s="346"/>
    </row>
    <row r="11" spans="1:15" x14ac:dyDescent="0.25">
      <c r="A11" s="197"/>
      <c r="B11" s="295"/>
      <c r="C11" s="332" t="s">
        <v>8041</v>
      </c>
      <c r="D11" s="295"/>
      <c r="E11" s="295"/>
      <c r="F11" s="600">
        <v>213000</v>
      </c>
      <c r="H11" s="2"/>
      <c r="I11" s="346"/>
      <c r="K11" s="553" t="s">
        <v>7183</v>
      </c>
      <c r="L11" s="553" t="s">
        <v>7185</v>
      </c>
      <c r="M11" s="737">
        <v>270000</v>
      </c>
      <c r="N11" s="737">
        <v>330000</v>
      </c>
      <c r="O11" s="346"/>
    </row>
    <row r="12" spans="1:15" x14ac:dyDescent="0.25">
      <c r="A12" s="197"/>
      <c r="B12" s="295"/>
      <c r="C12" s="2"/>
      <c r="D12" s="295"/>
      <c r="E12" s="295"/>
      <c r="F12" s="601"/>
      <c r="H12" s="2">
        <v>2016</v>
      </c>
      <c r="I12" s="346"/>
      <c r="K12" s="553" t="s">
        <v>7183</v>
      </c>
      <c r="L12" s="553" t="s">
        <v>7285</v>
      </c>
      <c r="M12" s="737">
        <v>270000</v>
      </c>
      <c r="N12" s="737">
        <v>330000</v>
      </c>
      <c r="O12" s="346"/>
    </row>
    <row r="13" spans="1:15" x14ac:dyDescent="0.25">
      <c r="A13" s="197"/>
      <c r="B13" s="295"/>
      <c r="C13" s="332"/>
      <c r="D13" s="295"/>
      <c r="E13" s="295"/>
      <c r="F13" s="600"/>
      <c r="G13" s="318"/>
      <c r="H13" s="2">
        <v>2017</v>
      </c>
      <c r="I13" s="346">
        <v>191000</v>
      </c>
      <c r="K13" s="553" t="s">
        <v>7487</v>
      </c>
      <c r="L13" s="553" t="s">
        <v>7488</v>
      </c>
      <c r="M13" s="737">
        <v>1000000</v>
      </c>
      <c r="N13" s="737">
        <v>1150000</v>
      </c>
      <c r="O13" s="346" t="s">
        <v>7490</v>
      </c>
    </row>
    <row r="14" spans="1:15" x14ac:dyDescent="0.25">
      <c r="A14" s="197"/>
      <c r="B14" s="295"/>
      <c r="C14" s="303" t="s">
        <v>1558</v>
      </c>
      <c r="D14" s="295"/>
      <c r="E14" s="295"/>
      <c r="F14" s="601">
        <f>SUM(F5:F13)</f>
        <v>648000</v>
      </c>
      <c r="G14" s="318"/>
      <c r="H14" s="2">
        <v>2018</v>
      </c>
      <c r="I14" s="346">
        <v>182000</v>
      </c>
      <c r="K14" s="553" t="s">
        <v>7487</v>
      </c>
      <c r="L14" s="553" t="s">
        <v>7185</v>
      </c>
      <c r="M14" s="737">
        <v>1290000</v>
      </c>
      <c r="N14" s="737">
        <v>1350000</v>
      </c>
      <c r="O14" s="346" t="s">
        <v>7489</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1" t="str">
        <f>VLOOKUP(C2,Tabla5[],2,FALSE)</f>
        <v>🌀Contrato de Compra venta</v>
      </c>
      <c r="D17" s="457"/>
      <c r="E17" s="295"/>
      <c r="F17" s="578" t="s">
        <v>8941</v>
      </c>
      <c r="G17" s="318"/>
      <c r="H17" s="2">
        <v>2021</v>
      </c>
      <c r="I17" s="346">
        <v>178000</v>
      </c>
      <c r="K17" s="1237" t="s">
        <v>7771</v>
      </c>
      <c r="L17" s="1238"/>
      <c r="M17" s="1239"/>
    </row>
    <row r="18" spans="1:14" ht="27.75" customHeight="1" x14ac:dyDescent="0.25">
      <c r="A18" s="197"/>
      <c r="B18" s="295"/>
      <c r="C18" s="297" t="s">
        <v>6534</v>
      </c>
      <c r="D18" s="458"/>
      <c r="E18" s="295"/>
      <c r="F18" s="457"/>
      <c r="G18" s="318"/>
      <c r="H18" s="2">
        <v>2022</v>
      </c>
      <c r="I18" s="346">
        <v>175000</v>
      </c>
      <c r="K18" s="303" t="s">
        <v>7754</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7241</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7755</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7756</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7757</v>
      </c>
      <c r="L22" s="294">
        <v>20000</v>
      </c>
      <c r="M22" s="294">
        <f t="shared" si="0"/>
        <v>40000</v>
      </c>
      <c r="N22" s="295">
        <v>146455</v>
      </c>
    </row>
    <row r="23" spans="1:14" s="295" customFormat="1" ht="18" customHeight="1" x14ac:dyDescent="0.25">
      <c r="A23" s="197"/>
      <c r="C23" s="566"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7758</v>
      </c>
      <c r="L23" s="294">
        <v>15000</v>
      </c>
      <c r="M23" s="294">
        <f t="shared" si="0"/>
        <v>30000</v>
      </c>
      <c r="N23" s="295">
        <v>146456</v>
      </c>
    </row>
    <row r="24" spans="1:14" s="295" customFormat="1" x14ac:dyDescent="0.25">
      <c r="A24" s="197"/>
      <c r="F24" s="457"/>
      <c r="G24" s="318"/>
      <c r="H24" s="374" t="s">
        <v>3516</v>
      </c>
      <c r="I24" s="360">
        <v>3330000</v>
      </c>
      <c r="K24" s="303" t="s">
        <v>7759</v>
      </c>
      <c r="L24" s="294">
        <v>35000</v>
      </c>
      <c r="M24" s="294">
        <f t="shared" si="0"/>
        <v>70000</v>
      </c>
    </row>
    <row r="25" spans="1:14" s="295" customFormat="1" ht="17.25" customHeight="1" x14ac:dyDescent="0.25">
      <c r="A25" s="197"/>
      <c r="F25" s="457"/>
      <c r="G25" s="318"/>
      <c r="K25" s="303" t="s">
        <v>7760</v>
      </c>
      <c r="L25" s="294">
        <v>30000</v>
      </c>
      <c r="M25" s="294">
        <f t="shared" si="0"/>
        <v>60000</v>
      </c>
    </row>
    <row r="26" spans="1:14" s="295" customFormat="1" x14ac:dyDescent="0.25">
      <c r="A26" s="197"/>
      <c r="F26" s="457"/>
      <c r="G26" s="318"/>
      <c r="K26" s="303" t="s">
        <v>7761</v>
      </c>
      <c r="L26" s="294">
        <v>30000</v>
      </c>
      <c r="M26" s="294">
        <f t="shared" si="0"/>
        <v>60000</v>
      </c>
    </row>
    <row r="27" spans="1:14" s="295" customFormat="1" x14ac:dyDescent="0.25">
      <c r="A27" s="197"/>
      <c r="F27" s="457"/>
      <c r="G27" s="318"/>
      <c r="K27" s="303" t="s">
        <v>7762</v>
      </c>
      <c r="L27" s="294">
        <v>30000</v>
      </c>
      <c r="M27" s="294">
        <f t="shared" si="0"/>
        <v>60000</v>
      </c>
    </row>
    <row r="28" spans="1:14" s="295" customFormat="1" x14ac:dyDescent="0.25">
      <c r="A28" s="197"/>
      <c r="C28" s="553" t="s">
        <v>7838</v>
      </c>
      <c r="D28" s="553"/>
      <c r="F28" s="457"/>
      <c r="G28" s="318"/>
      <c r="K28" s="303" t="s">
        <v>7763</v>
      </c>
      <c r="L28" s="294">
        <v>30000</v>
      </c>
      <c r="M28" s="294">
        <f t="shared" si="0"/>
        <v>60000</v>
      </c>
    </row>
    <row r="29" spans="1:14" s="295" customFormat="1" x14ac:dyDescent="0.25">
      <c r="A29" s="197"/>
      <c r="C29" s="303" t="s">
        <v>915</v>
      </c>
      <c r="D29" s="294">
        <v>310000</v>
      </c>
      <c r="F29" s="457"/>
      <c r="G29" s="318"/>
      <c r="K29" s="303" t="s">
        <v>7764</v>
      </c>
      <c r="L29" s="294">
        <v>15000</v>
      </c>
      <c r="M29" s="294">
        <f t="shared" si="0"/>
        <v>30000</v>
      </c>
    </row>
    <row r="30" spans="1:14" s="295" customFormat="1" x14ac:dyDescent="0.25">
      <c r="A30" s="197"/>
      <c r="C30" s="303" t="s">
        <v>8026</v>
      </c>
      <c r="D30" s="294">
        <v>440000</v>
      </c>
      <c r="F30" s="457"/>
      <c r="G30" s="318"/>
      <c r="K30" s="303" t="s">
        <v>7765</v>
      </c>
      <c r="L30" s="294">
        <v>15000</v>
      </c>
      <c r="M30" s="294">
        <f t="shared" si="0"/>
        <v>30000</v>
      </c>
    </row>
    <row r="31" spans="1:14" s="295" customFormat="1" x14ac:dyDescent="0.25">
      <c r="A31" s="197"/>
      <c r="F31" s="457"/>
      <c r="G31" s="318"/>
      <c r="K31" s="303" t="s">
        <v>7766</v>
      </c>
      <c r="L31" s="294">
        <v>15000</v>
      </c>
      <c r="M31" s="294">
        <f t="shared" si="0"/>
        <v>30000</v>
      </c>
    </row>
    <row r="32" spans="1:14" s="295" customFormat="1" x14ac:dyDescent="0.25">
      <c r="A32" s="197"/>
      <c r="F32" s="457"/>
      <c r="G32" s="318"/>
      <c r="K32" s="303" t="s">
        <v>7767</v>
      </c>
      <c r="L32" s="294">
        <v>3500</v>
      </c>
      <c r="M32" s="294">
        <f t="shared" si="0"/>
        <v>7000</v>
      </c>
    </row>
    <row r="33" spans="1:13" s="295" customFormat="1" x14ac:dyDescent="0.25">
      <c r="A33" s="197"/>
      <c r="F33" s="457"/>
      <c r="G33" s="318"/>
      <c r="K33" s="303" t="s">
        <v>7768</v>
      </c>
      <c r="L33" s="294">
        <v>90000</v>
      </c>
      <c r="M33" s="294">
        <f t="shared" si="0"/>
        <v>180000</v>
      </c>
    </row>
    <row r="34" spans="1:13" s="295" customFormat="1" x14ac:dyDescent="0.25">
      <c r="A34" s="197"/>
      <c r="F34" s="457"/>
      <c r="G34" s="318"/>
      <c r="K34" s="303" t="s">
        <v>7769</v>
      </c>
      <c r="L34" s="294">
        <v>45000</v>
      </c>
      <c r="M34" s="294">
        <f t="shared" si="0"/>
        <v>90000</v>
      </c>
    </row>
    <row r="35" spans="1:13" s="295" customFormat="1" x14ac:dyDescent="0.25">
      <c r="A35" s="197"/>
      <c r="F35" s="457"/>
      <c r="G35" s="318"/>
      <c r="K35" s="303" t="s">
        <v>7770</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7" t="s">
        <v>363</v>
      </c>
      <c r="B1"/>
      <c r="W1" s="572" t="s">
        <v>6581</v>
      </c>
    </row>
    <row r="2" spans="1:31" ht="15" customHeight="1" x14ac:dyDescent="0.25">
      <c r="A2" s="1207"/>
      <c r="B2"/>
      <c r="C2" t="s">
        <v>1504</v>
      </c>
      <c r="Q2" s="445" t="s">
        <v>6918</v>
      </c>
      <c r="S2" s="445" t="s">
        <v>3350</v>
      </c>
      <c r="U2" s="445" t="s">
        <v>3356</v>
      </c>
      <c r="W2" s="602"/>
    </row>
    <row r="3" spans="1:31" x14ac:dyDescent="0.25">
      <c r="A3" s="197"/>
      <c r="B3"/>
      <c r="C3" t="s">
        <v>1141</v>
      </c>
      <c r="Q3" s="303" t="s">
        <v>6917</v>
      </c>
      <c r="S3" s="446">
        <f ca="1">TODAY()</f>
        <v>46248</v>
      </c>
      <c r="U3" s="447" t="s">
        <v>5485</v>
      </c>
      <c r="W3" s="527"/>
      <c r="AA3" t="s">
        <v>7406</v>
      </c>
      <c r="AD3" s="445" t="s">
        <v>8993</v>
      </c>
      <c r="AE3" s="445"/>
    </row>
    <row r="4" spans="1:31" x14ac:dyDescent="0.25">
      <c r="A4" s="197"/>
      <c r="B4"/>
      <c r="C4" t="s">
        <v>1505</v>
      </c>
      <c r="Q4" s="561" t="s">
        <v>6913</v>
      </c>
      <c r="S4" s="446">
        <f ca="1">TODAY()-1</f>
        <v>46247</v>
      </c>
      <c r="U4" s="447" t="s">
        <v>942</v>
      </c>
      <c r="W4" s="509"/>
      <c r="AA4" s="724" t="s">
        <v>124</v>
      </c>
      <c r="AB4" s="724" t="s">
        <v>7405</v>
      </c>
      <c r="AD4" t="s">
        <v>8801</v>
      </c>
      <c r="AE4" s="725"/>
    </row>
    <row r="5" spans="1:31" x14ac:dyDescent="0.25">
      <c r="A5" s="197"/>
      <c r="B5"/>
      <c r="Q5" s="561" t="s">
        <v>6914</v>
      </c>
      <c r="S5" s="446">
        <f ca="1">TODAY()-2</f>
        <v>46246</v>
      </c>
      <c r="U5" s="447" t="s">
        <v>1396</v>
      </c>
      <c r="W5" s="509"/>
      <c r="AA5" s="725">
        <v>45964</v>
      </c>
      <c r="AD5" t="s">
        <v>8992</v>
      </c>
      <c r="AE5" s="725"/>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1" t="s">
        <v>6915</v>
      </c>
      <c r="S6" s="446">
        <f ca="1">TODAY()-3</f>
        <v>46245</v>
      </c>
      <c r="U6" s="447" t="s">
        <v>3355</v>
      </c>
      <c r="W6" s="330"/>
      <c r="AA6" s="725">
        <v>45978</v>
      </c>
      <c r="AE6" s="725"/>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1" t="s">
        <v>6130</v>
      </c>
      <c r="S7" s="446">
        <f ca="1">TODAY()-4</f>
        <v>46244</v>
      </c>
      <c r="U7" s="447" t="s">
        <v>3275</v>
      </c>
      <c r="W7" s="330"/>
      <c r="AA7" s="725">
        <v>45999</v>
      </c>
      <c r="AE7" s="725"/>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1" t="s">
        <v>6916</v>
      </c>
      <c r="S8" s="446">
        <f ca="1">TODAY()-5</f>
        <v>46243</v>
      </c>
      <c r="U8" s="447" t="s">
        <v>3351</v>
      </c>
      <c r="W8" s="330"/>
      <c r="AA8" s="725">
        <v>46016</v>
      </c>
      <c r="AE8" s="725"/>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1" t="s">
        <v>6912</v>
      </c>
      <c r="S9" s="446">
        <f ca="1">TODAY()-6</f>
        <v>46242</v>
      </c>
      <c r="U9" s="447" t="s">
        <v>1312</v>
      </c>
      <c r="W9" s="330"/>
      <c r="AA9" s="725">
        <v>46023</v>
      </c>
      <c r="AE9" s="725"/>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1" t="s">
        <v>7068</v>
      </c>
      <c r="S10" s="446">
        <f ca="1">TODAY()-7</f>
        <v>46241</v>
      </c>
      <c r="U10" s="447" t="s">
        <v>3352</v>
      </c>
      <c r="W10" s="330"/>
      <c r="AA10" s="725">
        <v>46034</v>
      </c>
      <c r="AE10" s="725"/>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1" t="s">
        <v>7111</v>
      </c>
      <c r="S11" s="446">
        <f ca="1">TODAY()-6</f>
        <v>46242</v>
      </c>
      <c r="U11" s="447" t="s">
        <v>3353</v>
      </c>
      <c r="W11" s="330"/>
      <c r="AA11" s="725">
        <v>46104</v>
      </c>
      <c r="AE11" s="725"/>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1" t="s">
        <v>7112</v>
      </c>
      <c r="S12" s="446">
        <f ca="1">TODAY()-7</f>
        <v>46241</v>
      </c>
      <c r="U12" s="349" t="s">
        <v>3315</v>
      </c>
      <c r="W12" s="330"/>
      <c r="AA12" s="725">
        <v>46114</v>
      </c>
      <c r="AE12" s="725"/>
    </row>
    <row r="13" spans="1:31" x14ac:dyDescent="0.25">
      <c r="A13" s="197"/>
      <c r="B13"/>
      <c r="C13" t="s">
        <v>2547</v>
      </c>
      <c r="D13" s="265">
        <v>242000</v>
      </c>
      <c r="E13" s="265"/>
      <c r="F13" s="265"/>
      <c r="G13" s="265"/>
      <c r="H13" s="265"/>
      <c r="I13" s="265"/>
      <c r="J13" s="265"/>
      <c r="K13" s="265"/>
      <c r="L13" s="265"/>
      <c r="M13" s="265"/>
      <c r="N13" s="265"/>
      <c r="O13" s="265"/>
      <c r="S13" s="446">
        <f ca="1">TODAY()-8</f>
        <v>46240</v>
      </c>
      <c r="U13" s="349" t="s">
        <v>1645</v>
      </c>
      <c r="W13" s="330"/>
      <c r="AA13" s="725">
        <v>46115</v>
      </c>
      <c r="AE13" s="725"/>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46239</v>
      </c>
      <c r="U14" s="349" t="s">
        <v>3354</v>
      </c>
      <c r="W14" s="330"/>
      <c r="AA14" s="725">
        <v>46143</v>
      </c>
      <c r="AE14" s="725"/>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46238</v>
      </c>
      <c r="U15" s="349" t="s">
        <v>1462</v>
      </c>
      <c r="AA15" s="725">
        <v>46160</v>
      </c>
      <c r="AE15" s="725"/>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46237</v>
      </c>
      <c r="W16" s="528"/>
      <c r="AA16" s="725">
        <v>46181</v>
      </c>
      <c r="AE16" s="725"/>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46236</v>
      </c>
      <c r="W17" s="526"/>
      <c r="AA17" s="725">
        <v>46188</v>
      </c>
      <c r="AE17" s="725"/>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46235</v>
      </c>
      <c r="W18" s="330"/>
      <c r="AA18" s="725">
        <v>46202</v>
      </c>
      <c r="AE18" s="725"/>
    </row>
    <row r="19" spans="1:31" x14ac:dyDescent="0.25">
      <c r="A19" s="197"/>
      <c r="B19"/>
      <c r="C19" t="s">
        <v>1529</v>
      </c>
      <c r="D19" s="265"/>
      <c r="E19" s="265"/>
      <c r="F19" s="265"/>
      <c r="G19" s="265"/>
      <c r="H19" s="265"/>
      <c r="I19" s="265"/>
      <c r="J19" s="265"/>
      <c r="K19" s="265"/>
      <c r="L19" s="265"/>
      <c r="M19" s="265"/>
      <c r="N19" s="265"/>
      <c r="O19" s="265"/>
      <c r="W19" s="330"/>
      <c r="AA19" s="725">
        <v>46216</v>
      </c>
      <c r="AE19" s="725"/>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28"/>
      <c r="AA20" s="725">
        <v>46223</v>
      </c>
      <c r="AE20" s="725"/>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5">
        <v>46241</v>
      </c>
      <c r="AE21" s="725"/>
    </row>
    <row r="22" spans="1:31" x14ac:dyDescent="0.25">
      <c r="A22" s="197"/>
      <c r="B22"/>
      <c r="C22" t="s">
        <v>2550</v>
      </c>
      <c r="D22" s="265"/>
      <c r="E22" s="265"/>
      <c r="F22" s="265">
        <v>0</v>
      </c>
      <c r="G22" s="265"/>
      <c r="H22" s="265"/>
      <c r="I22" s="265"/>
      <c r="J22" s="265"/>
      <c r="K22" s="265"/>
      <c r="L22" s="265"/>
      <c r="M22" s="265"/>
      <c r="N22" s="265"/>
      <c r="O22" s="265"/>
      <c r="W22" s="330"/>
      <c r="AA22" s="725">
        <v>46251</v>
      </c>
      <c r="AE22" s="725"/>
    </row>
    <row r="23" spans="1:31" x14ac:dyDescent="0.25">
      <c r="A23" s="197"/>
      <c r="B23"/>
      <c r="C23" t="s">
        <v>1530</v>
      </c>
      <c r="D23" s="265">
        <v>104000</v>
      </c>
      <c r="E23" s="265"/>
      <c r="F23" s="265">
        <v>104000</v>
      </c>
      <c r="G23" s="265"/>
      <c r="H23" s="265"/>
      <c r="I23" s="265"/>
      <c r="J23" s="265"/>
      <c r="K23" s="265"/>
      <c r="L23" s="265"/>
      <c r="M23" s="265"/>
      <c r="N23" s="265"/>
      <c r="O23" s="265"/>
      <c r="W23" s="330"/>
      <c r="AA23" s="725">
        <v>46307</v>
      </c>
      <c r="AE23" s="725"/>
    </row>
    <row r="24" spans="1:31" x14ac:dyDescent="0.25">
      <c r="A24" s="197"/>
      <c r="B24"/>
      <c r="D24" s="265"/>
      <c r="E24" s="265"/>
      <c r="F24" s="265"/>
      <c r="G24" s="265"/>
      <c r="H24" s="265"/>
      <c r="I24" s="265"/>
      <c r="J24" s="265"/>
      <c r="K24" s="265"/>
      <c r="L24" s="265"/>
      <c r="M24" s="265"/>
      <c r="N24" s="265"/>
      <c r="O24" s="265"/>
      <c r="W24" s="330"/>
      <c r="AA24" s="725">
        <v>46328</v>
      </c>
    </row>
    <row r="25" spans="1:31" x14ac:dyDescent="0.25">
      <c r="A25" s="197"/>
      <c r="B25"/>
      <c r="D25" s="265"/>
      <c r="E25" s="265"/>
      <c r="F25" s="265"/>
      <c r="G25" s="265"/>
      <c r="H25" s="265"/>
      <c r="I25" s="265"/>
      <c r="J25" s="265"/>
      <c r="K25" s="265"/>
      <c r="L25" s="265"/>
      <c r="M25" s="265"/>
      <c r="N25" s="265"/>
      <c r="O25" s="265"/>
      <c r="W25" s="330"/>
      <c r="AA25" s="725">
        <v>46342</v>
      </c>
    </row>
    <row r="26" spans="1:31" x14ac:dyDescent="0.25">
      <c r="A26" s="197"/>
      <c r="B26"/>
      <c r="D26" s="265"/>
      <c r="E26" s="265"/>
      <c r="F26" s="265"/>
      <c r="G26" s="265"/>
      <c r="H26" s="265"/>
      <c r="I26" s="265"/>
      <c r="J26" s="265"/>
      <c r="K26" s="265"/>
      <c r="L26" s="265"/>
      <c r="M26" s="265"/>
      <c r="N26" s="265"/>
      <c r="O26" s="265"/>
      <c r="P26" s="265"/>
      <c r="Q26" s="265"/>
      <c r="W26" s="330"/>
      <c r="AA26" s="725">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5">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0" t="s">
        <v>1540</v>
      </c>
      <c r="D48" s="1240"/>
    </row>
    <row r="49" spans="1:7" x14ac:dyDescent="0.25">
      <c r="A49" s="197"/>
      <c r="B49"/>
      <c r="F49" s="445" t="s">
        <v>8882</v>
      </c>
      <c r="G49">
        <v>29000</v>
      </c>
    </row>
    <row r="50" spans="1:7" x14ac:dyDescent="0.25">
      <c r="A50" s="197"/>
      <c r="B50"/>
      <c r="C50" t="s">
        <v>1466</v>
      </c>
      <c r="D50" t="s">
        <v>1540</v>
      </c>
      <c r="G50">
        <v>0</v>
      </c>
    </row>
    <row r="51" spans="1:7" ht="15" customHeight="1" x14ac:dyDescent="0.25">
      <c r="A51" s="197"/>
      <c r="B51"/>
      <c r="C51" t="s">
        <v>1508</v>
      </c>
      <c r="D51" s="87" t="s">
        <v>1541</v>
      </c>
      <c r="F51" t="s">
        <v>8877</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8873</v>
      </c>
    </row>
    <row r="59" spans="1:7" ht="18" customHeight="1" x14ac:dyDescent="0.25">
      <c r="A59" s="197"/>
      <c r="B59"/>
      <c r="C59" t="s">
        <v>1512</v>
      </c>
      <c r="D59" s="87" t="s">
        <v>6527</v>
      </c>
      <c r="F59" t="s">
        <v>8874</v>
      </c>
    </row>
    <row r="60" spans="1:7" ht="15.75" customHeight="1" x14ac:dyDescent="0.25">
      <c r="A60" s="197"/>
      <c r="B60"/>
      <c r="C60" t="s">
        <v>1535</v>
      </c>
      <c r="D60" s="87" t="s">
        <v>6527</v>
      </c>
      <c r="F60" t="s">
        <v>1517</v>
      </c>
    </row>
    <row r="61" spans="1:7" ht="30" x14ac:dyDescent="0.25">
      <c r="A61" s="197"/>
      <c r="B61"/>
      <c r="C61" t="s">
        <v>1513</v>
      </c>
      <c r="D61" s="87" t="s">
        <v>6528</v>
      </c>
      <c r="F61" t="s">
        <v>8875</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8876</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0" t="s">
        <v>1544</v>
      </c>
      <c r="D79" s="1240"/>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0" t="s">
        <v>1552</v>
      </c>
      <c r="D103" s="1240"/>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9" t="s">
        <v>8536</v>
      </c>
      <c r="D127" s="934">
        <v>1052381966</v>
      </c>
      <c r="E127" s="561">
        <v>3203876866</v>
      </c>
      <c r="F127" s="561" t="s">
        <v>8537</v>
      </c>
      <c r="G127" s="561"/>
      <c r="H127" s="561" t="s">
        <v>8538</v>
      </c>
    </row>
    <row r="128" spans="2:8" x14ac:dyDescent="0.25">
      <c r="C128" s="939" t="s">
        <v>3987</v>
      </c>
      <c r="D128" s="934">
        <v>1116551704</v>
      </c>
      <c r="E128" s="561">
        <v>3208349581</v>
      </c>
      <c r="F128" s="561" t="s">
        <v>8958</v>
      </c>
      <c r="G128" s="561" t="s">
        <v>8959</v>
      </c>
      <c r="H128" s="561" t="s">
        <v>6614</v>
      </c>
    </row>
    <row r="129" spans="3:16" x14ac:dyDescent="0.25">
      <c r="C129" s="939" t="s">
        <v>4306</v>
      </c>
      <c r="D129" s="934"/>
      <c r="E129" s="561"/>
      <c r="F129" s="561"/>
      <c r="G129" s="561"/>
      <c r="H129" s="561"/>
    </row>
    <row r="130" spans="3:16" x14ac:dyDescent="0.25">
      <c r="C130" s="939" t="s">
        <v>8410</v>
      </c>
      <c r="D130" s="934"/>
      <c r="E130" s="561"/>
      <c r="F130" s="561"/>
      <c r="G130" s="561"/>
      <c r="H130" s="561"/>
      <c r="L130" s="329"/>
      <c r="M130" s="329"/>
      <c r="N130" s="329"/>
      <c r="O130" s="329"/>
      <c r="P130" s="329"/>
    </row>
    <row r="131" spans="3:16" x14ac:dyDescent="0.25">
      <c r="C131" s="939" t="s">
        <v>4920</v>
      </c>
      <c r="D131" s="561"/>
      <c r="E131" s="561"/>
      <c r="F131" s="561"/>
      <c r="G131" s="561"/>
      <c r="H131" s="561"/>
    </row>
    <row r="132" spans="3:16" x14ac:dyDescent="0.25">
      <c r="C132" s="561" t="s">
        <v>6635</v>
      </c>
      <c r="D132" s="561">
        <v>26226856</v>
      </c>
      <c r="E132" s="561" t="s">
        <v>6636</v>
      </c>
      <c r="F132" s="561" t="s">
        <v>7223</v>
      </c>
      <c r="G132" s="561" t="s">
        <v>7222</v>
      </c>
      <c r="H132" s="561" t="s">
        <v>6637</v>
      </c>
    </row>
    <row r="133" spans="3:16" x14ac:dyDescent="0.25">
      <c r="C133" s="939" t="s">
        <v>1482</v>
      </c>
      <c r="D133" s="934"/>
      <c r="E133" s="561"/>
      <c r="F133" s="561"/>
      <c r="G133" s="561"/>
      <c r="H133" s="561"/>
    </row>
    <row r="134" spans="3:16" x14ac:dyDescent="0.25">
      <c r="C134" s="939" t="s">
        <v>6315</v>
      </c>
      <c r="D134" s="934"/>
      <c r="E134" s="561"/>
      <c r="F134" s="561"/>
      <c r="G134" s="561"/>
      <c r="H134" s="561"/>
    </row>
    <row r="135" spans="3:16" x14ac:dyDescent="0.25">
      <c r="C135" s="939" t="s">
        <v>6186</v>
      </c>
      <c r="D135" s="561"/>
      <c r="E135" s="561"/>
      <c r="F135" s="561"/>
      <c r="G135" s="561"/>
      <c r="H135" s="561"/>
    </row>
    <row r="136" spans="3:16" x14ac:dyDescent="0.25">
      <c r="C136" s="939" t="s">
        <v>6258</v>
      </c>
      <c r="D136" s="934"/>
      <c r="E136" s="561"/>
      <c r="F136" s="561"/>
      <c r="G136" s="561"/>
      <c r="H136" s="561"/>
    </row>
    <row r="137" spans="3:16" x14ac:dyDescent="0.25">
      <c r="C137" s="939" t="s">
        <v>1672</v>
      </c>
      <c r="D137" s="934"/>
      <c r="E137" s="561"/>
      <c r="F137" s="561"/>
      <c r="G137" s="561"/>
      <c r="H137" s="561"/>
    </row>
    <row r="138" spans="3:16" x14ac:dyDescent="0.25">
      <c r="C138" s="939" t="s">
        <v>5775</v>
      </c>
      <c r="D138" s="561"/>
      <c r="E138" s="561"/>
      <c r="F138" s="561"/>
      <c r="G138" s="561"/>
      <c r="H138" s="561"/>
    </row>
    <row r="139" spans="3:16" x14ac:dyDescent="0.25">
      <c r="C139" s="939" t="s">
        <v>3801</v>
      </c>
      <c r="D139" s="934"/>
      <c r="E139" s="561"/>
      <c r="F139" s="561"/>
      <c r="G139" s="561"/>
      <c r="H139" s="561"/>
    </row>
    <row r="140" spans="3:16" x14ac:dyDescent="0.25">
      <c r="C140" s="939" t="s">
        <v>3786</v>
      </c>
      <c r="D140" s="934">
        <v>1151958363</v>
      </c>
      <c r="E140" s="561" t="s">
        <v>8983</v>
      </c>
      <c r="F140" s="561" t="s">
        <v>8981</v>
      </c>
      <c r="G140" s="561" t="s">
        <v>8982</v>
      </c>
      <c r="H140" s="561" t="s">
        <v>6931</v>
      </c>
    </row>
    <row r="141" spans="3:16" x14ac:dyDescent="0.25">
      <c r="C141" s="939" t="s">
        <v>4113</v>
      </c>
      <c r="D141" s="934"/>
      <c r="E141" s="561"/>
      <c r="F141" s="561"/>
      <c r="G141" s="561"/>
      <c r="H141" s="561"/>
    </row>
    <row r="142" spans="3:16" x14ac:dyDescent="0.25">
      <c r="C142" s="1006" t="s">
        <v>5677</v>
      </c>
      <c r="D142" s="935"/>
      <c r="E142" s="937"/>
      <c r="F142" s="937"/>
      <c r="G142" s="937"/>
      <c r="H142" s="937"/>
    </row>
    <row r="143" spans="3:16" x14ac:dyDescent="0.25">
      <c r="C143" s="939" t="s">
        <v>6337</v>
      </c>
      <c r="D143" s="561">
        <v>1004820436</v>
      </c>
      <c r="E143" s="561">
        <v>3102938001</v>
      </c>
      <c r="F143" s="561" t="s">
        <v>6536</v>
      </c>
      <c r="G143" s="561" t="s">
        <v>6538</v>
      </c>
      <c r="H143" s="561" t="s">
        <v>6539</v>
      </c>
    </row>
    <row r="144" spans="3:16" x14ac:dyDescent="0.25">
      <c r="C144" s="939" t="s">
        <v>2388</v>
      </c>
      <c r="D144" s="934"/>
      <c r="E144" s="561"/>
      <c r="F144" s="561"/>
      <c r="G144" s="561"/>
      <c r="H144" s="561"/>
    </row>
    <row r="145" spans="3:8" x14ac:dyDescent="0.25">
      <c r="C145" s="939" t="s">
        <v>4476</v>
      </c>
      <c r="D145" s="934"/>
      <c r="E145" s="561"/>
      <c r="F145" s="561"/>
      <c r="G145" s="561"/>
      <c r="H145" s="561"/>
    </row>
    <row r="146" spans="3:8" x14ac:dyDescent="0.25">
      <c r="C146" s="561" t="s">
        <v>8048</v>
      </c>
      <c r="D146" s="561"/>
      <c r="E146" s="561">
        <v>3108800892</v>
      </c>
      <c r="F146" s="561"/>
      <c r="G146" s="561"/>
      <c r="H146" s="561"/>
    </row>
    <row r="147" spans="3:8" x14ac:dyDescent="0.25">
      <c r="C147" s="939" t="s">
        <v>6545</v>
      </c>
      <c r="D147" s="561">
        <v>1040324301</v>
      </c>
      <c r="E147" s="561" t="s">
        <v>6546</v>
      </c>
      <c r="F147" s="561" t="s">
        <v>6547</v>
      </c>
      <c r="G147" s="561" t="s">
        <v>6548</v>
      </c>
      <c r="H147" s="561" t="s">
        <v>2607</v>
      </c>
    </row>
    <row r="148" spans="3:8" x14ac:dyDescent="0.25">
      <c r="C148" s="939" t="s">
        <v>5241</v>
      </c>
      <c r="D148" s="934"/>
      <c r="E148" s="561"/>
      <c r="F148" s="561"/>
      <c r="G148" s="561"/>
      <c r="H148" s="561"/>
    </row>
    <row r="149" spans="3:8" x14ac:dyDescent="0.25">
      <c r="C149" s="939" t="s">
        <v>5675</v>
      </c>
      <c r="D149" s="934"/>
      <c r="E149" s="561"/>
      <c r="F149" s="561"/>
      <c r="G149" s="561"/>
      <c r="H149" s="561"/>
    </row>
    <row r="150" spans="3:8" x14ac:dyDescent="0.25">
      <c r="C150" s="939" t="s">
        <v>1728</v>
      </c>
      <c r="D150" s="934">
        <v>55065784</v>
      </c>
      <c r="E150" s="561">
        <v>3213211387</v>
      </c>
      <c r="F150" s="941" t="s">
        <v>6535</v>
      </c>
      <c r="G150" s="561"/>
      <c r="H150" s="561" t="s">
        <v>2377</v>
      </c>
    </row>
    <row r="151" spans="3:8" x14ac:dyDescent="0.25">
      <c r="C151" s="939" t="s">
        <v>2833</v>
      </c>
      <c r="D151" s="934"/>
      <c r="E151" s="561"/>
      <c r="F151" s="561"/>
      <c r="G151" s="561"/>
      <c r="H151" s="561"/>
    </row>
    <row r="152" spans="3:8" x14ac:dyDescent="0.25">
      <c r="C152" s="939" t="s">
        <v>4905</v>
      </c>
      <c r="D152" s="561">
        <v>1093786439</v>
      </c>
      <c r="E152" s="561">
        <v>3118767427</v>
      </c>
      <c r="F152" s="561" t="s">
        <v>7003</v>
      </c>
      <c r="G152" s="561" t="s">
        <v>6712</v>
      </c>
      <c r="H152" s="561" t="s">
        <v>7004</v>
      </c>
    </row>
    <row r="153" spans="3:8" x14ac:dyDescent="0.25">
      <c r="C153" s="939" t="s">
        <v>4480</v>
      </c>
      <c r="D153" s="934"/>
      <c r="E153" s="937"/>
      <c r="F153" s="561"/>
      <c r="G153" s="561"/>
      <c r="H153" s="561"/>
    </row>
    <row r="154" spans="3:8" x14ac:dyDescent="0.25">
      <c r="C154" s="940" t="s">
        <v>4196</v>
      </c>
      <c r="D154" s="934"/>
      <c r="E154" s="937"/>
      <c r="F154" s="561"/>
      <c r="G154" s="561"/>
      <c r="H154" s="561"/>
    </row>
    <row r="155" spans="3:8" x14ac:dyDescent="0.25">
      <c r="C155" s="939" t="s">
        <v>5676</v>
      </c>
      <c r="D155" s="934"/>
      <c r="E155" s="937"/>
      <c r="F155" s="561"/>
      <c r="G155" s="561"/>
      <c r="H155" s="561"/>
    </row>
    <row r="156" spans="3:8" x14ac:dyDescent="0.25">
      <c r="C156" s="939" t="s">
        <v>3909</v>
      </c>
      <c r="D156" s="934"/>
      <c r="E156" s="937"/>
      <c r="F156" s="561"/>
      <c r="G156" s="561"/>
      <c r="H156" s="561"/>
    </row>
    <row r="157" spans="3:8" x14ac:dyDescent="0.25">
      <c r="C157" s="939" t="s">
        <v>2523</v>
      </c>
      <c r="D157" s="934"/>
      <c r="E157" s="937"/>
      <c r="F157" s="561"/>
      <c r="G157" s="561"/>
      <c r="H157" s="561"/>
    </row>
    <row r="158" spans="3:8" x14ac:dyDescent="0.25">
      <c r="C158" s="561" t="s">
        <v>2451</v>
      </c>
      <c r="D158" s="561">
        <v>1050170118</v>
      </c>
      <c r="E158" s="561">
        <v>3058337233</v>
      </c>
      <c r="F158" s="561" t="s">
        <v>6612</v>
      </c>
      <c r="G158" s="561" t="s">
        <v>6613</v>
      </c>
      <c r="H158" s="561" t="s">
        <v>6614</v>
      </c>
    </row>
    <row r="159" spans="3:8" x14ac:dyDescent="0.25">
      <c r="C159" s="561" t="s">
        <v>7059</v>
      </c>
      <c r="D159" s="561">
        <v>1152688279</v>
      </c>
      <c r="E159" s="561">
        <v>3127353410</v>
      </c>
      <c r="F159" s="561" t="s">
        <v>7060</v>
      </c>
      <c r="G159" s="561" t="s">
        <v>7061</v>
      </c>
      <c r="H159" s="561" t="s">
        <v>221</v>
      </c>
    </row>
    <row r="160" spans="3:8" x14ac:dyDescent="0.25">
      <c r="C160" s="939" t="s">
        <v>1710</v>
      </c>
      <c r="D160" s="934">
        <v>10143659</v>
      </c>
      <c r="E160" s="561">
        <v>3108023377</v>
      </c>
      <c r="F160" s="561" t="s">
        <v>7877</v>
      </c>
      <c r="G160" s="561" t="s">
        <v>5880</v>
      </c>
      <c r="H160" s="561" t="s">
        <v>7876</v>
      </c>
    </row>
    <row r="161" spans="3:8" x14ac:dyDescent="0.25">
      <c r="C161" s="561" t="s">
        <v>6566</v>
      </c>
      <c r="D161" s="561">
        <v>1065639364</v>
      </c>
      <c r="E161" s="561">
        <v>3185211670</v>
      </c>
      <c r="F161" s="561" t="s">
        <v>6567</v>
      </c>
      <c r="G161" s="561" t="s">
        <v>6568</v>
      </c>
      <c r="H161" s="561" t="s">
        <v>6569</v>
      </c>
    </row>
    <row r="162" spans="3:8" x14ac:dyDescent="0.25">
      <c r="C162" s="939" t="s">
        <v>618</v>
      </c>
      <c r="D162" s="934"/>
      <c r="E162" s="561"/>
      <c r="F162" s="561"/>
      <c r="G162" s="561"/>
      <c r="H162" s="561"/>
    </row>
    <row r="163" spans="3:8" x14ac:dyDescent="0.25">
      <c r="C163" s="936" t="s">
        <v>6604</v>
      </c>
      <c r="D163" s="937">
        <v>1123087182</v>
      </c>
      <c r="E163" s="937">
        <v>3204880944</v>
      </c>
      <c r="F163" s="937" t="s">
        <v>6605</v>
      </c>
      <c r="G163" s="937" t="s">
        <v>6606</v>
      </c>
      <c r="H163" s="937" t="s">
        <v>6607</v>
      </c>
    </row>
    <row r="164" spans="3:8" x14ac:dyDescent="0.25">
      <c r="C164" s="939" t="s">
        <v>1500</v>
      </c>
      <c r="D164" s="934"/>
      <c r="E164" s="561"/>
      <c r="F164" s="561"/>
      <c r="G164" s="561"/>
      <c r="H164" s="561"/>
    </row>
    <row r="165" spans="3:8" x14ac:dyDescent="0.25">
      <c r="C165" s="939" t="s">
        <v>3684</v>
      </c>
      <c r="D165" s="934"/>
      <c r="E165" s="561"/>
      <c r="F165" s="561"/>
      <c r="G165" s="561"/>
      <c r="H165" s="561"/>
    </row>
    <row r="166" spans="3:8" x14ac:dyDescent="0.25">
      <c r="C166" s="939" t="s">
        <v>4194</v>
      </c>
      <c r="D166" s="934"/>
      <c r="E166" s="561"/>
      <c r="F166" s="561"/>
      <c r="G166" s="561"/>
      <c r="H166" s="561"/>
    </row>
    <row r="167" spans="3:8" x14ac:dyDescent="0.25">
      <c r="C167" s="939" t="s">
        <v>1554</v>
      </c>
      <c r="D167" s="934"/>
      <c r="E167" s="561"/>
      <c r="F167" s="561"/>
      <c r="G167" s="561"/>
      <c r="H167" s="561"/>
    </row>
    <row r="168" spans="3:8" x14ac:dyDescent="0.25">
      <c r="C168" s="939" t="s">
        <v>3578</v>
      </c>
      <c r="D168" s="934"/>
      <c r="E168" s="561"/>
      <c r="F168" s="561"/>
      <c r="G168" s="561"/>
      <c r="H168" s="561"/>
    </row>
    <row r="169" spans="3:8" x14ac:dyDescent="0.25">
      <c r="C169" s="940" t="s">
        <v>1758</v>
      </c>
      <c r="D169" s="934"/>
      <c r="E169" s="561"/>
      <c r="F169" s="561"/>
      <c r="G169" s="561"/>
      <c r="H169" s="561"/>
    </row>
    <row r="170" spans="3:8" x14ac:dyDescent="0.25">
      <c r="C170" s="939" t="s">
        <v>3266</v>
      </c>
      <c r="D170" s="934"/>
      <c r="E170" s="561"/>
      <c r="F170" s="561"/>
      <c r="G170" s="561"/>
      <c r="H170" s="561"/>
    </row>
    <row r="171" spans="3:8" x14ac:dyDescent="0.25">
      <c r="C171" s="939" t="s">
        <v>1769</v>
      </c>
      <c r="D171" s="934"/>
      <c r="E171" s="561"/>
      <c r="F171" s="561"/>
      <c r="G171" s="561"/>
      <c r="H171" s="561"/>
    </row>
    <row r="172" spans="3:8" x14ac:dyDescent="0.25">
      <c r="C172" s="939" t="s">
        <v>6136</v>
      </c>
      <c r="D172" s="934"/>
      <c r="E172" s="561"/>
      <c r="F172" s="561"/>
      <c r="G172" s="561"/>
      <c r="H172" s="561"/>
    </row>
    <row r="173" spans="3:8" x14ac:dyDescent="0.25">
      <c r="C173" s="72" t="s">
        <v>8702</v>
      </c>
      <c r="D173" s="72">
        <v>1127947298</v>
      </c>
      <c r="E173" s="72">
        <v>3007154334</v>
      </c>
      <c r="F173" s="72" t="s">
        <v>8703</v>
      </c>
      <c r="G173" s="72" t="s">
        <v>8704</v>
      </c>
      <c r="H173" s="72" t="s">
        <v>1519</v>
      </c>
    </row>
    <row r="174" spans="3:8" x14ac:dyDescent="0.25">
      <c r="C174" s="940" t="s">
        <v>4578</v>
      </c>
      <c r="D174" s="934"/>
      <c r="E174" s="561"/>
      <c r="F174" s="561"/>
      <c r="G174" s="561"/>
      <c r="H174" s="561"/>
    </row>
    <row r="175" spans="3:8" x14ac:dyDescent="0.25">
      <c r="C175" s="939" t="s">
        <v>1499</v>
      </c>
      <c r="D175" s="934"/>
      <c r="E175" s="561"/>
      <c r="F175" s="561"/>
      <c r="G175" s="561"/>
      <c r="H175" s="561"/>
    </row>
    <row r="176" spans="3:8" x14ac:dyDescent="0.25">
      <c r="C176" s="939" t="s">
        <v>2738</v>
      </c>
      <c r="D176" s="934"/>
      <c r="E176" s="561"/>
      <c r="F176" s="561"/>
      <c r="G176" s="561"/>
      <c r="H176" s="561"/>
    </row>
    <row r="177" spans="3:8" x14ac:dyDescent="0.25">
      <c r="C177" s="939" t="s">
        <v>5975</v>
      </c>
      <c r="D177" s="934"/>
      <c r="E177" s="561"/>
      <c r="F177" s="561"/>
      <c r="G177" s="561"/>
      <c r="H177" s="561"/>
    </row>
    <row r="178" spans="3:8" x14ac:dyDescent="0.25">
      <c r="C178" s="939" t="s">
        <v>3319</v>
      </c>
      <c r="D178" s="934"/>
      <c r="E178" s="561"/>
      <c r="F178" s="561"/>
      <c r="G178" s="561"/>
      <c r="H178" s="561"/>
    </row>
    <row r="179" spans="3:8" x14ac:dyDescent="0.25">
      <c r="C179" s="72" t="s">
        <v>8906</v>
      </c>
      <c r="D179" s="72">
        <v>1109421844</v>
      </c>
      <c r="E179" s="72">
        <v>3158807527</v>
      </c>
      <c r="F179" s="72" t="s">
        <v>8907</v>
      </c>
      <c r="G179" s="72"/>
      <c r="H179" s="72" t="s">
        <v>8908</v>
      </c>
    </row>
    <row r="180" spans="3:8" x14ac:dyDescent="0.25">
      <c r="C180" s="561" t="s">
        <v>8191</v>
      </c>
      <c r="D180" s="561"/>
      <c r="E180" s="561"/>
      <c r="F180" s="561"/>
      <c r="G180" s="561"/>
      <c r="H180" s="561"/>
    </row>
    <row r="181" spans="3:8" x14ac:dyDescent="0.25">
      <c r="C181" s="940" t="s">
        <v>6232</v>
      </c>
      <c r="D181" s="935">
        <v>13879087</v>
      </c>
      <c r="E181" s="937">
        <v>3137443853</v>
      </c>
      <c r="F181" s="937" t="s">
        <v>8466</v>
      </c>
      <c r="G181" s="937" t="s">
        <v>8465</v>
      </c>
      <c r="H181" s="937" t="s">
        <v>6602</v>
      </c>
    </row>
    <row r="182" spans="3:8" x14ac:dyDescent="0.25">
      <c r="C182" s="940" t="s">
        <v>1823</v>
      </c>
      <c r="D182" s="935"/>
      <c r="E182" s="937"/>
      <c r="F182" s="937"/>
      <c r="G182" s="937"/>
      <c r="H182" s="937"/>
    </row>
    <row r="183" spans="3:8" x14ac:dyDescent="0.25">
      <c r="C183" s="970" t="s">
        <v>8926</v>
      </c>
      <c r="D183" s="593" t="s">
        <v>8927</v>
      </c>
      <c r="E183" s="593">
        <v>3147332718</v>
      </c>
      <c r="F183" s="593" t="s">
        <v>8928</v>
      </c>
      <c r="G183" s="593" t="s">
        <v>8929</v>
      </c>
      <c r="H183" s="593" t="s">
        <v>8930</v>
      </c>
    </row>
    <row r="184" spans="3:8" x14ac:dyDescent="0.25">
      <c r="C184" s="940" t="s">
        <v>3509</v>
      </c>
      <c r="D184" s="935"/>
      <c r="E184" s="937"/>
      <c r="F184" s="937"/>
      <c r="G184" s="937"/>
      <c r="H184" s="937"/>
    </row>
    <row r="185" spans="3:8" x14ac:dyDescent="0.25">
      <c r="C185" s="970" t="s">
        <v>8796</v>
      </c>
      <c r="D185" s="593">
        <v>1086921424</v>
      </c>
      <c r="E185" s="593" t="s">
        <v>8800</v>
      </c>
      <c r="F185" s="593" t="s">
        <v>8797</v>
      </c>
      <c r="G185" s="593" t="s">
        <v>8798</v>
      </c>
      <c r="H185" s="593" t="s">
        <v>8799</v>
      </c>
    </row>
    <row r="186" spans="3:8" x14ac:dyDescent="0.25">
      <c r="C186" s="936" t="s">
        <v>1961</v>
      </c>
      <c r="D186" s="937">
        <v>1090512741</v>
      </c>
      <c r="E186" s="937">
        <v>3054550032</v>
      </c>
      <c r="F186" s="937" t="s">
        <v>6609</v>
      </c>
      <c r="G186" s="937" t="s">
        <v>6610</v>
      </c>
      <c r="H186" s="937" t="s">
        <v>6611</v>
      </c>
    </row>
    <row r="187" spans="3:8" x14ac:dyDescent="0.25">
      <c r="C187" s="936" t="s">
        <v>6616</v>
      </c>
      <c r="D187" s="937">
        <v>88268652</v>
      </c>
      <c r="E187" s="937" t="s">
        <v>6615</v>
      </c>
      <c r="F187" s="937"/>
      <c r="G187" s="937" t="s">
        <v>6617</v>
      </c>
      <c r="H187" s="937" t="s">
        <v>221</v>
      </c>
    </row>
    <row r="188" spans="3:8" x14ac:dyDescent="0.25">
      <c r="C188" s="940" t="s">
        <v>2102</v>
      </c>
      <c r="D188" s="935"/>
      <c r="E188" s="937"/>
      <c r="F188" s="937"/>
      <c r="G188" s="937"/>
      <c r="H188" s="937"/>
    </row>
    <row r="189" spans="3:8" x14ac:dyDescent="0.25">
      <c r="C189" s="936" t="s">
        <v>6832</v>
      </c>
      <c r="D189" s="937">
        <v>12278009</v>
      </c>
      <c r="E189" s="937">
        <v>3105668378</v>
      </c>
      <c r="F189" s="937" t="s">
        <v>6833</v>
      </c>
      <c r="G189" s="937" t="s">
        <v>6834</v>
      </c>
      <c r="H189" s="937" t="s">
        <v>6835</v>
      </c>
    </row>
    <row r="190" spans="3:8" x14ac:dyDescent="0.25">
      <c r="C190" s="939" t="s">
        <v>2925</v>
      </c>
      <c r="D190" s="561"/>
      <c r="E190" s="561"/>
      <c r="F190" s="561"/>
      <c r="G190" s="561"/>
      <c r="H190" s="561"/>
    </row>
    <row r="191" spans="3:8" x14ac:dyDescent="0.25">
      <c r="C191" s="939" t="s">
        <v>2541</v>
      </c>
      <c r="D191" s="561"/>
      <c r="E191" s="561"/>
      <c r="F191" s="561"/>
      <c r="G191" s="561"/>
      <c r="H191" s="561"/>
    </row>
    <row r="192" spans="3:8" x14ac:dyDescent="0.25">
      <c r="C192" s="939" t="s">
        <v>5390</v>
      </c>
      <c r="D192" s="561"/>
      <c r="E192" s="561"/>
      <c r="F192" s="561"/>
      <c r="G192" s="561"/>
      <c r="H192" s="561"/>
    </row>
    <row r="193" spans="3:8" x14ac:dyDescent="0.25">
      <c r="C193" s="940" t="s">
        <v>2712</v>
      </c>
      <c r="D193" s="937"/>
      <c r="E193" s="937"/>
      <c r="F193" s="937"/>
      <c r="G193" s="937"/>
      <c r="H193" s="937"/>
    </row>
    <row r="194" spans="3:8" x14ac:dyDescent="0.25">
      <c r="C194" s="940" t="s">
        <v>1788</v>
      </c>
      <c r="D194" s="937"/>
      <c r="E194" s="937"/>
      <c r="F194" s="937"/>
      <c r="G194" s="937"/>
      <c r="H194" s="937"/>
    </row>
    <row r="195" spans="3:8" x14ac:dyDescent="0.25">
      <c r="C195" s="936" t="s">
        <v>7052</v>
      </c>
      <c r="D195" s="937">
        <v>55064705</v>
      </c>
      <c r="E195" s="937">
        <v>3112337325</v>
      </c>
      <c r="F195" s="937" t="s">
        <v>7053</v>
      </c>
      <c r="G195" s="937"/>
      <c r="H195" s="937" t="s">
        <v>7054</v>
      </c>
    </row>
    <row r="196" spans="3:8" x14ac:dyDescent="0.25">
      <c r="C196" s="940" t="s">
        <v>2347</v>
      </c>
      <c r="D196" s="937"/>
      <c r="E196" s="937"/>
      <c r="F196" s="937"/>
      <c r="G196" s="937"/>
      <c r="H196" s="937"/>
    </row>
    <row r="197" spans="3:8" x14ac:dyDescent="0.25">
      <c r="C197" s="940" t="s">
        <v>4772</v>
      </c>
      <c r="D197" s="937"/>
      <c r="E197" s="937"/>
      <c r="F197" s="937"/>
      <c r="G197" s="937"/>
      <c r="H197" s="937"/>
    </row>
    <row r="198" spans="3:8" x14ac:dyDescent="0.25">
      <c r="C198" s="936" t="s">
        <v>1470</v>
      </c>
      <c r="D198" s="937">
        <v>1113531584</v>
      </c>
      <c r="E198" s="937">
        <v>3183073193</v>
      </c>
      <c r="F198" s="937" t="s">
        <v>7002</v>
      </c>
      <c r="G198" s="937" t="s">
        <v>6712</v>
      </c>
      <c r="H198" s="937" t="s">
        <v>7001</v>
      </c>
    </row>
    <row r="199" spans="3:8" x14ac:dyDescent="0.25">
      <c r="C199" s="939" t="s">
        <v>1470</v>
      </c>
      <c r="D199" s="561"/>
      <c r="E199" s="561"/>
      <c r="F199" s="561"/>
      <c r="G199" s="561"/>
      <c r="H199" s="561"/>
    </row>
    <row r="200" spans="3:8" x14ac:dyDescent="0.25">
      <c r="C200" s="561" t="s">
        <v>6599</v>
      </c>
      <c r="D200" s="561">
        <v>12999530</v>
      </c>
      <c r="E200" s="561">
        <v>3187045257</v>
      </c>
      <c r="F200" s="561" t="s">
        <v>6600</v>
      </c>
      <c r="G200" s="561" t="s">
        <v>6601</v>
      </c>
      <c r="H200" s="561" t="s">
        <v>6602</v>
      </c>
    </row>
    <row r="201" spans="3:8" x14ac:dyDescent="0.25">
      <c r="C201" s="940" t="s">
        <v>5055</v>
      </c>
      <c r="D201" s="935"/>
      <c r="E201" s="937"/>
      <c r="F201" s="937"/>
      <c r="G201" s="937"/>
      <c r="H201" s="937"/>
    </row>
    <row r="202" spans="3:8" x14ac:dyDescent="0.25">
      <c r="C202" s="939" t="s">
        <v>587</v>
      </c>
      <c r="D202" s="561"/>
      <c r="E202" s="561"/>
      <c r="F202" s="561"/>
      <c r="G202" s="561"/>
      <c r="H202" s="561"/>
    </row>
    <row r="203" spans="3:8" x14ac:dyDescent="0.25">
      <c r="C203" s="939" t="s">
        <v>1487</v>
      </c>
      <c r="D203" s="561"/>
      <c r="E203" s="561"/>
      <c r="F203" s="561"/>
      <c r="G203" s="561"/>
      <c r="H203" s="561"/>
    </row>
    <row r="204" spans="3:8" x14ac:dyDescent="0.25">
      <c r="C204" s="939" t="s">
        <v>1669</v>
      </c>
      <c r="D204" s="561"/>
      <c r="E204" s="561"/>
      <c r="F204" s="561"/>
      <c r="G204" s="561"/>
      <c r="H204" s="561"/>
    </row>
    <row r="205" spans="3:8" x14ac:dyDescent="0.25">
      <c r="C205" s="939" t="s">
        <v>3998</v>
      </c>
      <c r="D205" s="561"/>
      <c r="E205" s="561"/>
      <c r="F205" s="561"/>
      <c r="G205" s="561"/>
      <c r="H205" s="561"/>
    </row>
    <row r="206" spans="3:8" x14ac:dyDescent="0.25">
      <c r="C206" s="72" t="s">
        <v>8473</v>
      </c>
      <c r="D206" s="72">
        <v>1104703901</v>
      </c>
      <c r="E206" s="72">
        <v>3126206932</v>
      </c>
      <c r="F206" s="72" t="s">
        <v>8474</v>
      </c>
      <c r="G206" s="72" t="s">
        <v>8475</v>
      </c>
      <c r="H206" s="72" t="s">
        <v>8476</v>
      </c>
    </row>
    <row r="207" spans="3:8" x14ac:dyDescent="0.25">
      <c r="C207" s="939" t="s">
        <v>604</v>
      </c>
      <c r="D207" s="561"/>
      <c r="E207" s="561">
        <v>3118201043</v>
      </c>
      <c r="F207" s="561" t="s">
        <v>7873</v>
      </c>
      <c r="G207" s="561"/>
      <c r="H207" s="561" t="s">
        <v>7874</v>
      </c>
    </row>
    <row r="208" spans="3:8" x14ac:dyDescent="0.25">
      <c r="C208" s="940" t="s">
        <v>3247</v>
      </c>
      <c r="D208" s="937"/>
      <c r="E208" s="937"/>
      <c r="F208" s="937"/>
      <c r="G208" s="937"/>
      <c r="H208" s="937"/>
    </row>
    <row r="209" spans="3:8" x14ac:dyDescent="0.25">
      <c r="C209" s="940" t="s">
        <v>5056</v>
      </c>
      <c r="D209" s="935">
        <v>24549981</v>
      </c>
      <c r="E209" s="937">
        <v>3242454050</v>
      </c>
      <c r="F209" s="937" t="s">
        <v>7875</v>
      </c>
      <c r="G209" s="937"/>
      <c r="H209" s="937" t="s">
        <v>7876</v>
      </c>
    </row>
    <row r="210" spans="3:8" x14ac:dyDescent="0.25">
      <c r="C210" s="970" t="s">
        <v>8746</v>
      </c>
      <c r="D210" s="593"/>
      <c r="E210" s="593"/>
      <c r="F210" s="593"/>
      <c r="G210" s="593"/>
      <c r="H210" s="593"/>
    </row>
    <row r="211" spans="3:8" x14ac:dyDescent="0.25">
      <c r="C211" s="82" t="s">
        <v>8652</v>
      </c>
      <c r="D211" s="439">
        <v>1087193527</v>
      </c>
      <c r="E211" s="439">
        <v>3168711238</v>
      </c>
      <c r="F211" s="439"/>
      <c r="G211" s="439"/>
      <c r="H211" s="439" t="s">
        <v>8653</v>
      </c>
    </row>
    <row r="212" spans="3:8" x14ac:dyDescent="0.25">
      <c r="C212" s="939" t="s">
        <v>4035</v>
      </c>
      <c r="D212" s="561"/>
      <c r="E212" s="561"/>
      <c r="F212" s="561"/>
      <c r="G212" s="561"/>
      <c r="H212" s="561"/>
    </row>
    <row r="213" spans="3:8" x14ac:dyDescent="0.25">
      <c r="C213" s="940" t="s">
        <v>4429</v>
      </c>
      <c r="D213" s="937"/>
      <c r="E213" s="937"/>
      <c r="F213" s="937"/>
      <c r="G213" s="937"/>
      <c r="H213" s="937"/>
    </row>
    <row r="214" spans="3:8" x14ac:dyDescent="0.25">
      <c r="C214" s="940" t="s">
        <v>8595</v>
      </c>
      <c r="D214" s="935"/>
      <c r="E214" s="937"/>
      <c r="F214" s="937"/>
      <c r="G214" s="937"/>
      <c r="H214" s="937"/>
    </row>
    <row r="215" spans="3:8" x14ac:dyDescent="0.25">
      <c r="C215" s="940" t="s">
        <v>8308</v>
      </c>
      <c r="D215" s="937">
        <v>1069748639</v>
      </c>
      <c r="E215" s="937">
        <v>3192982415</v>
      </c>
      <c r="F215" s="937" t="s">
        <v>8309</v>
      </c>
      <c r="G215" s="937" t="s">
        <v>7708</v>
      </c>
      <c r="H215" s="937" t="s">
        <v>8310</v>
      </c>
    </row>
    <row r="216" spans="3:8" x14ac:dyDescent="0.25">
      <c r="C216" s="940" t="s">
        <v>4477</v>
      </c>
      <c r="D216" s="937"/>
      <c r="E216" s="937"/>
      <c r="F216" s="937"/>
      <c r="G216" s="937"/>
      <c r="H216" s="937"/>
    </row>
    <row r="217" spans="3:8" x14ac:dyDescent="0.25">
      <c r="C217" s="940" t="s">
        <v>8546</v>
      </c>
      <c r="D217" s="935"/>
      <c r="E217" s="937"/>
      <c r="F217" s="937"/>
      <c r="G217" s="937"/>
      <c r="H217" s="937"/>
    </row>
    <row r="218" spans="3:8" x14ac:dyDescent="0.25">
      <c r="C218" s="940" t="s">
        <v>5346</v>
      </c>
      <c r="D218" s="935">
        <v>94252868</v>
      </c>
      <c r="E218" s="937">
        <v>3104214044</v>
      </c>
      <c r="F218" s="937" t="s">
        <v>8396</v>
      </c>
      <c r="G218" s="937"/>
      <c r="H218" s="937" t="s">
        <v>8397</v>
      </c>
    </row>
    <row r="219" spans="3:8" x14ac:dyDescent="0.25">
      <c r="C219" s="970" t="s">
        <v>8733</v>
      </c>
      <c r="D219" s="593">
        <v>1193522972</v>
      </c>
      <c r="E219" s="593">
        <v>3203098200</v>
      </c>
      <c r="F219" s="593" t="s">
        <v>8734</v>
      </c>
      <c r="G219" s="593" t="s">
        <v>6701</v>
      </c>
      <c r="H219" s="593" t="s">
        <v>6132</v>
      </c>
    </row>
    <row r="220" spans="3:8" x14ac:dyDescent="0.25">
      <c r="C220" s="936" t="s">
        <v>6723</v>
      </c>
      <c r="D220" s="937">
        <v>1026148012</v>
      </c>
      <c r="E220" s="937"/>
      <c r="F220" s="937"/>
      <c r="G220" s="937"/>
      <c r="H220" s="937"/>
    </row>
    <row r="221" spans="3:8" x14ac:dyDescent="0.25">
      <c r="C221" s="936" t="s">
        <v>6810</v>
      </c>
      <c r="D221" s="937">
        <v>80186487</v>
      </c>
      <c r="E221" s="937" t="s">
        <v>6814</v>
      </c>
      <c r="F221" s="937" t="s">
        <v>6812</v>
      </c>
      <c r="G221" s="937" t="s">
        <v>6813</v>
      </c>
      <c r="H221" s="937" t="s">
        <v>6811</v>
      </c>
    </row>
    <row r="222" spans="3:8" x14ac:dyDescent="0.25">
      <c r="C222" s="940" t="s">
        <v>3632</v>
      </c>
      <c r="D222" s="937"/>
      <c r="E222" s="937"/>
      <c r="F222" s="937"/>
      <c r="G222" s="937"/>
      <c r="H222" s="937"/>
    </row>
    <row r="223" spans="3:8" x14ac:dyDescent="0.25">
      <c r="C223" s="936" t="s">
        <v>6562</v>
      </c>
      <c r="D223" s="937">
        <v>1073320619</v>
      </c>
      <c r="E223" s="937">
        <v>3013047926</v>
      </c>
      <c r="F223" s="937" t="s">
        <v>6563</v>
      </c>
      <c r="G223" s="937"/>
      <c r="H223" s="937" t="s">
        <v>6564</v>
      </c>
    </row>
    <row r="224" spans="3:8" x14ac:dyDescent="0.25">
      <c r="C224" s="940" t="s">
        <v>9183</v>
      </c>
      <c r="D224" s="935">
        <v>98397660</v>
      </c>
      <c r="E224" s="937">
        <v>3117169066</v>
      </c>
      <c r="F224" s="937" t="s">
        <v>9184</v>
      </c>
      <c r="G224" s="937" t="s">
        <v>9185</v>
      </c>
      <c r="H224" s="937" t="s">
        <v>6602</v>
      </c>
    </row>
    <row r="225" spans="3:8" x14ac:dyDescent="0.25">
      <c r="C225" s="940" t="s">
        <v>6141</v>
      </c>
      <c r="D225" s="935"/>
      <c r="E225" s="937"/>
      <c r="F225" s="937"/>
      <c r="G225" s="937"/>
      <c r="H225" s="937"/>
    </row>
    <row r="226" spans="3:8" x14ac:dyDescent="0.25">
      <c r="C226" s="936" t="s">
        <v>7174</v>
      </c>
      <c r="D226" s="937">
        <v>94491596</v>
      </c>
      <c r="E226" s="937">
        <v>3167623233</v>
      </c>
      <c r="F226" s="937" t="s">
        <v>7175</v>
      </c>
      <c r="G226" s="937" t="s">
        <v>7176</v>
      </c>
      <c r="H226" s="937" t="s">
        <v>7177</v>
      </c>
    </row>
    <row r="227" spans="3:8" x14ac:dyDescent="0.25">
      <c r="C227" s="970" t="s">
        <v>9159</v>
      </c>
      <c r="D227" s="593">
        <v>8264936</v>
      </c>
      <c r="E227" s="593">
        <v>3136219290</v>
      </c>
      <c r="F227" s="593" t="s">
        <v>9126</v>
      </c>
      <c r="G227" s="593" t="s">
        <v>4454</v>
      </c>
      <c r="H227" s="593" t="s">
        <v>221</v>
      </c>
    </row>
    <row r="228" spans="3:8" x14ac:dyDescent="0.25">
      <c r="C228" s="936" t="s">
        <v>7441</v>
      </c>
      <c r="D228" s="937">
        <v>1109492827</v>
      </c>
      <c r="E228" s="937">
        <v>3508228771</v>
      </c>
      <c r="F228" s="937"/>
      <c r="G228" s="937"/>
      <c r="H228" s="937"/>
    </row>
    <row r="229" spans="3:8" x14ac:dyDescent="0.25">
      <c r="C229" s="936" t="s">
        <v>8159</v>
      </c>
      <c r="D229" s="937">
        <v>1122646799</v>
      </c>
      <c r="E229" s="559" t="s">
        <v>8160</v>
      </c>
      <c r="F229" s="937"/>
      <c r="G229" s="937"/>
      <c r="H229" s="937"/>
    </row>
    <row r="230" spans="3:8" x14ac:dyDescent="0.25">
      <c r="C230" s="970" t="s">
        <v>8515</v>
      </c>
      <c r="D230" s="593"/>
      <c r="E230" s="593" t="s">
        <v>8519</v>
      </c>
      <c r="F230" s="593" t="s">
        <v>8516</v>
      </c>
      <c r="G230" s="593" t="s">
        <v>8517</v>
      </c>
      <c r="H230" s="593" t="s">
        <v>8518</v>
      </c>
    </row>
    <row r="231" spans="3:8" x14ac:dyDescent="0.25">
      <c r="C231" s="940" t="s">
        <v>1845</v>
      </c>
      <c r="D231" s="937"/>
      <c r="E231" s="937"/>
      <c r="F231" s="937"/>
      <c r="G231" s="937"/>
      <c r="H231" s="937"/>
    </row>
    <row r="232" spans="3:8" x14ac:dyDescent="0.25">
      <c r="C232" s="940" t="s">
        <v>3820</v>
      </c>
      <c r="D232" s="937"/>
      <c r="E232" s="937"/>
      <c r="F232" s="937"/>
      <c r="G232" s="937"/>
      <c r="H232" s="937"/>
    </row>
    <row r="233" spans="3:8" x14ac:dyDescent="0.25">
      <c r="C233" s="1034" t="s">
        <v>7772</v>
      </c>
      <c r="D233" s="935">
        <v>12979354</v>
      </c>
      <c r="E233" s="937"/>
      <c r="F233" s="937"/>
      <c r="G233" s="937"/>
      <c r="H233" s="937"/>
    </row>
    <row r="234" spans="3:8" x14ac:dyDescent="0.25">
      <c r="C234" s="970" t="s">
        <v>8483</v>
      </c>
      <c r="D234" s="593">
        <v>71753634</v>
      </c>
      <c r="E234" s="593" t="s">
        <v>8484</v>
      </c>
      <c r="F234" s="593"/>
      <c r="G234" s="593"/>
      <c r="H234" s="593" t="s">
        <v>221</v>
      </c>
    </row>
    <row r="235" spans="3:8" x14ac:dyDescent="0.25">
      <c r="C235" s="940" t="s">
        <v>3865</v>
      </c>
      <c r="D235" s="937"/>
      <c r="E235" s="937"/>
      <c r="F235" s="937"/>
      <c r="G235" s="937"/>
      <c r="H235" s="937"/>
    </row>
    <row r="236" spans="3:8" x14ac:dyDescent="0.25">
      <c r="C236" s="940" t="s">
        <v>4017</v>
      </c>
      <c r="D236" s="937"/>
      <c r="E236" s="937"/>
      <c r="F236" s="937"/>
      <c r="G236" s="937"/>
      <c r="H236" s="937"/>
    </row>
    <row r="237" spans="3:8" x14ac:dyDescent="0.25">
      <c r="C237" s="940" t="s">
        <v>5986</v>
      </c>
      <c r="D237" s="935">
        <v>10283183</v>
      </c>
      <c r="E237" s="937">
        <v>3013113641</v>
      </c>
      <c r="F237" s="937" t="s">
        <v>7682</v>
      </c>
      <c r="G237" s="937" t="s">
        <v>7683</v>
      </c>
      <c r="H237" s="937" t="s">
        <v>7684</v>
      </c>
    </row>
    <row r="238" spans="3:8" x14ac:dyDescent="0.25">
      <c r="C238" s="940" t="s">
        <v>7843</v>
      </c>
      <c r="D238" s="935">
        <v>1128479952</v>
      </c>
      <c r="E238" s="937">
        <v>3237201814</v>
      </c>
      <c r="F238" s="937"/>
      <c r="G238" s="937" t="s">
        <v>7844</v>
      </c>
      <c r="H238" s="937" t="s">
        <v>221</v>
      </c>
    </row>
    <row r="239" spans="3:8" x14ac:dyDescent="0.25">
      <c r="C239" s="940" t="s">
        <v>1898</v>
      </c>
      <c r="D239" s="937"/>
      <c r="E239" s="937"/>
      <c r="F239" s="937"/>
      <c r="G239" s="937"/>
      <c r="H239" s="937"/>
    </row>
    <row r="240" spans="3:8" x14ac:dyDescent="0.25">
      <c r="C240" s="940" t="s">
        <v>7279</v>
      </c>
      <c r="D240" s="935"/>
      <c r="E240" s="937"/>
      <c r="F240" s="937"/>
      <c r="G240" s="937"/>
      <c r="H240" s="937"/>
    </row>
    <row r="241" spans="3:8" x14ac:dyDescent="0.25">
      <c r="C241" s="936" t="s">
        <v>6565</v>
      </c>
      <c r="D241" s="937">
        <v>1118574515</v>
      </c>
      <c r="E241" s="937">
        <v>3108132844</v>
      </c>
      <c r="F241" s="937" t="s">
        <v>7168</v>
      </c>
      <c r="G241" s="937" t="s">
        <v>7169</v>
      </c>
      <c r="H241" s="937" t="s">
        <v>7170</v>
      </c>
    </row>
    <row r="242" spans="3:8" x14ac:dyDescent="0.25">
      <c r="C242" s="970" t="s">
        <v>8485</v>
      </c>
      <c r="D242" s="593">
        <v>13515125</v>
      </c>
      <c r="E242" s="593">
        <v>3108067331</v>
      </c>
      <c r="F242" s="593" t="s">
        <v>8486</v>
      </c>
      <c r="G242" s="593" t="s">
        <v>8487</v>
      </c>
      <c r="H242" s="593" t="s">
        <v>8488</v>
      </c>
    </row>
    <row r="243" spans="3:8" x14ac:dyDescent="0.25">
      <c r="C243" s="936" t="s">
        <v>6856</v>
      </c>
      <c r="D243" s="937">
        <v>1061528297</v>
      </c>
      <c r="E243" s="937">
        <v>3216216596</v>
      </c>
      <c r="F243" s="937" t="s">
        <v>6857</v>
      </c>
      <c r="G243" s="937"/>
      <c r="H243" s="937" t="s">
        <v>6858</v>
      </c>
    </row>
    <row r="244" spans="3:8" x14ac:dyDescent="0.25">
      <c r="C244" s="940" t="s">
        <v>3485</v>
      </c>
      <c r="D244" s="937">
        <v>10756319</v>
      </c>
      <c r="E244" s="937">
        <v>3207464393</v>
      </c>
      <c r="F244" s="937" t="s">
        <v>8097</v>
      </c>
      <c r="G244" s="937" t="s">
        <v>8098</v>
      </c>
      <c r="H244" s="937" t="s">
        <v>6858</v>
      </c>
    </row>
    <row r="245" spans="3:8" x14ac:dyDescent="0.25">
      <c r="C245" s="940" t="s">
        <v>2899</v>
      </c>
      <c r="D245" s="937"/>
      <c r="E245" s="937"/>
      <c r="F245" s="937"/>
      <c r="G245" s="937"/>
      <c r="H245" s="937"/>
    </row>
    <row r="246" spans="3:8" x14ac:dyDescent="0.25">
      <c r="C246" s="940" t="s">
        <v>1556</v>
      </c>
      <c r="D246" s="937"/>
      <c r="E246" s="937"/>
      <c r="F246" s="937"/>
      <c r="G246" s="937"/>
      <c r="H246" s="937"/>
    </row>
    <row r="247" spans="3:8" x14ac:dyDescent="0.25">
      <c r="C247" s="940" t="s">
        <v>3336</v>
      </c>
      <c r="D247" s="937"/>
      <c r="E247" s="937"/>
      <c r="F247" s="937"/>
      <c r="G247" s="937"/>
      <c r="H247" s="937"/>
    </row>
    <row r="248" spans="3:8" x14ac:dyDescent="0.25">
      <c r="C248" s="940" t="s">
        <v>8413</v>
      </c>
      <c r="D248" s="935">
        <v>1090383761</v>
      </c>
      <c r="E248" s="937" t="s">
        <v>8416</v>
      </c>
      <c r="F248" s="937" t="s">
        <v>8414</v>
      </c>
      <c r="G248" s="937" t="s">
        <v>8415</v>
      </c>
      <c r="H248" s="937" t="s">
        <v>6611</v>
      </c>
    </row>
    <row r="249" spans="3:8" x14ac:dyDescent="0.25">
      <c r="C249" s="970" t="s">
        <v>9222</v>
      </c>
      <c r="D249" s="593">
        <v>93136166</v>
      </c>
      <c r="E249" s="593">
        <v>3114916478</v>
      </c>
      <c r="F249" s="593" t="s">
        <v>9223</v>
      </c>
      <c r="G249" s="593" t="s">
        <v>9201</v>
      </c>
      <c r="H249" s="593" t="s">
        <v>9224</v>
      </c>
    </row>
    <row r="250" spans="3:8" x14ac:dyDescent="0.25">
      <c r="C250" s="940" t="s">
        <v>3367</v>
      </c>
      <c r="D250" s="937"/>
      <c r="E250" s="937"/>
      <c r="F250" s="937"/>
      <c r="G250" s="937"/>
      <c r="H250" s="937"/>
    </row>
    <row r="251" spans="3:8" x14ac:dyDescent="0.25">
      <c r="C251" s="970" t="s">
        <v>8658</v>
      </c>
      <c r="D251" s="593">
        <v>37688481</v>
      </c>
      <c r="E251" s="593" t="s">
        <v>8659</v>
      </c>
      <c r="F251" s="593" t="s">
        <v>8661</v>
      </c>
      <c r="G251" s="593" t="s">
        <v>8660</v>
      </c>
      <c r="H251" s="593" t="s">
        <v>8662</v>
      </c>
    </row>
    <row r="252" spans="3:8" x14ac:dyDescent="0.25">
      <c r="C252" s="970" t="s">
        <v>8480</v>
      </c>
      <c r="D252" s="593">
        <v>1061544157</v>
      </c>
      <c r="E252" s="593">
        <v>3116010701</v>
      </c>
      <c r="F252" s="593" t="s">
        <v>8481</v>
      </c>
      <c r="G252" s="593" t="s">
        <v>8482</v>
      </c>
      <c r="H252" s="593" t="s">
        <v>6858</v>
      </c>
    </row>
    <row r="253" spans="3:8" x14ac:dyDescent="0.25">
      <c r="C253" s="936" t="s">
        <v>8250</v>
      </c>
      <c r="D253" s="937"/>
      <c r="E253" s="937">
        <v>3134136223</v>
      </c>
      <c r="F253" s="937" t="s">
        <v>8251</v>
      </c>
      <c r="G253" s="937" t="s">
        <v>8252</v>
      </c>
      <c r="H253" s="937" t="s">
        <v>8253</v>
      </c>
    </row>
    <row r="254" spans="3:8" x14ac:dyDescent="0.25">
      <c r="C254" s="940" t="s">
        <v>3334</v>
      </c>
      <c r="D254" s="937"/>
      <c r="E254" s="937"/>
      <c r="F254" s="937"/>
      <c r="G254" s="937"/>
      <c r="H254" s="937"/>
    </row>
    <row r="255" spans="3:8" x14ac:dyDescent="0.25">
      <c r="C255" s="940" t="s">
        <v>605</v>
      </c>
      <c r="D255" s="937"/>
      <c r="E255" s="937"/>
      <c r="F255" s="937"/>
      <c r="G255" s="937"/>
      <c r="H255" s="937"/>
    </row>
    <row r="256" spans="3:8" x14ac:dyDescent="0.25">
      <c r="C256" s="939" t="s">
        <v>7530</v>
      </c>
      <c r="D256" s="561"/>
      <c r="E256" s="561"/>
      <c r="F256" s="561"/>
      <c r="G256" s="561"/>
      <c r="H256" s="561"/>
    </row>
    <row r="257" spans="3:8" x14ac:dyDescent="0.25">
      <c r="C257" s="561" t="s">
        <v>8099</v>
      </c>
      <c r="D257" s="561">
        <v>59660282</v>
      </c>
      <c r="E257" s="561">
        <v>3104429804</v>
      </c>
      <c r="F257" s="561" t="s">
        <v>8102</v>
      </c>
      <c r="G257" s="561" t="s">
        <v>8101</v>
      </c>
      <c r="H257" s="561" t="s">
        <v>8100</v>
      </c>
    </row>
    <row r="258" spans="3:8" x14ac:dyDescent="0.25">
      <c r="C258" s="939" t="s">
        <v>5604</v>
      </c>
      <c r="D258" s="561"/>
      <c r="E258" s="561"/>
      <c r="F258" s="561"/>
      <c r="G258" s="561"/>
      <c r="H258" s="561"/>
    </row>
    <row r="259" spans="3:8" x14ac:dyDescent="0.25">
      <c r="C259" s="940" t="s">
        <v>2004</v>
      </c>
      <c r="D259" s="937"/>
      <c r="E259" s="937"/>
      <c r="F259" s="937"/>
      <c r="G259" s="937"/>
      <c r="H259" s="937"/>
    </row>
    <row r="260" spans="3:8" x14ac:dyDescent="0.25">
      <c r="C260" s="940" t="s">
        <v>4936</v>
      </c>
      <c r="D260" s="937"/>
      <c r="E260" s="937"/>
      <c r="F260" s="937"/>
      <c r="G260" s="937"/>
      <c r="H260" s="937"/>
    </row>
    <row r="261" spans="3:8" x14ac:dyDescent="0.25">
      <c r="C261" s="940" t="s">
        <v>613</v>
      </c>
      <c r="D261" s="937">
        <v>88288946</v>
      </c>
      <c r="E261" s="937" t="s">
        <v>7672</v>
      </c>
      <c r="F261" s="937" t="s">
        <v>7673</v>
      </c>
      <c r="G261" s="937" t="s">
        <v>7674</v>
      </c>
      <c r="H261" s="937" t="s">
        <v>7004</v>
      </c>
    </row>
    <row r="262" spans="3:8" x14ac:dyDescent="0.25">
      <c r="C262" s="936" t="s">
        <v>6699</v>
      </c>
      <c r="D262" s="937">
        <v>9016297711</v>
      </c>
      <c r="E262" s="937" t="s">
        <v>6713</v>
      </c>
      <c r="F262" s="937" t="s">
        <v>6700</v>
      </c>
      <c r="G262" s="937" t="s">
        <v>6701</v>
      </c>
      <c r="H262" s="937" t="s">
        <v>6714</v>
      </c>
    </row>
    <row r="263" spans="3:8" x14ac:dyDescent="0.25">
      <c r="C263" s="970" t="s">
        <v>8639</v>
      </c>
      <c r="D263" s="593">
        <v>1073503148</v>
      </c>
      <c r="E263" s="593" t="s">
        <v>8640</v>
      </c>
      <c r="F263" s="593" t="s">
        <v>8641</v>
      </c>
      <c r="G263" s="593" t="s">
        <v>5880</v>
      </c>
      <c r="H263" s="593" t="s">
        <v>8642</v>
      </c>
    </row>
    <row r="264" spans="3:8" x14ac:dyDescent="0.25">
      <c r="C264" s="940" t="s">
        <v>1667</v>
      </c>
      <c r="D264" s="937"/>
      <c r="E264" s="937"/>
      <c r="F264" s="937"/>
      <c r="G264" s="937"/>
      <c r="H264" s="937"/>
    </row>
    <row r="265" spans="3:8" x14ac:dyDescent="0.25">
      <c r="C265" s="940" t="s">
        <v>2681</v>
      </c>
      <c r="D265" s="937">
        <v>30737854</v>
      </c>
      <c r="E265" s="937">
        <v>3227314462</v>
      </c>
      <c r="F265" s="937" t="s">
        <v>8650</v>
      </c>
      <c r="G265" s="937" t="s">
        <v>8651</v>
      </c>
      <c r="H265" s="937" t="s">
        <v>8543</v>
      </c>
    </row>
    <row r="266" spans="3:8" x14ac:dyDescent="0.25">
      <c r="C266" s="940" t="s">
        <v>5678</v>
      </c>
      <c r="D266" s="935"/>
      <c r="E266" s="937"/>
      <c r="F266" s="937"/>
      <c r="G266" s="937"/>
      <c r="H266" s="937"/>
    </row>
    <row r="267" spans="3:8" x14ac:dyDescent="0.25">
      <c r="C267" s="970" t="s">
        <v>9051</v>
      </c>
      <c r="D267" s="593">
        <v>52359275</v>
      </c>
      <c r="E267" s="593">
        <v>3172493267</v>
      </c>
      <c r="F267" s="593" t="s">
        <v>9201</v>
      </c>
      <c r="G267" s="593" t="s">
        <v>9053</v>
      </c>
      <c r="H267" s="593" t="s">
        <v>9052</v>
      </c>
    </row>
    <row r="268" spans="3:8" x14ac:dyDescent="0.25">
      <c r="C268" s="936" t="s">
        <v>6933</v>
      </c>
      <c r="D268" s="937">
        <v>31983287</v>
      </c>
      <c r="E268" s="937">
        <v>3166425549</v>
      </c>
      <c r="F268" s="937" t="s">
        <v>6934</v>
      </c>
      <c r="G268" s="937" t="s">
        <v>6935</v>
      </c>
      <c r="H268" s="937" t="s">
        <v>6931</v>
      </c>
    </row>
    <row r="269" spans="3:8" x14ac:dyDescent="0.25">
      <c r="C269" s="936" t="s">
        <v>7698</v>
      </c>
      <c r="D269" s="937">
        <v>25081587</v>
      </c>
      <c r="E269" s="937">
        <v>3148128297</v>
      </c>
      <c r="F269" s="937" t="s">
        <v>7680</v>
      </c>
      <c r="G269" s="937" t="s">
        <v>7681</v>
      </c>
      <c r="H269" s="937" t="s">
        <v>8541</v>
      </c>
    </row>
    <row r="270" spans="3:8" x14ac:dyDescent="0.25">
      <c r="C270" s="970" t="s">
        <v>8726</v>
      </c>
      <c r="D270" s="593">
        <v>52342918</v>
      </c>
      <c r="E270" s="593">
        <v>3108805691</v>
      </c>
      <c r="F270" s="593" t="s">
        <v>8729</v>
      </c>
      <c r="G270" s="593" t="s">
        <v>8727</v>
      </c>
      <c r="H270" s="593" t="s">
        <v>8728</v>
      </c>
    </row>
    <row r="271" spans="3:8" x14ac:dyDescent="0.25">
      <c r="C271" s="970" t="s">
        <v>8646</v>
      </c>
      <c r="D271" s="593">
        <v>77142930</v>
      </c>
      <c r="E271" s="593" t="s">
        <v>8649</v>
      </c>
      <c r="F271" s="593" t="s">
        <v>8647</v>
      </c>
      <c r="G271" s="593"/>
      <c r="H271" s="593" t="s">
        <v>8648</v>
      </c>
    </row>
    <row r="272" spans="3:8" x14ac:dyDescent="0.25">
      <c r="C272" s="940" t="s">
        <v>1668</v>
      </c>
      <c r="D272" s="937"/>
      <c r="E272" s="937"/>
      <c r="F272" s="937"/>
      <c r="G272" s="937"/>
      <c r="H272" s="937"/>
    </row>
    <row r="273" spans="3:8" x14ac:dyDescent="0.25">
      <c r="C273" s="940" t="s">
        <v>6505</v>
      </c>
      <c r="D273" s="935">
        <v>94275269</v>
      </c>
      <c r="E273" s="937">
        <v>3113098527</v>
      </c>
      <c r="F273" s="937" t="s">
        <v>6551</v>
      </c>
      <c r="G273" s="937" t="s">
        <v>6552</v>
      </c>
      <c r="H273" s="937" t="s">
        <v>8542</v>
      </c>
    </row>
    <row r="274" spans="3:8" x14ac:dyDescent="0.25">
      <c r="C274" s="936" t="s">
        <v>8539</v>
      </c>
      <c r="D274" s="937">
        <v>16843476</v>
      </c>
      <c r="E274" s="937">
        <v>3117784019</v>
      </c>
      <c r="F274" s="937" t="s">
        <v>8540</v>
      </c>
      <c r="G274" s="937" t="s">
        <v>9111</v>
      </c>
      <c r="H274" s="937" t="s">
        <v>6931</v>
      </c>
    </row>
    <row r="275" spans="3:8" x14ac:dyDescent="0.25">
      <c r="C275" s="939" t="s">
        <v>3992</v>
      </c>
      <c r="D275" s="561">
        <v>1085253744</v>
      </c>
      <c r="E275" s="561">
        <v>3122559011</v>
      </c>
      <c r="F275" s="561" t="s">
        <v>6540</v>
      </c>
      <c r="G275" s="561"/>
      <c r="H275" s="561" t="s">
        <v>8543</v>
      </c>
    </row>
    <row r="276" spans="3:8" x14ac:dyDescent="0.25">
      <c r="C276" s="939" t="s">
        <v>2937</v>
      </c>
      <c r="D276" s="561"/>
      <c r="E276" s="561"/>
      <c r="F276" s="561"/>
      <c r="G276" s="561"/>
      <c r="H276" s="561"/>
    </row>
    <row r="277" spans="3:8" x14ac:dyDescent="0.25">
      <c r="C277" s="939" t="s">
        <v>3659</v>
      </c>
      <c r="D277" s="561"/>
      <c r="E277" s="561"/>
      <c r="F277" s="561"/>
      <c r="G277" s="561"/>
      <c r="H277" s="561"/>
    </row>
    <row r="278" spans="3:8" x14ac:dyDescent="0.25">
      <c r="C278" s="939" t="s">
        <v>5242</v>
      </c>
      <c r="D278" s="561"/>
      <c r="E278" s="561"/>
      <c r="F278" s="561"/>
      <c r="G278" s="561"/>
      <c r="H278" s="561"/>
    </row>
    <row r="279" spans="3:8" x14ac:dyDescent="0.25">
      <c r="C279" s="72" t="s">
        <v>9057</v>
      </c>
      <c r="D279" s="72">
        <v>36724267</v>
      </c>
      <c r="E279" s="72">
        <v>3008801099</v>
      </c>
      <c r="F279" s="72" t="s">
        <v>9058</v>
      </c>
      <c r="G279" s="72" t="s">
        <v>9059</v>
      </c>
      <c r="H279" s="72" t="s">
        <v>9060</v>
      </c>
    </row>
    <row r="280" spans="3:8" x14ac:dyDescent="0.25">
      <c r="C280" s="939" t="s">
        <v>3739</v>
      </c>
      <c r="D280" s="561"/>
      <c r="E280" s="561"/>
      <c r="F280" s="561"/>
      <c r="G280" s="561"/>
      <c r="H280" s="561"/>
    </row>
    <row r="281" spans="3:8" x14ac:dyDescent="0.25">
      <c r="C281" s="939" t="s">
        <v>2974</v>
      </c>
      <c r="D281" s="561"/>
      <c r="E281" s="561"/>
      <c r="F281" s="561"/>
      <c r="G281" s="561"/>
      <c r="H281" s="561"/>
    </row>
    <row r="282" spans="3:8" x14ac:dyDescent="0.25">
      <c r="C282" s="936" t="s">
        <v>6860</v>
      </c>
      <c r="D282" s="937">
        <v>1116549288</v>
      </c>
      <c r="E282" s="937">
        <v>3506468957</v>
      </c>
      <c r="F282" s="937" t="s">
        <v>6861</v>
      </c>
      <c r="G282" s="937" t="s">
        <v>6862</v>
      </c>
      <c r="H282" s="937" t="s">
        <v>8544</v>
      </c>
    </row>
    <row r="283" spans="3:8" x14ac:dyDescent="0.25">
      <c r="C283" s="72" t="s">
        <v>9275</v>
      </c>
      <c r="D283" s="72">
        <v>1021394402</v>
      </c>
      <c r="E283" s="72">
        <v>3213310872</v>
      </c>
      <c r="F283" s="72" t="s">
        <v>9276</v>
      </c>
      <c r="G283" s="72" t="s">
        <v>6701</v>
      </c>
      <c r="H283" s="72" t="s">
        <v>544</v>
      </c>
    </row>
    <row r="284" spans="3:8" x14ac:dyDescent="0.25">
      <c r="C284" s="936" t="s">
        <v>7420</v>
      </c>
      <c r="D284" s="937">
        <v>18522204</v>
      </c>
      <c r="E284" s="937">
        <v>3503547311</v>
      </c>
      <c r="F284" s="937" t="s">
        <v>7422</v>
      </c>
      <c r="G284" s="937" t="s">
        <v>7421</v>
      </c>
      <c r="H284" s="937" t="s">
        <v>7423</v>
      </c>
    </row>
    <row r="285" spans="3:8" x14ac:dyDescent="0.25">
      <c r="C285" s="940" t="s">
        <v>5922</v>
      </c>
      <c r="D285" s="937"/>
      <c r="E285" s="937"/>
      <c r="F285" s="937"/>
      <c r="G285" s="937"/>
      <c r="H285" s="937"/>
    </row>
    <row r="286" spans="3:8" x14ac:dyDescent="0.25">
      <c r="C286" s="940" t="s">
        <v>2390</v>
      </c>
      <c r="D286" s="937"/>
      <c r="E286" s="937"/>
      <c r="F286" s="937"/>
      <c r="G286" s="937"/>
      <c r="H286" s="937"/>
    </row>
    <row r="287" spans="3:8" x14ac:dyDescent="0.25">
      <c r="C287" s="940" t="s">
        <v>5916</v>
      </c>
      <c r="D287" s="935"/>
      <c r="E287" s="937"/>
      <c r="F287" s="937"/>
      <c r="G287" s="937"/>
      <c r="H287" s="937"/>
    </row>
    <row r="288" spans="3:8" x14ac:dyDescent="0.25">
      <c r="C288" s="936" t="s">
        <v>7437</v>
      </c>
      <c r="D288" s="937">
        <v>78031844</v>
      </c>
      <c r="E288" s="937">
        <v>3106102931</v>
      </c>
      <c r="F288" s="937"/>
      <c r="G288" s="937"/>
      <c r="H288" s="937" t="s">
        <v>6946</v>
      </c>
    </row>
    <row r="289" spans="3:8" x14ac:dyDescent="0.25">
      <c r="C289" s="940" t="s">
        <v>6191</v>
      </c>
      <c r="D289" s="935"/>
      <c r="E289" s="937"/>
      <c r="F289" s="937"/>
      <c r="G289" s="937"/>
      <c r="H289" s="937"/>
    </row>
    <row r="290" spans="3:8" x14ac:dyDescent="0.25">
      <c r="C290" s="936" t="s">
        <v>7101</v>
      </c>
      <c r="D290" s="937"/>
      <c r="E290" s="937"/>
      <c r="F290" s="937"/>
      <c r="G290" s="937"/>
      <c r="H290" s="937"/>
    </row>
    <row r="291" spans="3:8" x14ac:dyDescent="0.25">
      <c r="C291" s="940" t="s">
        <v>3546</v>
      </c>
      <c r="D291" s="937"/>
      <c r="E291" s="937"/>
      <c r="F291" s="937"/>
      <c r="G291" s="937"/>
      <c r="H291" s="937"/>
    </row>
    <row r="292" spans="3:8" x14ac:dyDescent="0.25">
      <c r="C292" s="936" t="s">
        <v>6824</v>
      </c>
      <c r="D292" s="937"/>
      <c r="E292" s="937"/>
      <c r="F292" s="937"/>
      <c r="G292" s="937"/>
      <c r="H292" s="937"/>
    </row>
    <row r="293" spans="3:8" x14ac:dyDescent="0.25">
      <c r="C293" s="940" t="s">
        <v>1693</v>
      </c>
      <c r="D293" s="937"/>
      <c r="E293" s="937"/>
      <c r="F293" s="937"/>
      <c r="G293" s="937"/>
      <c r="H293" s="937"/>
    </row>
    <row r="294" spans="3:8" x14ac:dyDescent="0.25">
      <c r="C294" s="940" t="s">
        <v>2132</v>
      </c>
      <c r="D294" s="937"/>
      <c r="E294" s="937"/>
      <c r="F294" s="937"/>
      <c r="G294" s="937"/>
      <c r="H294" s="937"/>
    </row>
    <row r="295" spans="3:8" x14ac:dyDescent="0.25">
      <c r="C295" s="940" t="s">
        <v>5006</v>
      </c>
      <c r="D295" s="935"/>
      <c r="E295" s="937"/>
      <c r="F295" s="937"/>
      <c r="G295" s="937"/>
      <c r="H295" s="937"/>
    </row>
    <row r="296" spans="3:8" x14ac:dyDescent="0.25">
      <c r="C296" s="936" t="s">
        <v>7693</v>
      </c>
      <c r="D296" s="937"/>
      <c r="E296" s="937"/>
      <c r="F296" s="937"/>
      <c r="G296" s="937"/>
      <c r="H296" s="937"/>
    </row>
    <row r="297" spans="3:8" x14ac:dyDescent="0.25">
      <c r="C297" s="940" t="s">
        <v>6030</v>
      </c>
      <c r="D297" s="937"/>
      <c r="E297" s="937"/>
      <c r="F297" s="937"/>
      <c r="G297" s="937"/>
      <c r="H297" s="937"/>
    </row>
    <row r="298" spans="3:8" x14ac:dyDescent="0.25">
      <c r="C298" s="940" t="s">
        <v>4071</v>
      </c>
      <c r="D298" s="937"/>
      <c r="E298" s="937"/>
      <c r="F298" s="937"/>
      <c r="G298" s="937"/>
      <c r="H298" s="937"/>
    </row>
    <row r="299" spans="3:8" x14ac:dyDescent="0.25">
      <c r="C299" s="939" t="s">
        <v>2400</v>
      </c>
      <c r="D299" s="561">
        <v>46452755</v>
      </c>
      <c r="E299" s="561">
        <v>3123454730</v>
      </c>
      <c r="F299" s="561" t="s">
        <v>6541</v>
      </c>
      <c r="G299" s="561"/>
      <c r="H299" s="561" t="s">
        <v>6542</v>
      </c>
    </row>
    <row r="300" spans="3:8" x14ac:dyDescent="0.25">
      <c r="C300" s="936" t="s">
        <v>8032</v>
      </c>
      <c r="D300" s="937">
        <v>59669029</v>
      </c>
      <c r="E300" s="937">
        <v>3162926288</v>
      </c>
      <c r="F300" s="937" t="s">
        <v>8044</v>
      </c>
      <c r="G300" s="937" t="s">
        <v>8045</v>
      </c>
      <c r="H300" s="937" t="s">
        <v>8033</v>
      </c>
    </row>
    <row r="301" spans="3:8" x14ac:dyDescent="0.25">
      <c r="C301" s="940" t="s">
        <v>3279</v>
      </c>
      <c r="D301" s="559"/>
      <c r="E301" s="559"/>
      <c r="F301" s="559"/>
      <c r="G301" s="559"/>
      <c r="H301" s="559"/>
    </row>
    <row r="302" spans="3:8" x14ac:dyDescent="0.25">
      <c r="C302" s="940" t="s">
        <v>3259</v>
      </c>
      <c r="D302" s="559"/>
      <c r="E302" s="559"/>
      <c r="F302" s="559"/>
      <c r="G302" s="559"/>
      <c r="H302" s="559"/>
    </row>
    <row r="303" spans="3:8" x14ac:dyDescent="0.25">
      <c r="C303" s="940" t="s">
        <v>4771</v>
      </c>
      <c r="D303" s="559">
        <v>14798320</v>
      </c>
      <c r="E303" s="559">
        <v>3158164134</v>
      </c>
      <c r="F303" s="559" t="s">
        <v>8112</v>
      </c>
      <c r="G303" s="559"/>
      <c r="H303" s="559" t="s">
        <v>8113</v>
      </c>
    </row>
    <row r="304" spans="3:8" x14ac:dyDescent="0.25">
      <c r="C304" s="940" t="s">
        <v>4823</v>
      </c>
      <c r="D304" s="938"/>
      <c r="E304" s="559"/>
      <c r="F304" s="559"/>
      <c r="G304" s="559"/>
      <c r="H304" s="559"/>
    </row>
    <row r="305" spans="3:8" x14ac:dyDescent="0.25">
      <c r="C305" s="940" t="s">
        <v>6046</v>
      </c>
      <c r="D305" s="559"/>
      <c r="E305" s="559"/>
      <c r="F305" s="559"/>
      <c r="G305" s="559"/>
      <c r="H305" s="559"/>
    </row>
    <row r="306" spans="3:8" x14ac:dyDescent="0.25">
      <c r="C306" s="936" t="s">
        <v>6866</v>
      </c>
      <c r="D306" s="937">
        <v>7544441</v>
      </c>
      <c r="E306" s="937" t="s">
        <v>6868</v>
      </c>
      <c r="F306" s="937" t="s">
        <v>8522</v>
      </c>
      <c r="G306" s="937" t="s">
        <v>6712</v>
      </c>
      <c r="H306" s="937" t="s">
        <v>6867</v>
      </c>
    </row>
    <row r="307" spans="3:8" x14ac:dyDescent="0.25">
      <c r="C307" s="940" t="s">
        <v>3818</v>
      </c>
      <c r="D307" s="559"/>
      <c r="E307" s="559"/>
      <c r="F307" s="559"/>
      <c r="G307" s="559"/>
      <c r="H307" s="559"/>
    </row>
    <row r="308" spans="3:8" x14ac:dyDescent="0.25">
      <c r="C308" s="940" t="s">
        <v>2005</v>
      </c>
      <c r="D308" s="559"/>
      <c r="E308" s="559"/>
      <c r="F308" s="559"/>
      <c r="G308" s="559"/>
      <c r="H308" s="559"/>
    </row>
    <row r="309" spans="3:8" x14ac:dyDescent="0.25">
      <c r="C309" s="936" t="s">
        <v>8164</v>
      </c>
      <c r="D309" s="937"/>
      <c r="E309" s="559"/>
      <c r="F309" s="937"/>
      <c r="G309" s="937"/>
      <c r="H309" s="937"/>
    </row>
    <row r="310" spans="3:8" x14ac:dyDescent="0.25">
      <c r="C310" s="936" t="s">
        <v>7178</v>
      </c>
      <c r="D310" s="937">
        <v>77190437</v>
      </c>
      <c r="E310" s="937">
        <v>3012475758</v>
      </c>
      <c r="F310" s="937" t="s">
        <v>7179</v>
      </c>
      <c r="G310" s="937"/>
      <c r="H310" s="937" t="s">
        <v>7180</v>
      </c>
    </row>
    <row r="311" spans="3:8" x14ac:dyDescent="0.25">
      <c r="C311" s="970" t="s">
        <v>8743</v>
      </c>
      <c r="D311" s="593">
        <v>1017149410</v>
      </c>
      <c r="E311" s="593">
        <v>3053421000</v>
      </c>
      <c r="F311" s="593" t="s">
        <v>6857</v>
      </c>
      <c r="G311" s="593"/>
      <c r="H311" s="593" t="s">
        <v>486</v>
      </c>
    </row>
    <row r="312" spans="3:8" x14ac:dyDescent="0.25">
      <c r="C312" s="936" t="s">
        <v>8720</v>
      </c>
      <c r="D312" s="937" t="s">
        <v>8717</v>
      </c>
      <c r="E312" s="937">
        <v>3132725086</v>
      </c>
      <c r="F312" s="937" t="s">
        <v>8718</v>
      </c>
      <c r="G312" s="937" t="s">
        <v>8719</v>
      </c>
      <c r="H312" s="937" t="s">
        <v>8735</v>
      </c>
    </row>
    <row r="313" spans="3:8" x14ac:dyDescent="0.25">
      <c r="C313" s="936" t="s">
        <v>6710</v>
      </c>
      <c r="D313" s="937">
        <v>12753415</v>
      </c>
      <c r="E313" s="937">
        <v>3162962481</v>
      </c>
      <c r="F313" s="937" t="s">
        <v>6711</v>
      </c>
      <c r="G313" s="937" t="s">
        <v>6712</v>
      </c>
      <c r="H313" s="937" t="s">
        <v>6602</v>
      </c>
    </row>
    <row r="314" spans="3:8" x14ac:dyDescent="0.25">
      <c r="C314" s="940" t="s">
        <v>627</v>
      </c>
      <c r="D314" s="559"/>
      <c r="E314" s="559"/>
      <c r="F314" s="559"/>
      <c r="G314" s="559"/>
      <c r="H314" s="559"/>
    </row>
    <row r="315" spans="3:8" x14ac:dyDescent="0.25">
      <c r="C315" s="940" t="s">
        <v>7675</v>
      </c>
      <c r="D315" s="559">
        <v>16504364</v>
      </c>
      <c r="E315" s="559" t="s">
        <v>7676</v>
      </c>
      <c r="F315" s="559" t="s">
        <v>7677</v>
      </c>
      <c r="G315" s="559" t="s">
        <v>7678</v>
      </c>
      <c r="H315" s="559" t="s">
        <v>7679</v>
      </c>
    </row>
    <row r="316" spans="3:8" x14ac:dyDescent="0.25">
      <c r="C316" s="970" t="s">
        <v>8896</v>
      </c>
      <c r="D316" s="593">
        <v>14678794</v>
      </c>
      <c r="E316" s="593">
        <v>3003495134</v>
      </c>
      <c r="F316" s="593"/>
      <c r="G316" s="593"/>
      <c r="H316" s="593"/>
    </row>
    <row r="317" spans="3:8" x14ac:dyDescent="0.25">
      <c r="C317" s="940" t="s">
        <v>3011</v>
      </c>
      <c r="D317" s="559"/>
      <c r="E317" s="559"/>
      <c r="F317" s="559"/>
      <c r="G317" s="559"/>
      <c r="H317" s="559"/>
    </row>
    <row r="318" spans="3:8" x14ac:dyDescent="0.25">
      <c r="C318" s="936" t="s">
        <v>6559</v>
      </c>
      <c r="D318" s="937">
        <v>1116252597</v>
      </c>
      <c r="E318" s="937">
        <v>3152756700</v>
      </c>
      <c r="F318" s="937" t="s">
        <v>6560</v>
      </c>
      <c r="G318" s="937"/>
      <c r="H318" s="937" t="s">
        <v>4730</v>
      </c>
    </row>
    <row r="319" spans="3:8" x14ac:dyDescent="0.25">
      <c r="C319" s="940" t="s">
        <v>1646</v>
      </c>
      <c r="D319" s="559"/>
      <c r="E319" s="559"/>
      <c r="F319" s="559"/>
      <c r="G319" s="559"/>
      <c r="H319" s="559"/>
    </row>
    <row r="320" spans="3:8" x14ac:dyDescent="0.25">
      <c r="C320" s="936" t="s">
        <v>7048</v>
      </c>
      <c r="D320" s="937">
        <v>1022415099</v>
      </c>
      <c r="E320" s="937">
        <v>3102247583</v>
      </c>
      <c r="F320" s="937" t="s">
        <v>7050</v>
      </c>
      <c r="G320" s="937" t="s">
        <v>7049</v>
      </c>
      <c r="H320" s="937" t="s">
        <v>6132</v>
      </c>
    </row>
    <row r="321" spans="3:8" x14ac:dyDescent="0.25">
      <c r="C321" s="940" t="s">
        <v>5674</v>
      </c>
      <c r="D321" s="935"/>
      <c r="E321" s="937"/>
      <c r="F321" s="937"/>
      <c r="G321" s="937"/>
      <c r="H321" s="937"/>
    </row>
    <row r="322" spans="3:8" x14ac:dyDescent="0.25">
      <c r="C322" s="940" t="s">
        <v>607</v>
      </c>
      <c r="D322" s="937"/>
      <c r="E322" s="937"/>
      <c r="F322" s="937"/>
      <c r="G322" s="937"/>
      <c r="H322" s="937"/>
    </row>
    <row r="323" spans="3:8" x14ac:dyDescent="0.25">
      <c r="C323" s="940" t="s">
        <v>6227</v>
      </c>
      <c r="D323" s="935"/>
      <c r="E323" s="937"/>
      <c r="F323" s="937"/>
      <c r="G323" s="937"/>
      <c r="H323" s="937"/>
    </row>
    <row r="324" spans="3:8" x14ac:dyDescent="0.25">
      <c r="C324" s="936" t="s">
        <v>6928</v>
      </c>
      <c r="D324" s="937">
        <v>1010152613</v>
      </c>
      <c r="E324" s="937" t="s">
        <v>6932</v>
      </c>
      <c r="F324" s="937" t="s">
        <v>6929</v>
      </c>
      <c r="G324" s="937" t="s">
        <v>6930</v>
      </c>
      <c r="H324" s="937" t="s">
        <v>6931</v>
      </c>
    </row>
    <row r="325" spans="3:8" x14ac:dyDescent="0.25">
      <c r="C325" s="940" t="s">
        <v>2714</v>
      </c>
      <c r="D325" s="937"/>
      <c r="E325" s="937"/>
      <c r="F325" s="937"/>
      <c r="G325" s="937"/>
      <c r="H325" s="937"/>
    </row>
    <row r="326" spans="3:8" x14ac:dyDescent="0.25">
      <c r="C326" s="940" t="s">
        <v>2172</v>
      </c>
      <c r="D326" s="937"/>
      <c r="E326" s="937"/>
      <c r="F326" s="937"/>
      <c r="G326" s="937"/>
      <c r="H326" s="937"/>
    </row>
    <row r="327" spans="3:8" x14ac:dyDescent="0.25">
      <c r="C327" s="940" t="s">
        <v>4336</v>
      </c>
      <c r="D327" s="937"/>
      <c r="E327" s="937"/>
      <c r="F327" s="937"/>
      <c r="G327" s="937"/>
      <c r="H327" s="937"/>
    </row>
    <row r="328" spans="3:8" x14ac:dyDescent="0.25">
      <c r="C328" s="936" t="s">
        <v>6706</v>
      </c>
      <c r="D328" s="937">
        <v>1006777910</v>
      </c>
      <c r="E328" s="937">
        <v>3153057542</v>
      </c>
      <c r="F328" s="937" t="s">
        <v>6703</v>
      </c>
      <c r="G328" s="937" t="s">
        <v>6704</v>
      </c>
      <c r="H328" s="937" t="s">
        <v>6705</v>
      </c>
    </row>
    <row r="329" spans="3:8" x14ac:dyDescent="0.25">
      <c r="C329" s="936" t="s">
        <v>6706</v>
      </c>
      <c r="D329" s="937">
        <v>1006777910</v>
      </c>
      <c r="E329" s="937">
        <v>3153057542</v>
      </c>
      <c r="F329" s="937" t="s">
        <v>6703</v>
      </c>
      <c r="G329" s="937" t="s">
        <v>6704</v>
      </c>
      <c r="H329" s="937" t="s">
        <v>6705</v>
      </c>
    </row>
    <row r="330" spans="3:8" x14ac:dyDescent="0.25">
      <c r="C330" s="936"/>
      <c r="D330" s="937"/>
      <c r="E330" s="937"/>
      <c r="F330" s="937"/>
      <c r="G330" s="937"/>
      <c r="H330" s="937"/>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7" t="s">
        <v>363</v>
      </c>
      <c r="B1" s="1243">
        <f>CONTABILIDAD!XDA1048500</f>
        <v>0</v>
      </c>
      <c r="C1" s="1243"/>
      <c r="D1" s="1243"/>
      <c r="E1" s="1243"/>
      <c r="F1" s="1243"/>
      <c r="G1" s="1243"/>
      <c r="H1" s="1243"/>
      <c r="I1" s="1243"/>
      <c r="J1" s="1243"/>
      <c r="K1" s="207"/>
    </row>
    <row r="2" spans="1:70" ht="15" customHeight="1" x14ac:dyDescent="0.25">
      <c r="A2" s="1207"/>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c r="E8" s="208"/>
      <c r="F8" s="211" t="s">
        <v>364</v>
      </c>
      <c r="G8" s="210"/>
      <c r="H8" s="208"/>
      <c r="I8" s="208"/>
      <c r="K8" s="310"/>
    </row>
    <row r="9" spans="1:70" ht="15" customHeight="1" x14ac:dyDescent="0.25">
      <c r="A9" s="197"/>
      <c r="B9" s="208"/>
      <c r="C9" s="211" t="s">
        <v>198</v>
      </c>
      <c r="D9" s="232" t="str">
        <f>IFERROR(VLOOKUP(D$8,BDPERSONAS[#All],2,FALSE),"")</f>
        <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
      </c>
      <c r="E10" s="208"/>
      <c r="F10" s="212" t="s">
        <v>96</v>
      </c>
      <c r="G10" s="232" t="str">
        <f>IFERROR(VLOOKUP(G$8,BDPERSONAS[#All],3,FALSE),"")</f>
        <v/>
      </c>
      <c r="H10" s="208"/>
      <c r="I10" s="208"/>
      <c r="K10" s="310"/>
    </row>
    <row r="11" spans="1:70" ht="15" customHeight="1" x14ac:dyDescent="0.25">
      <c r="A11" s="197"/>
      <c r="B11" s="208"/>
      <c r="C11" s="212" t="s">
        <v>0</v>
      </c>
      <c r="D11" s="233" t="str">
        <f>IFERROR(VLOOKUP(D$8,BDPERSONAS[#All],4,FALSE),"")</f>
        <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
      </c>
      <c r="E13" s="208"/>
      <c r="F13" s="212" t="s">
        <v>2</v>
      </c>
      <c r="G13" s="232" t="str">
        <f>IFERROR(VLOOKUP(G$8,BDPERSONAS[#All],6,FALSE),"")</f>
        <v/>
      </c>
      <c r="H13" s="208"/>
      <c r="I13" s="208"/>
      <c r="K13" s="310"/>
    </row>
    <row r="14" spans="1:70" ht="15" customHeight="1" x14ac:dyDescent="0.25">
      <c r="A14" s="197"/>
      <c r="B14" s="208"/>
      <c r="C14" s="212" t="s">
        <v>3</v>
      </c>
      <c r="D14" s="233" t="str">
        <f>IFERROR(VLOOKUP(D$8,BDPERSONAS[#All],7,FALSE),"")</f>
        <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
      </c>
      <c r="E18" s="208"/>
      <c r="F18" s="214" t="s">
        <v>96</v>
      </c>
      <c r="G18" s="232" t="str">
        <f>IFERROR(VLOOKUP(G$16,BDPERSONAS[#All],3,FALSE),"")</f>
        <v/>
      </c>
      <c r="H18" s="208"/>
      <c r="I18" s="208"/>
      <c r="K18" s="310"/>
    </row>
    <row r="19" spans="1:11" ht="15" customHeight="1" x14ac:dyDescent="0.25">
      <c r="A19" s="197"/>
      <c r="B19" s="208"/>
      <c r="C19" s="214" t="s">
        <v>0</v>
      </c>
      <c r="D19" s="233" t="str">
        <f>IFERROR(VLOOKUP(D$16,BDPERSONAS[#All],4,FALSE),"")</f>
        <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
      </c>
      <c r="E21" s="208"/>
      <c r="F21" s="214" t="s">
        <v>2</v>
      </c>
      <c r="G21" s="232" t="str">
        <f>IFERROR(VLOOKUP(G$16,BDPERSONAS[#All],6,FALSE),"")</f>
        <v/>
      </c>
      <c r="H21" s="208"/>
      <c r="I21" s="208"/>
      <c r="K21" s="310"/>
    </row>
    <row r="22" spans="1:11" ht="15" customHeight="1" x14ac:dyDescent="0.25">
      <c r="A22" s="197"/>
      <c r="C22" s="214" t="s">
        <v>3</v>
      </c>
      <c r="D22" s="233" t="str">
        <f>IFERROR(VLOOKUP(D$16,BDPERSONAS[#All],7,FALSE),"")</f>
        <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c r="E27" s="208"/>
      <c r="F27" s="1244" t="s">
        <v>203</v>
      </c>
      <c r="G27" s="1244"/>
      <c r="H27" s="1244"/>
      <c r="I27" s="1244"/>
      <c r="J27" s="219"/>
    </row>
    <row r="28" spans="1:11" ht="28.5" customHeight="1" x14ac:dyDescent="0.25">
      <c r="A28" s="197"/>
      <c r="B28" s="208"/>
      <c r="C28" s="217" t="s">
        <v>8</v>
      </c>
      <c r="D28" s="234" t="str">
        <f>IFERROR(VLOOKUP(D$27,BDPLACAS[#All],2,FALSE),"")</f>
        <v/>
      </c>
      <c r="E28" s="208"/>
      <c r="F28" s="208"/>
      <c r="G28" s="208"/>
      <c r="H28" s="208"/>
      <c r="I28" s="208"/>
    </row>
    <row r="29" spans="1:11" ht="28.5" customHeight="1" x14ac:dyDescent="0.3">
      <c r="A29" s="197"/>
      <c r="B29" s="208"/>
      <c r="C29" s="217" t="s">
        <v>9</v>
      </c>
      <c r="D29" s="234" t="str">
        <f>IFERROR(VLOOKUP(D$27,BDPLACAS[#All],3,FALSE),"")</f>
        <v/>
      </c>
      <c r="E29" s="208"/>
      <c r="F29" s="1241" t="s">
        <v>204</v>
      </c>
      <c r="G29" s="1242"/>
      <c r="H29" s="220"/>
      <c r="I29" s="220"/>
    </row>
    <row r="30" spans="1:11" ht="28.5" customHeight="1" x14ac:dyDescent="0.3">
      <c r="A30" s="197"/>
      <c r="B30" s="208"/>
      <c r="C30" s="217" t="s">
        <v>11</v>
      </c>
      <c r="D30" s="234" t="str">
        <f>IFERROR(VLOOKUP(D$27,BDPLACAS[#All],4,FALSE),"")</f>
        <v/>
      </c>
      <c r="E30" s="208"/>
      <c r="F30" s="1241" t="s">
        <v>209</v>
      </c>
      <c r="G30" s="1242"/>
      <c r="H30" s="220"/>
      <c r="I30" s="220"/>
    </row>
    <row r="31" spans="1:11" ht="28.5" customHeight="1" x14ac:dyDescent="0.3">
      <c r="A31" s="197"/>
      <c r="B31" s="208"/>
      <c r="C31" s="217" t="s">
        <v>12</v>
      </c>
      <c r="D31" s="234" t="str">
        <f>IFERROR(VLOOKUP(D$27,BDPLACAS[#All],5,FALSE),"")</f>
        <v/>
      </c>
      <c r="E31" s="208"/>
      <c r="F31" s="1241" t="s">
        <v>210</v>
      </c>
      <c r="G31" s="1242"/>
      <c r="H31" s="220"/>
      <c r="I31" s="220"/>
    </row>
    <row r="32" spans="1:11" ht="28.5" customHeight="1" x14ac:dyDescent="0.3">
      <c r="A32" s="197"/>
      <c r="B32" s="208"/>
      <c r="C32" s="217" t="s">
        <v>13</v>
      </c>
      <c r="D32" s="234" t="str">
        <f>IFERROR(VLOOKUP(D$27,BDPLACAS[#All],6,FALSE),"")</f>
        <v/>
      </c>
      <c r="E32" s="208"/>
      <c r="F32" s="1241" t="s">
        <v>205</v>
      </c>
      <c r="G32" s="1242" t="s">
        <v>205</v>
      </c>
      <c r="H32" s="220"/>
      <c r="I32" s="220"/>
    </row>
    <row r="33" spans="1:9" ht="28.5" customHeight="1" x14ac:dyDescent="0.3">
      <c r="A33" s="197"/>
      <c r="B33" s="208"/>
      <c r="C33" s="217" t="s">
        <v>14</v>
      </c>
      <c r="D33" s="234" t="str">
        <f>IFERROR(VLOOKUP(D$27,BDPLACAS[#All],7,FALSE),"")</f>
        <v/>
      </c>
      <c r="E33" s="208"/>
      <c r="F33" s="1241" t="s">
        <v>207</v>
      </c>
      <c r="G33" s="1242" t="s">
        <v>207</v>
      </c>
      <c r="H33" s="220"/>
      <c r="I33" s="220"/>
    </row>
    <row r="34" spans="1:9" ht="28.5" customHeight="1" x14ac:dyDescent="0.3">
      <c r="A34" s="197"/>
      <c r="B34" s="208"/>
      <c r="C34" s="217" t="s">
        <v>15</v>
      </c>
      <c r="D34" s="234" t="str">
        <f>IFERROR(VLOOKUP(D$27,BDPLACAS[#All],8,FALSE),"")</f>
        <v/>
      </c>
      <c r="E34" s="208"/>
      <c r="F34" s="1241" t="s">
        <v>208</v>
      </c>
      <c r="G34" s="1242" t="s">
        <v>208</v>
      </c>
      <c r="H34" s="220"/>
      <c r="I34" s="220"/>
    </row>
    <row r="35" spans="1:9" ht="28.5" customHeight="1" x14ac:dyDescent="0.3">
      <c r="A35" s="197"/>
      <c r="B35" s="208"/>
      <c r="C35" s="217" t="s">
        <v>16</v>
      </c>
      <c r="D35" s="323" t="str">
        <f>IFERROR(VLOOKUP(D$27,BDPLACAS[#All],9,FALSE),"")</f>
        <v/>
      </c>
      <c r="E35" s="208"/>
      <c r="F35" s="1241" t="s">
        <v>9089</v>
      </c>
      <c r="G35" s="1242" t="s">
        <v>208</v>
      </c>
      <c r="H35" s="220"/>
      <c r="I35" s="220"/>
    </row>
    <row r="36" spans="1:9" ht="28.5" customHeight="1" x14ac:dyDescent="0.3">
      <c r="A36" s="197"/>
      <c r="B36" s="208"/>
      <c r="C36" s="217" t="s">
        <v>17</v>
      </c>
      <c r="D36" s="234" t="str">
        <f>IFERROR(VLOOKUP(D$27,BDPLACAS[#All],10,FALSE),"")</f>
        <v/>
      </c>
      <c r="E36" s="208"/>
      <c r="F36" s="1241" t="s">
        <v>206</v>
      </c>
      <c r="G36" s="1242" t="s">
        <v>206</v>
      </c>
      <c r="H36" s="220"/>
      <c r="I36" s="220"/>
    </row>
    <row r="37" spans="1:9" ht="28.5" customHeight="1" x14ac:dyDescent="0.3">
      <c r="A37" s="197"/>
      <c r="B37" s="208"/>
      <c r="C37" s="217" t="s">
        <v>18</v>
      </c>
      <c r="D37" s="234" t="str">
        <f>IFERROR(VLOOKUP(D$27,BDPLACAS[#All],12,FALSE),"")</f>
        <v/>
      </c>
      <c r="E37" s="208"/>
      <c r="F37" s="1241" t="s">
        <v>6062</v>
      </c>
      <c r="G37" s="1242" t="s">
        <v>206</v>
      </c>
      <c r="H37" s="220"/>
      <c r="I37" s="220"/>
    </row>
    <row r="38" spans="1:9" ht="28.5" customHeight="1" x14ac:dyDescent="0.3">
      <c r="A38" s="197"/>
      <c r="B38" s="208"/>
      <c r="C38" s="217" t="s">
        <v>19</v>
      </c>
      <c r="D38" s="234" t="str">
        <f>IFERROR(VLOOKUP(D$27,BDPLACAS[#All],13,FALSE),"")</f>
        <v/>
      </c>
      <c r="E38" s="208"/>
      <c r="F38" s="1241" t="s">
        <v>211</v>
      </c>
      <c r="G38" s="1242" t="s">
        <v>211</v>
      </c>
      <c r="H38" s="220"/>
      <c r="I38" s="220"/>
    </row>
    <row r="39" spans="1:9" ht="28.5" customHeight="1" x14ac:dyDescent="0.3">
      <c r="A39" s="197"/>
      <c r="B39" s="208"/>
      <c r="C39" s="217" t="s">
        <v>20</v>
      </c>
      <c r="D39" s="234" t="str">
        <f>IFERROR(VLOOKUP(D$27,BDPLACAS[#All],14,FALSE),"")</f>
        <v/>
      </c>
      <c r="E39" s="208"/>
      <c r="F39" s="1241" t="s">
        <v>212</v>
      </c>
      <c r="G39" s="1242" t="s">
        <v>212</v>
      </c>
      <c r="H39" s="220"/>
      <c r="I39" s="220"/>
    </row>
    <row r="40" spans="1:9" ht="28.5" customHeight="1" x14ac:dyDescent="0.3">
      <c r="A40" s="197"/>
      <c r="B40" s="208"/>
      <c r="C40" s="217" t="s">
        <v>22</v>
      </c>
      <c r="D40" s="234" t="str">
        <f>IFERROR(VLOOKUP(D$27,BDPLACAS[#All],16,FALSE),"")</f>
        <v/>
      </c>
      <c r="E40" s="208"/>
      <c r="F40" s="1241" t="s">
        <v>367</v>
      </c>
      <c r="G40" s="1242" t="s">
        <v>367</v>
      </c>
      <c r="H40" s="220"/>
      <c r="I40" s="220"/>
    </row>
    <row r="41" spans="1:9" ht="28.5" customHeight="1" x14ac:dyDescent="0.3">
      <c r="A41" s="197"/>
      <c r="B41" s="208"/>
      <c r="C41" s="217" t="s">
        <v>23</v>
      </c>
      <c r="D41" s="234" t="str">
        <f>IFERROR(VLOOKUP(D$27,BDPLACAS[#All],18,FALSE),"")</f>
        <v/>
      </c>
      <c r="E41" s="208"/>
      <c r="F41" s="1241" t="s">
        <v>366</v>
      </c>
      <c r="G41" s="1242" t="s">
        <v>213</v>
      </c>
      <c r="H41" s="220"/>
      <c r="I41" s="220"/>
    </row>
    <row r="42" spans="1:9" ht="28.5" customHeight="1" x14ac:dyDescent="0.3">
      <c r="A42" s="197"/>
      <c r="B42" s="208"/>
      <c r="C42" s="217" t="s">
        <v>6125</v>
      </c>
      <c r="D42" s="234" t="str">
        <f>IFERROR(VLOOKUP(D$27,BDPLACAS[#All],11,FALSE),"")</f>
        <v/>
      </c>
      <c r="E42" s="208"/>
      <c r="F42" s="1241" t="s">
        <v>571</v>
      </c>
      <c r="G42" s="1242" t="s">
        <v>213</v>
      </c>
      <c r="H42" s="220"/>
      <c r="I42" s="220"/>
    </row>
    <row r="43" spans="1:9" ht="28.5" customHeight="1" x14ac:dyDescent="0.3">
      <c r="A43" s="197"/>
      <c r="B43" s="208"/>
      <c r="C43" s="217" t="s">
        <v>6127</v>
      </c>
      <c r="D43" s="234" t="str">
        <f>IFERROR(VLOOKUP(D$27,BDPLACAS[#All],17,FALSE),"")</f>
        <v/>
      </c>
      <c r="E43" s="208"/>
      <c r="F43" s="1241" t="s">
        <v>176</v>
      </c>
      <c r="G43" s="1242" t="s">
        <v>213</v>
      </c>
      <c r="H43" s="220"/>
      <c r="I43" s="220"/>
    </row>
    <row r="44" spans="1:9" ht="28.5" customHeight="1" x14ac:dyDescent="0.3">
      <c r="A44" s="197"/>
      <c r="B44" s="208"/>
      <c r="C44" s="217" t="s">
        <v>6126</v>
      </c>
      <c r="D44" s="235" t="str">
        <f>IFERROR(VLOOKUP(D$27,BDPLACAS[#All],15,FALSE),"")</f>
        <v/>
      </c>
      <c r="E44" s="208"/>
      <c r="F44" s="1241" t="s">
        <v>175</v>
      </c>
      <c r="G44" s="1242" t="s">
        <v>213</v>
      </c>
      <c r="H44" s="220"/>
      <c r="I44" s="220"/>
    </row>
    <row r="45" spans="1:9" ht="28.5" customHeight="1" x14ac:dyDescent="0.3">
      <c r="A45" s="197"/>
      <c r="B45" s="208"/>
      <c r="C45" s="217"/>
      <c r="D45" s="235"/>
      <c r="E45" s="208"/>
      <c r="F45" s="1241" t="s">
        <v>4912</v>
      </c>
      <c r="G45" s="1242"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79">
        <f ca="1">TODAY() - 1100</f>
        <v>45148</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8"/>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5" t="s">
        <v>363</v>
      </c>
      <c r="C1" s="122" t="s">
        <v>97</v>
      </c>
      <c r="D1" s="122" t="s">
        <v>198</v>
      </c>
      <c r="E1" s="123" t="s">
        <v>96</v>
      </c>
      <c r="F1" s="143" t="s">
        <v>0</v>
      </c>
      <c r="G1" s="193" t="s">
        <v>1</v>
      </c>
      <c r="H1" s="193" t="s">
        <v>2</v>
      </c>
      <c r="I1" s="143" t="s">
        <v>3</v>
      </c>
      <c r="X1" s="66" t="s">
        <v>182</v>
      </c>
    </row>
    <row r="2" spans="1:24" ht="15" customHeight="1" x14ac:dyDescent="0.25">
      <c r="A2" s="1245"/>
      <c r="C2" s="2" t="s">
        <v>471</v>
      </c>
      <c r="D2" s="2" t="s">
        <v>472</v>
      </c>
      <c r="E2" s="2" t="s">
        <v>473</v>
      </c>
      <c r="F2" s="72" t="s">
        <v>474</v>
      </c>
      <c r="G2" s="72"/>
      <c r="H2" s="72" t="s">
        <v>468</v>
      </c>
      <c r="I2" s="72">
        <v>3227144605</v>
      </c>
      <c r="X2" s="2" t="s">
        <v>25</v>
      </c>
    </row>
    <row r="3" spans="1:24" x14ac:dyDescent="0.25">
      <c r="A3" s="139"/>
      <c r="C3" s="685" t="s">
        <v>7510</v>
      </c>
      <c r="D3" s="684" t="s">
        <v>7511</v>
      </c>
      <c r="E3" s="684" t="s">
        <v>7512</v>
      </c>
      <c r="F3" s="684">
        <v>6802199</v>
      </c>
      <c r="G3" s="684" t="s">
        <v>7513</v>
      </c>
      <c r="H3" s="684" t="s">
        <v>4227</v>
      </c>
      <c r="I3" s="685">
        <v>3112796612</v>
      </c>
      <c r="X3" s="2" t="s">
        <v>372</v>
      </c>
    </row>
    <row r="4" spans="1:24" x14ac:dyDescent="0.25">
      <c r="A4" s="139"/>
      <c r="C4" s="686" t="s">
        <v>6503</v>
      </c>
      <c r="D4" s="686" t="s">
        <v>539</v>
      </c>
      <c r="E4" s="686" t="s">
        <v>6504</v>
      </c>
      <c r="F4" s="686">
        <v>1007842807</v>
      </c>
      <c r="G4" s="686"/>
      <c r="H4" s="686" t="s">
        <v>3225</v>
      </c>
      <c r="I4" s="686">
        <v>3147208373</v>
      </c>
      <c r="X4" s="2" t="s">
        <v>180</v>
      </c>
    </row>
    <row r="5" spans="1:24" x14ac:dyDescent="0.25">
      <c r="A5" s="139"/>
      <c r="C5" s="686" t="s">
        <v>2264</v>
      </c>
      <c r="D5" s="686" t="s">
        <v>2265</v>
      </c>
      <c r="E5" s="686" t="s">
        <v>531</v>
      </c>
      <c r="F5" s="686">
        <v>80119091</v>
      </c>
      <c r="G5" s="686"/>
      <c r="H5" s="686" t="s">
        <v>544</v>
      </c>
      <c r="I5" s="686">
        <v>3124657807</v>
      </c>
      <c r="X5" s="2" t="s">
        <v>176</v>
      </c>
    </row>
    <row r="6" spans="1:24" x14ac:dyDescent="0.25">
      <c r="A6" s="139"/>
      <c r="C6" s="685" t="s">
        <v>2264</v>
      </c>
      <c r="D6" s="684" t="s">
        <v>7623</v>
      </c>
      <c r="E6" s="684" t="s">
        <v>274</v>
      </c>
      <c r="F6" s="684">
        <v>16073286</v>
      </c>
      <c r="G6" s="684" t="s">
        <v>7624</v>
      </c>
      <c r="H6" s="684" t="s">
        <v>544</v>
      </c>
      <c r="I6" s="685">
        <v>3124335467</v>
      </c>
      <c r="X6" s="2" t="s">
        <v>175</v>
      </c>
    </row>
    <row r="7" spans="1:24" ht="17.25" customHeight="1" x14ac:dyDescent="0.25">
      <c r="A7" s="139"/>
      <c r="C7" s="686" t="s">
        <v>1781</v>
      </c>
      <c r="D7" s="686" t="s">
        <v>416</v>
      </c>
      <c r="E7" s="686" t="s">
        <v>255</v>
      </c>
      <c r="F7" s="686">
        <v>71317162</v>
      </c>
      <c r="G7" s="686" t="s">
        <v>1600</v>
      </c>
      <c r="H7" s="686" t="s">
        <v>221</v>
      </c>
      <c r="I7" s="686">
        <v>3015726494</v>
      </c>
      <c r="X7" s="2" t="s">
        <v>181</v>
      </c>
    </row>
    <row r="8" spans="1:24" ht="17.25" customHeight="1" x14ac:dyDescent="0.25">
      <c r="A8" s="139"/>
      <c r="C8" s="686" t="s">
        <v>2281</v>
      </c>
      <c r="D8" s="686" t="s">
        <v>2282</v>
      </c>
      <c r="E8" s="686" t="s">
        <v>2283</v>
      </c>
      <c r="F8" s="686">
        <v>1037946834</v>
      </c>
      <c r="G8" s="686" t="s">
        <v>2284</v>
      </c>
      <c r="H8" s="686" t="s">
        <v>221</v>
      </c>
      <c r="I8" s="686">
        <v>3207057285</v>
      </c>
      <c r="X8" s="2" t="s">
        <v>64</v>
      </c>
    </row>
    <row r="9" spans="1:24" x14ac:dyDescent="0.25">
      <c r="A9" s="139"/>
      <c r="C9" s="685" t="s">
        <v>8212</v>
      </c>
      <c r="D9" s="684" t="s">
        <v>2211</v>
      </c>
      <c r="E9" s="684" t="s">
        <v>2965</v>
      </c>
      <c r="F9" s="684">
        <v>71744134</v>
      </c>
      <c r="G9" s="684" t="s">
        <v>8213</v>
      </c>
      <c r="H9" s="684" t="s">
        <v>433</v>
      </c>
      <c r="I9" s="685" t="s">
        <v>8214</v>
      </c>
      <c r="X9" s="2" t="s">
        <v>179</v>
      </c>
    </row>
    <row r="10" spans="1:24" ht="16.5" customHeight="1" x14ac:dyDescent="0.25">
      <c r="A10" s="139"/>
      <c r="C10" s="686" t="s">
        <v>5264</v>
      </c>
      <c r="D10" s="686" t="s">
        <v>5265</v>
      </c>
      <c r="E10" s="686" t="s">
        <v>509</v>
      </c>
      <c r="F10" s="686">
        <v>74360173</v>
      </c>
      <c r="G10" s="686" t="s">
        <v>5266</v>
      </c>
      <c r="H10" s="686" t="s">
        <v>2372</v>
      </c>
      <c r="I10" s="686">
        <v>3192139333</v>
      </c>
      <c r="X10" s="2" t="s">
        <v>44</v>
      </c>
    </row>
    <row r="11" spans="1:24" ht="14.25" customHeight="1" x14ac:dyDescent="0.25">
      <c r="A11" s="139"/>
      <c r="C11" s="686" t="s">
        <v>4385</v>
      </c>
      <c r="D11" s="686" t="s">
        <v>412</v>
      </c>
      <c r="E11" s="686" t="s">
        <v>1883</v>
      </c>
      <c r="F11" s="686">
        <v>12256903</v>
      </c>
      <c r="G11" s="686" t="s">
        <v>4387</v>
      </c>
      <c r="H11" s="686" t="s">
        <v>245</v>
      </c>
      <c r="I11" s="686" t="s">
        <v>4386</v>
      </c>
      <c r="X11" s="2" t="s">
        <v>66</v>
      </c>
    </row>
    <row r="12" spans="1:24" x14ac:dyDescent="0.25">
      <c r="A12" s="139"/>
      <c r="C12" s="685" t="s">
        <v>8283</v>
      </c>
      <c r="D12" s="684" t="s">
        <v>8284</v>
      </c>
      <c r="E12" s="684" t="s">
        <v>8285</v>
      </c>
      <c r="F12" s="684">
        <v>94251547</v>
      </c>
      <c r="G12" s="684" t="s">
        <v>8288</v>
      </c>
      <c r="H12" s="684" t="s">
        <v>8287</v>
      </c>
      <c r="I12" s="685" t="s">
        <v>8286</v>
      </c>
      <c r="X12" s="2" t="s">
        <v>178</v>
      </c>
    </row>
    <row r="13" spans="1:24" x14ac:dyDescent="0.25">
      <c r="A13" s="139"/>
      <c r="C13" s="685" t="s">
        <v>8812</v>
      </c>
      <c r="D13" s="684" t="s">
        <v>8813</v>
      </c>
      <c r="E13" s="684" t="s">
        <v>332</v>
      </c>
      <c r="F13" s="684">
        <v>1152699927</v>
      </c>
      <c r="G13" s="684"/>
      <c r="H13" s="684" t="s">
        <v>221</v>
      </c>
      <c r="I13" s="685" t="s">
        <v>8814</v>
      </c>
      <c r="X13" s="2" t="s">
        <v>177</v>
      </c>
    </row>
    <row r="14" spans="1:24" x14ac:dyDescent="0.25">
      <c r="A14" s="139"/>
      <c r="C14" s="686" t="s">
        <v>1749</v>
      </c>
      <c r="D14" s="686" t="s">
        <v>1750</v>
      </c>
      <c r="E14" s="686" t="s">
        <v>1751</v>
      </c>
      <c r="F14" s="686">
        <v>8402235</v>
      </c>
      <c r="G14" s="686"/>
      <c r="H14" s="686"/>
      <c r="I14" s="686"/>
      <c r="X14" s="2" t="s">
        <v>67</v>
      </c>
    </row>
    <row r="15" spans="1:24" ht="15" customHeight="1" x14ac:dyDescent="0.25">
      <c r="A15" s="139"/>
      <c r="C15" s="686" t="s">
        <v>6368</v>
      </c>
      <c r="D15" s="686" t="s">
        <v>6369</v>
      </c>
      <c r="E15" s="686" t="s">
        <v>2966</v>
      </c>
      <c r="F15" s="686">
        <v>1090477556</v>
      </c>
      <c r="G15" s="686" t="s">
        <v>6370</v>
      </c>
      <c r="H15" s="686" t="s">
        <v>1585</v>
      </c>
      <c r="I15" s="686">
        <v>3212261900</v>
      </c>
      <c r="X15" s="2"/>
    </row>
    <row r="16" spans="1:24" x14ac:dyDescent="0.25">
      <c r="A16" s="139"/>
      <c r="C16" s="686" t="s">
        <v>4882</v>
      </c>
      <c r="D16" s="686" t="s">
        <v>4883</v>
      </c>
      <c r="E16" s="686" t="s">
        <v>405</v>
      </c>
      <c r="F16" s="686">
        <v>32205772</v>
      </c>
      <c r="G16" s="686" t="s">
        <v>4881</v>
      </c>
      <c r="H16" s="686" t="s">
        <v>221</v>
      </c>
      <c r="I16" s="686">
        <v>3136172360</v>
      </c>
    </row>
    <row r="17" spans="1:9" x14ac:dyDescent="0.25">
      <c r="A17" s="139"/>
      <c r="C17" s="686" t="s">
        <v>4778</v>
      </c>
      <c r="D17" s="686" t="s">
        <v>4779</v>
      </c>
      <c r="E17" s="686" t="s">
        <v>2728</v>
      </c>
      <c r="F17" s="686">
        <v>1037602445</v>
      </c>
      <c r="G17" s="686" t="s">
        <v>4780</v>
      </c>
      <c r="H17" s="686" t="s">
        <v>221</v>
      </c>
      <c r="I17" s="686">
        <v>3195719295</v>
      </c>
    </row>
    <row r="18" spans="1:9" x14ac:dyDescent="0.25">
      <c r="A18" s="197"/>
      <c r="C18" s="685" t="s">
        <v>5516</v>
      </c>
      <c r="D18" s="684" t="s">
        <v>8633</v>
      </c>
      <c r="E18" s="684" t="s">
        <v>8634</v>
      </c>
      <c r="F18" s="684">
        <v>1116251201</v>
      </c>
      <c r="G18" s="684" t="s">
        <v>8635</v>
      </c>
      <c r="H18" s="684" t="s">
        <v>4730</v>
      </c>
      <c r="I18" s="685">
        <v>3166303721</v>
      </c>
    </row>
    <row r="19" spans="1:9" x14ac:dyDescent="0.25">
      <c r="A19" s="197"/>
      <c r="C19" s="686" t="s">
        <v>5516</v>
      </c>
      <c r="D19" s="686" t="s">
        <v>255</v>
      </c>
      <c r="E19" s="686" t="s">
        <v>2965</v>
      </c>
      <c r="F19" s="686">
        <v>1053606385</v>
      </c>
      <c r="G19" s="686" t="s">
        <v>5517</v>
      </c>
      <c r="H19" s="686" t="s">
        <v>5518</v>
      </c>
      <c r="I19" s="686">
        <v>3208548754</v>
      </c>
    </row>
    <row r="20" spans="1:9" x14ac:dyDescent="0.25">
      <c r="A20" s="197"/>
      <c r="C20" s="779" t="s">
        <v>7218</v>
      </c>
      <c r="D20" s="779" t="s">
        <v>275</v>
      </c>
      <c r="E20" s="779" t="s">
        <v>7219</v>
      </c>
      <c r="F20" s="779">
        <v>26226856</v>
      </c>
      <c r="G20" s="773" t="s">
        <v>7221</v>
      </c>
      <c r="H20" s="774" t="s">
        <v>7220</v>
      </c>
      <c r="I20" s="775" t="s">
        <v>6636</v>
      </c>
    </row>
    <row r="21" spans="1:9" x14ac:dyDescent="0.25">
      <c r="A21" s="197"/>
      <c r="C21" s="685" t="s">
        <v>7780</v>
      </c>
      <c r="D21" s="684" t="s">
        <v>1872</v>
      </c>
      <c r="E21" s="684" t="s">
        <v>7781</v>
      </c>
      <c r="F21" s="684">
        <v>1000514363</v>
      </c>
      <c r="G21" s="684" t="s">
        <v>7782</v>
      </c>
      <c r="H21" s="684" t="s">
        <v>544</v>
      </c>
      <c r="I21" s="685">
        <v>3102766252</v>
      </c>
    </row>
    <row r="22" spans="1:9" x14ac:dyDescent="0.25">
      <c r="A22" s="197"/>
      <c r="C22" s="686" t="s">
        <v>2429</v>
      </c>
      <c r="D22" s="686" t="s">
        <v>2430</v>
      </c>
      <c r="E22" s="686" t="s">
        <v>414</v>
      </c>
      <c r="F22" s="686">
        <v>1093774294</v>
      </c>
      <c r="G22" s="686" t="s">
        <v>2431</v>
      </c>
      <c r="H22" s="686" t="s">
        <v>2423</v>
      </c>
      <c r="I22" s="686">
        <v>3133250685</v>
      </c>
    </row>
    <row r="23" spans="1:9" x14ac:dyDescent="0.25">
      <c r="A23" s="197"/>
      <c r="C23" s="686" t="s">
        <v>6171</v>
      </c>
      <c r="D23" s="686" t="s">
        <v>1926</v>
      </c>
      <c r="E23" s="686" t="s">
        <v>220</v>
      </c>
      <c r="F23" s="686">
        <v>21466578</v>
      </c>
      <c r="G23" s="686" t="s">
        <v>3365</v>
      </c>
      <c r="H23" s="686" t="s">
        <v>221</v>
      </c>
      <c r="I23" s="686" t="s">
        <v>6172</v>
      </c>
    </row>
    <row r="24" spans="1:9" x14ac:dyDescent="0.25">
      <c r="A24" s="197"/>
      <c r="C24" s="686" t="s">
        <v>1810</v>
      </c>
      <c r="D24" s="686" t="s">
        <v>1751</v>
      </c>
      <c r="E24" s="686" t="s">
        <v>255</v>
      </c>
      <c r="F24" s="686">
        <v>71214623</v>
      </c>
      <c r="G24" s="686"/>
      <c r="H24" s="686"/>
      <c r="I24" s="686"/>
    </row>
    <row r="25" spans="1:9" x14ac:dyDescent="0.25">
      <c r="A25" s="139"/>
      <c r="C25" s="686" t="s">
        <v>6178</v>
      </c>
      <c r="D25" s="686" t="s">
        <v>6179</v>
      </c>
      <c r="E25" s="686" t="s">
        <v>4811</v>
      </c>
      <c r="F25" s="686">
        <v>98709148</v>
      </c>
      <c r="G25" s="686" t="s">
        <v>6180</v>
      </c>
      <c r="H25" s="686" t="s">
        <v>245</v>
      </c>
      <c r="I25" s="686" t="s">
        <v>6181</v>
      </c>
    </row>
    <row r="26" spans="1:9" x14ac:dyDescent="0.25">
      <c r="A26" s="139"/>
      <c r="C26" s="685" t="s">
        <v>8356</v>
      </c>
      <c r="D26" s="684" t="s">
        <v>6244</v>
      </c>
      <c r="E26" s="684" t="s">
        <v>5201</v>
      </c>
      <c r="F26" s="684">
        <v>1039460310</v>
      </c>
      <c r="G26" s="684"/>
      <c r="H26" s="684" t="s">
        <v>433</v>
      </c>
      <c r="I26" s="685" t="s">
        <v>8355</v>
      </c>
    </row>
    <row r="27" spans="1:9" x14ac:dyDescent="0.25">
      <c r="A27" s="139"/>
      <c r="C27" s="685" t="s">
        <v>5305</v>
      </c>
      <c r="D27" s="684" t="s">
        <v>8622</v>
      </c>
      <c r="E27" s="684" t="s">
        <v>8623</v>
      </c>
      <c r="F27" s="684">
        <v>1073506764</v>
      </c>
      <c r="G27" s="684" t="s">
        <v>8624</v>
      </c>
      <c r="H27" s="684" t="s">
        <v>8625</v>
      </c>
      <c r="I27" s="685">
        <v>3196180764</v>
      </c>
    </row>
    <row r="28" spans="1:9" x14ac:dyDescent="0.25">
      <c r="A28" s="139"/>
      <c r="C28" s="686" t="s">
        <v>5305</v>
      </c>
      <c r="D28" s="686" t="s">
        <v>5307</v>
      </c>
      <c r="E28" s="686" t="s">
        <v>5306</v>
      </c>
      <c r="F28" s="686">
        <v>1061544986</v>
      </c>
      <c r="G28" s="686" t="s">
        <v>5308</v>
      </c>
      <c r="H28" s="686" t="s">
        <v>5309</v>
      </c>
      <c r="I28" s="686">
        <v>3208101531</v>
      </c>
    </row>
    <row r="29" spans="1:9" x14ac:dyDescent="0.25">
      <c r="A29" s="139"/>
      <c r="C29" s="686" t="s">
        <v>3719</v>
      </c>
      <c r="D29" s="686" t="s">
        <v>3720</v>
      </c>
      <c r="E29" s="686"/>
      <c r="F29" s="686">
        <v>1111201145</v>
      </c>
      <c r="G29" s="686" t="s">
        <v>3721</v>
      </c>
      <c r="H29" s="686" t="s">
        <v>1642</v>
      </c>
      <c r="I29" s="686">
        <v>3204427084</v>
      </c>
    </row>
    <row r="30" spans="1:9" x14ac:dyDescent="0.25">
      <c r="A30" s="139"/>
      <c r="C30" s="686" t="s">
        <v>2297</v>
      </c>
      <c r="D30" s="686" t="s">
        <v>2298</v>
      </c>
      <c r="E30" s="686" t="s">
        <v>2299</v>
      </c>
      <c r="F30" s="686">
        <v>71781788</v>
      </c>
      <c r="G30" s="686" t="s">
        <v>2300</v>
      </c>
      <c r="H30" s="686" t="s">
        <v>221</v>
      </c>
      <c r="I30" s="686">
        <v>3128545487</v>
      </c>
    </row>
    <row r="31" spans="1:9" x14ac:dyDescent="0.25">
      <c r="A31" s="139"/>
      <c r="C31" s="686" t="s">
        <v>6324</v>
      </c>
      <c r="D31" s="686" t="s">
        <v>1926</v>
      </c>
      <c r="E31" s="686" t="s">
        <v>535</v>
      </c>
      <c r="F31" s="686">
        <v>98462875</v>
      </c>
      <c r="G31" s="686"/>
      <c r="H31" s="686"/>
      <c r="I31" s="686"/>
    </row>
    <row r="32" spans="1:9" x14ac:dyDescent="0.25">
      <c r="A32" s="139"/>
      <c r="C32" s="686" t="s">
        <v>4021</v>
      </c>
      <c r="D32" s="686" t="s">
        <v>4022</v>
      </c>
      <c r="E32" s="686" t="s">
        <v>1603</v>
      </c>
      <c r="F32" s="686">
        <v>696210</v>
      </c>
      <c r="G32" s="686" t="s">
        <v>4023</v>
      </c>
      <c r="H32" s="686" t="s">
        <v>221</v>
      </c>
      <c r="I32" s="686">
        <v>3168179980</v>
      </c>
    </row>
    <row r="33" spans="1:9" x14ac:dyDescent="0.25">
      <c r="A33" s="139"/>
      <c r="C33" s="686" t="s">
        <v>1598</v>
      </c>
      <c r="D33" s="686" t="s">
        <v>255</v>
      </c>
      <c r="E33" s="686" t="s">
        <v>1599</v>
      </c>
      <c r="F33" s="686">
        <v>32459715</v>
      </c>
      <c r="G33" s="686" t="s">
        <v>1600</v>
      </c>
      <c r="H33" s="686" t="s">
        <v>221</v>
      </c>
      <c r="I33" s="686">
        <v>3155097862</v>
      </c>
    </row>
    <row r="34" spans="1:9" x14ac:dyDescent="0.25">
      <c r="A34" s="139"/>
      <c r="C34" s="685" t="s">
        <v>8556</v>
      </c>
      <c r="D34" s="684" t="s">
        <v>8557</v>
      </c>
      <c r="E34" s="684" t="s">
        <v>8558</v>
      </c>
      <c r="F34" s="684">
        <v>1086578246</v>
      </c>
      <c r="G34" s="684" t="s">
        <v>8559</v>
      </c>
      <c r="H34" s="684" t="s">
        <v>8560</v>
      </c>
      <c r="I34" s="685">
        <v>3236541280</v>
      </c>
    </row>
    <row r="35" spans="1:9" x14ac:dyDescent="0.25">
      <c r="A35" s="139"/>
      <c r="C35" s="686" t="s">
        <v>3328</v>
      </c>
      <c r="D35" s="686" t="s">
        <v>3329</v>
      </c>
      <c r="E35" s="686" t="s">
        <v>305</v>
      </c>
      <c r="F35" s="686">
        <v>1005714623</v>
      </c>
      <c r="G35" s="686" t="s">
        <v>3331</v>
      </c>
      <c r="H35" s="686" t="s">
        <v>221</v>
      </c>
      <c r="I35" s="686">
        <v>3244790390</v>
      </c>
    </row>
    <row r="36" spans="1:9" x14ac:dyDescent="0.25">
      <c r="A36" s="139"/>
      <c r="C36" s="686" t="s">
        <v>4396</v>
      </c>
      <c r="D36" s="686" t="s">
        <v>1617</v>
      </c>
      <c r="E36" s="686" t="s">
        <v>4397</v>
      </c>
      <c r="F36" s="686">
        <v>1128443117</v>
      </c>
      <c r="G36" s="686" t="s">
        <v>4398</v>
      </c>
      <c r="H36" s="686" t="s">
        <v>221</v>
      </c>
      <c r="I36" s="686">
        <v>3160447408</v>
      </c>
    </row>
    <row r="37" spans="1:9" x14ac:dyDescent="0.25">
      <c r="A37" s="139"/>
      <c r="C37" s="685" t="s">
        <v>8861</v>
      </c>
      <c r="D37" s="684" t="s">
        <v>2027</v>
      </c>
      <c r="E37" s="684" t="s">
        <v>2430</v>
      </c>
      <c r="F37" s="684">
        <v>1013583616</v>
      </c>
      <c r="G37" s="684" t="s">
        <v>8862</v>
      </c>
      <c r="H37" s="684" t="s">
        <v>544</v>
      </c>
      <c r="I37" s="685">
        <v>3125698787</v>
      </c>
    </row>
    <row r="38" spans="1:9" x14ac:dyDescent="0.25">
      <c r="A38" s="139"/>
      <c r="C38" s="685" t="s">
        <v>7625</v>
      </c>
      <c r="D38" s="684" t="s">
        <v>7626</v>
      </c>
      <c r="E38" s="684" t="s">
        <v>2965</v>
      </c>
      <c r="F38" s="684">
        <v>1013625476</v>
      </c>
      <c r="G38" s="684" t="s">
        <v>7627</v>
      </c>
      <c r="H38" s="684" t="s">
        <v>544</v>
      </c>
      <c r="I38" s="685">
        <v>3168738864</v>
      </c>
    </row>
    <row r="39" spans="1:9" x14ac:dyDescent="0.25">
      <c r="A39" s="139"/>
      <c r="C39" s="686" t="s">
        <v>6288</v>
      </c>
      <c r="D39" s="686" t="s">
        <v>332</v>
      </c>
      <c r="E39" s="686" t="s">
        <v>236</v>
      </c>
      <c r="F39" s="686">
        <v>1017258499</v>
      </c>
      <c r="G39" s="686" t="s">
        <v>6289</v>
      </c>
      <c r="H39" s="686" t="s">
        <v>221</v>
      </c>
      <c r="I39" s="686" t="s">
        <v>6290</v>
      </c>
    </row>
    <row r="40" spans="1:9" x14ac:dyDescent="0.25">
      <c r="A40" s="139"/>
      <c r="C40" s="685" t="s">
        <v>7785</v>
      </c>
      <c r="D40" s="684" t="s">
        <v>3150</v>
      </c>
      <c r="E40" s="684" t="s">
        <v>3291</v>
      </c>
      <c r="F40" s="684">
        <v>1081517576</v>
      </c>
      <c r="G40" s="684" t="s">
        <v>7786</v>
      </c>
      <c r="H40" s="684" t="s">
        <v>7787</v>
      </c>
      <c r="I40" s="685">
        <v>3133950356</v>
      </c>
    </row>
    <row r="41" spans="1:9" x14ac:dyDescent="0.25">
      <c r="A41" s="139"/>
      <c r="C41" s="686" t="s">
        <v>5159</v>
      </c>
      <c r="D41" s="686" t="s">
        <v>2212</v>
      </c>
      <c r="E41" s="686" t="s">
        <v>5160</v>
      </c>
      <c r="F41" s="686">
        <v>80523061</v>
      </c>
      <c r="G41" s="686" t="s">
        <v>5161</v>
      </c>
      <c r="H41" s="686" t="s">
        <v>4350</v>
      </c>
      <c r="I41" s="686">
        <v>3162455552</v>
      </c>
    </row>
    <row r="42" spans="1:9" x14ac:dyDescent="0.25">
      <c r="A42" s="139"/>
      <c r="C42" s="686" t="s">
        <v>6653</v>
      </c>
      <c r="D42" s="686" t="s">
        <v>2965</v>
      </c>
      <c r="E42" s="686" t="s">
        <v>6654</v>
      </c>
      <c r="F42" s="686">
        <v>1098768470</v>
      </c>
      <c r="G42" s="686" t="s">
        <v>6655</v>
      </c>
      <c r="H42" s="686" t="s">
        <v>2257</v>
      </c>
      <c r="I42" s="686">
        <v>3243949347</v>
      </c>
    </row>
    <row r="43" spans="1:9" x14ac:dyDescent="0.25">
      <c r="A43" s="139"/>
      <c r="C43" s="686" t="s">
        <v>3140</v>
      </c>
      <c r="D43" s="686" t="s">
        <v>353</v>
      </c>
      <c r="E43" s="686" t="s">
        <v>3141</v>
      </c>
      <c r="F43" s="686">
        <v>3431188</v>
      </c>
      <c r="G43" s="686"/>
      <c r="H43" s="686"/>
      <c r="I43" s="686" t="s">
        <v>3142</v>
      </c>
    </row>
    <row r="44" spans="1:9" x14ac:dyDescent="0.25">
      <c r="A44" s="139"/>
      <c r="C44" s="686" t="s">
        <v>2762</v>
      </c>
      <c r="D44" s="686" t="s">
        <v>2763</v>
      </c>
      <c r="E44" s="686" t="s">
        <v>539</v>
      </c>
      <c r="F44" s="686">
        <v>1017200572</v>
      </c>
      <c r="G44" s="686"/>
      <c r="H44" s="686"/>
      <c r="I44" s="686" t="s">
        <v>2764</v>
      </c>
    </row>
    <row r="45" spans="1:9" x14ac:dyDescent="0.25">
      <c r="A45" s="139"/>
      <c r="C45" s="686" t="s">
        <v>5579</v>
      </c>
      <c r="D45" s="686" t="s">
        <v>5580</v>
      </c>
      <c r="E45" s="686" t="s">
        <v>5581</v>
      </c>
      <c r="F45" s="686">
        <v>15922886</v>
      </c>
      <c r="G45" s="686" t="s">
        <v>5582</v>
      </c>
      <c r="H45" s="686" t="s">
        <v>434</v>
      </c>
      <c r="I45" s="686">
        <v>3117308322</v>
      </c>
    </row>
    <row r="46" spans="1:9" x14ac:dyDescent="0.25">
      <c r="A46" s="139"/>
      <c r="C46" s="685" t="s">
        <v>9097</v>
      </c>
      <c r="D46" s="684" t="s">
        <v>9098</v>
      </c>
      <c r="E46" s="684" t="s">
        <v>9099</v>
      </c>
      <c r="F46" s="684">
        <v>51751377</v>
      </c>
      <c r="G46" s="684" t="s">
        <v>9100</v>
      </c>
      <c r="H46" s="684" t="s">
        <v>2307</v>
      </c>
      <c r="I46" s="685">
        <v>3132295975</v>
      </c>
    </row>
    <row r="47" spans="1:9" ht="15" customHeight="1" x14ac:dyDescent="0.25">
      <c r="A47" s="139"/>
      <c r="C47" s="686" t="s">
        <v>487</v>
      </c>
      <c r="D47" s="686" t="s">
        <v>488</v>
      </c>
      <c r="E47" s="686" t="s">
        <v>489</v>
      </c>
      <c r="F47" s="861">
        <v>21815333</v>
      </c>
      <c r="G47" s="861"/>
      <c r="H47" s="861"/>
      <c r="I47" s="861"/>
    </row>
    <row r="48" spans="1:9" x14ac:dyDescent="0.25">
      <c r="A48" s="139"/>
      <c r="C48" s="685" t="s">
        <v>7651</v>
      </c>
      <c r="D48" s="684" t="s">
        <v>7652</v>
      </c>
      <c r="E48" s="684" t="s">
        <v>7653</v>
      </c>
      <c r="F48" s="684">
        <v>1128225288</v>
      </c>
      <c r="G48" s="684" t="s">
        <v>7654</v>
      </c>
      <c r="H48" s="684" t="s">
        <v>4838</v>
      </c>
      <c r="I48" s="685">
        <v>3208221020</v>
      </c>
    </row>
    <row r="49" spans="1:9" x14ac:dyDescent="0.25">
      <c r="A49" s="139"/>
      <c r="C49" s="686" t="s">
        <v>582</v>
      </c>
      <c r="D49" s="686" t="s">
        <v>583</v>
      </c>
      <c r="E49" s="686" t="s">
        <v>584</v>
      </c>
      <c r="F49" s="686">
        <v>1082844654</v>
      </c>
      <c r="G49" s="686" t="s">
        <v>585</v>
      </c>
      <c r="H49" s="686" t="s">
        <v>221</v>
      </c>
      <c r="I49" s="686">
        <v>3147830482</v>
      </c>
    </row>
    <row r="50" spans="1:9" x14ac:dyDescent="0.25">
      <c r="A50" s="139"/>
      <c r="C50" s="862" t="s">
        <v>214</v>
      </c>
      <c r="D50" s="862" t="s">
        <v>215</v>
      </c>
      <c r="E50" s="862" t="s">
        <v>216</v>
      </c>
      <c r="F50" s="863">
        <v>1088028594</v>
      </c>
      <c r="G50" s="862" t="s">
        <v>418</v>
      </c>
      <c r="H50" s="861" t="s">
        <v>217</v>
      </c>
      <c r="I50" s="863">
        <v>3003474338</v>
      </c>
    </row>
    <row r="51" spans="1:9" x14ac:dyDescent="0.25">
      <c r="A51" s="139"/>
      <c r="C51" s="685" t="s">
        <v>8388</v>
      </c>
      <c r="D51" s="684" t="s">
        <v>6379</v>
      </c>
      <c r="E51" s="684" t="s">
        <v>2570</v>
      </c>
      <c r="F51" s="684">
        <v>1004913241</v>
      </c>
      <c r="G51" s="684" t="s">
        <v>8389</v>
      </c>
      <c r="H51" s="684" t="s">
        <v>2423</v>
      </c>
      <c r="I51" s="685">
        <v>3208421523</v>
      </c>
    </row>
    <row r="52" spans="1:9" x14ac:dyDescent="0.25">
      <c r="A52" s="139"/>
      <c r="C52" s="686" t="s">
        <v>5314</v>
      </c>
      <c r="D52" s="686" t="s">
        <v>5315</v>
      </c>
      <c r="E52" s="686" t="s">
        <v>568</v>
      </c>
      <c r="F52" s="686">
        <v>1066184716</v>
      </c>
      <c r="G52" s="686" t="s">
        <v>5316</v>
      </c>
      <c r="H52" s="686" t="s">
        <v>1585</v>
      </c>
      <c r="I52" s="686">
        <v>3003869802</v>
      </c>
    </row>
    <row r="53" spans="1:9" ht="30" x14ac:dyDescent="0.25">
      <c r="A53" s="139"/>
      <c r="C53" s="779" t="s">
        <v>406</v>
      </c>
      <c r="D53" s="779" t="s">
        <v>6841</v>
      </c>
      <c r="E53" s="779" t="s">
        <v>6842</v>
      </c>
      <c r="F53" s="779">
        <v>1085341002</v>
      </c>
      <c r="G53" s="773" t="s">
        <v>6843</v>
      </c>
      <c r="H53" s="774" t="s">
        <v>257</v>
      </c>
      <c r="I53" s="775">
        <v>3218119320</v>
      </c>
    </row>
    <row r="54" spans="1:9" x14ac:dyDescent="0.25">
      <c r="A54" s="139"/>
      <c r="C54" s="686" t="s">
        <v>406</v>
      </c>
      <c r="D54" s="686" t="s">
        <v>302</v>
      </c>
      <c r="E54" s="686" t="s">
        <v>414</v>
      </c>
      <c r="F54" s="903">
        <v>98643173</v>
      </c>
      <c r="G54" s="861" t="s">
        <v>419</v>
      </c>
      <c r="H54" s="861" t="s">
        <v>245</v>
      </c>
      <c r="I54" s="903">
        <v>3122963396</v>
      </c>
    </row>
    <row r="55" spans="1:9" x14ac:dyDescent="0.25">
      <c r="A55" s="139"/>
      <c r="C55" s="686" t="s">
        <v>4351</v>
      </c>
      <c r="D55" s="686" t="s">
        <v>224</v>
      </c>
      <c r="E55" s="686" t="s">
        <v>4352</v>
      </c>
      <c r="F55" s="686">
        <v>1122136575</v>
      </c>
      <c r="G55" s="686" t="s">
        <v>4353</v>
      </c>
      <c r="H55" s="686" t="s">
        <v>4350</v>
      </c>
      <c r="I55" s="686">
        <v>3214782336</v>
      </c>
    </row>
    <row r="56" spans="1:9" x14ac:dyDescent="0.25">
      <c r="A56" s="139"/>
      <c r="C56" s="685" t="s">
        <v>9045</v>
      </c>
      <c r="D56" s="684" t="s">
        <v>9046</v>
      </c>
      <c r="E56" s="684" t="s">
        <v>4390</v>
      </c>
      <c r="F56" s="684">
        <v>12263742</v>
      </c>
      <c r="G56" s="684" t="s">
        <v>9047</v>
      </c>
      <c r="H56" s="684" t="s">
        <v>3458</v>
      </c>
      <c r="I56" s="685">
        <v>3103435692</v>
      </c>
    </row>
    <row r="57" spans="1:9" x14ac:dyDescent="0.25">
      <c r="A57" s="139"/>
      <c r="C57" s="686" t="s">
        <v>530</v>
      </c>
      <c r="D57" s="686" t="s">
        <v>531</v>
      </c>
      <c r="E57" s="686" t="s">
        <v>532</v>
      </c>
      <c r="F57" s="686">
        <v>7894562</v>
      </c>
      <c r="G57" s="686" t="s">
        <v>533</v>
      </c>
      <c r="H57" s="686" t="s">
        <v>221</v>
      </c>
      <c r="I57" s="686">
        <v>321454874</v>
      </c>
    </row>
    <row r="58" spans="1:9" x14ac:dyDescent="0.25">
      <c r="A58" s="139"/>
      <c r="C58" s="685" t="s">
        <v>6854</v>
      </c>
      <c r="D58" s="684" t="s">
        <v>1883</v>
      </c>
      <c r="E58" s="684" t="s">
        <v>6841</v>
      </c>
      <c r="F58" s="684">
        <v>79443226</v>
      </c>
      <c r="G58" s="684" t="s">
        <v>8864</v>
      </c>
      <c r="H58" s="684" t="s">
        <v>544</v>
      </c>
      <c r="I58" s="685">
        <v>3193341916</v>
      </c>
    </row>
    <row r="59" spans="1:9" ht="30" x14ac:dyDescent="0.25">
      <c r="A59" s="139"/>
      <c r="C59" s="779" t="s">
        <v>6854</v>
      </c>
      <c r="D59" s="779" t="s">
        <v>1883</v>
      </c>
      <c r="E59" s="779" t="s">
        <v>6841</v>
      </c>
      <c r="F59" s="779">
        <v>79443226</v>
      </c>
      <c r="G59" s="773" t="s">
        <v>6855</v>
      </c>
      <c r="H59" s="774" t="s">
        <v>544</v>
      </c>
      <c r="I59" s="775">
        <v>3219931679</v>
      </c>
    </row>
    <row r="60" spans="1:9" x14ac:dyDescent="0.25">
      <c r="A60" s="139"/>
      <c r="C60" s="686" t="s">
        <v>3466</v>
      </c>
      <c r="D60" s="686" t="s">
        <v>3467</v>
      </c>
      <c r="E60" s="686" t="s">
        <v>2283</v>
      </c>
      <c r="F60" s="686">
        <v>98389309</v>
      </c>
      <c r="G60" s="686" t="s">
        <v>3468</v>
      </c>
      <c r="H60" s="686" t="s">
        <v>221</v>
      </c>
      <c r="I60" s="686">
        <v>3128211015</v>
      </c>
    </row>
    <row r="61" spans="1:9" x14ac:dyDescent="0.25">
      <c r="A61" s="139"/>
      <c r="C61" s="686" t="s">
        <v>1737</v>
      </c>
      <c r="D61" s="686" t="s">
        <v>275</v>
      </c>
      <c r="E61" s="686" t="s">
        <v>353</v>
      </c>
      <c r="F61" s="686">
        <v>70134216</v>
      </c>
      <c r="G61" s="861" t="s">
        <v>1743</v>
      </c>
      <c r="H61" s="686" t="s">
        <v>221</v>
      </c>
      <c r="I61" s="861">
        <v>3185921378</v>
      </c>
    </row>
    <row r="62" spans="1:9" x14ac:dyDescent="0.25">
      <c r="A62" s="139"/>
      <c r="C62" s="686" t="s">
        <v>1737</v>
      </c>
      <c r="D62" s="686" t="s">
        <v>4083</v>
      </c>
      <c r="E62" s="686" t="s">
        <v>353</v>
      </c>
      <c r="F62" s="686">
        <v>70134216</v>
      </c>
      <c r="G62" s="686" t="s">
        <v>4084</v>
      </c>
      <c r="H62" s="686" t="s">
        <v>221</v>
      </c>
      <c r="I62" s="686">
        <v>3137637143</v>
      </c>
    </row>
    <row r="63" spans="1:9" x14ac:dyDescent="0.25">
      <c r="A63" s="139"/>
      <c r="C63" s="686" t="s">
        <v>1737</v>
      </c>
      <c r="D63" s="686" t="s">
        <v>496</v>
      </c>
      <c r="E63" s="686" t="s">
        <v>2212</v>
      </c>
      <c r="F63" s="686">
        <v>70569359</v>
      </c>
      <c r="G63" s="686" t="s">
        <v>2867</v>
      </c>
      <c r="H63" s="686" t="s">
        <v>433</v>
      </c>
      <c r="I63" s="686">
        <v>2851906</v>
      </c>
    </row>
    <row r="64" spans="1:9" x14ac:dyDescent="0.25">
      <c r="A64" s="139"/>
      <c r="C64" s="686" t="s">
        <v>2772</v>
      </c>
      <c r="D64" s="686" t="s">
        <v>2773</v>
      </c>
      <c r="E64" s="686" t="s">
        <v>215</v>
      </c>
      <c r="F64" s="686">
        <v>7217961</v>
      </c>
      <c r="G64" s="686" t="s">
        <v>2774</v>
      </c>
      <c r="H64" s="686" t="s">
        <v>2425</v>
      </c>
      <c r="I64" s="686">
        <v>3123796745</v>
      </c>
    </row>
    <row r="65" spans="1:9" x14ac:dyDescent="0.25">
      <c r="A65" s="139"/>
      <c r="C65" s="685" t="s">
        <v>7645</v>
      </c>
      <c r="D65" s="684" t="s">
        <v>284</v>
      </c>
      <c r="E65" s="684" t="s">
        <v>7646</v>
      </c>
      <c r="F65" s="684">
        <v>1077875218</v>
      </c>
      <c r="G65" s="684" t="s">
        <v>7644</v>
      </c>
      <c r="H65" s="684" t="s">
        <v>4838</v>
      </c>
      <c r="I65" s="685">
        <v>3107287871</v>
      </c>
    </row>
    <row r="66" spans="1:9" x14ac:dyDescent="0.25">
      <c r="A66" s="139"/>
      <c r="C66" s="685" t="s">
        <v>9318</v>
      </c>
      <c r="D66" s="684" t="s">
        <v>535</v>
      </c>
      <c r="E66" s="684" t="s">
        <v>9319</v>
      </c>
      <c r="F66" s="684">
        <v>1000122711</v>
      </c>
      <c r="G66" s="684" t="s">
        <v>9320</v>
      </c>
      <c r="H66" s="684" t="s">
        <v>544</v>
      </c>
      <c r="I66" s="685">
        <v>3212631665</v>
      </c>
    </row>
    <row r="67" spans="1:9" x14ac:dyDescent="0.25">
      <c r="A67" s="139"/>
      <c r="C67" s="686" t="s">
        <v>3363</v>
      </c>
      <c r="D67" s="686" t="s">
        <v>3364</v>
      </c>
      <c r="E67" s="686" t="s">
        <v>332</v>
      </c>
      <c r="F67" s="686">
        <v>71721194</v>
      </c>
      <c r="G67" s="686" t="s">
        <v>3365</v>
      </c>
      <c r="H67" s="686" t="s">
        <v>221</v>
      </c>
      <c r="I67" s="686" t="s">
        <v>3366</v>
      </c>
    </row>
    <row r="68" spans="1:9" x14ac:dyDescent="0.25">
      <c r="A68" s="139"/>
      <c r="C68" s="779" t="s">
        <v>7327</v>
      </c>
      <c r="D68" s="779" t="s">
        <v>7328</v>
      </c>
      <c r="E68" s="779" t="s">
        <v>4855</v>
      </c>
      <c r="F68" s="779">
        <v>1052404827</v>
      </c>
      <c r="G68" s="773" t="s">
        <v>7329</v>
      </c>
      <c r="H68" s="774" t="s">
        <v>2372</v>
      </c>
      <c r="I68" s="775">
        <v>3202050637</v>
      </c>
    </row>
    <row r="69" spans="1:9" x14ac:dyDescent="0.25">
      <c r="A69" s="139"/>
      <c r="C69" s="779" t="s">
        <v>6905</v>
      </c>
      <c r="D69" s="779" t="s">
        <v>6906</v>
      </c>
      <c r="E69" s="779" t="s">
        <v>6907</v>
      </c>
      <c r="F69" s="779">
        <v>1152688279</v>
      </c>
      <c r="G69" s="773" t="s">
        <v>6909</v>
      </c>
      <c r="H69" s="774" t="s">
        <v>6908</v>
      </c>
      <c r="I69" s="775">
        <v>3127353410</v>
      </c>
    </row>
    <row r="70" spans="1:9" x14ac:dyDescent="0.25">
      <c r="A70" s="139"/>
      <c r="C70" s="685" t="s">
        <v>8232</v>
      </c>
      <c r="D70" s="684" t="s">
        <v>8233</v>
      </c>
      <c r="E70" s="684" t="s">
        <v>1883</v>
      </c>
      <c r="F70" s="684">
        <v>20622850</v>
      </c>
      <c r="G70" s="684" t="s">
        <v>8234</v>
      </c>
      <c r="H70" s="684" t="s">
        <v>4350</v>
      </c>
      <c r="I70" s="685">
        <v>3148544934</v>
      </c>
    </row>
    <row r="71" spans="1:9" x14ac:dyDescent="0.25">
      <c r="A71" s="139"/>
      <c r="C71" s="686" t="s">
        <v>4542</v>
      </c>
      <c r="D71" s="686" t="s">
        <v>354</v>
      </c>
      <c r="E71" s="686" t="s">
        <v>284</v>
      </c>
      <c r="F71" s="686">
        <v>1116542728</v>
      </c>
      <c r="G71" s="686" t="s">
        <v>4543</v>
      </c>
      <c r="H71" s="686" t="s">
        <v>2424</v>
      </c>
      <c r="I71" s="686">
        <v>3123877171</v>
      </c>
    </row>
    <row r="72" spans="1:9" x14ac:dyDescent="0.25">
      <c r="A72" s="139"/>
      <c r="C72" s="686" t="s">
        <v>282</v>
      </c>
      <c r="D72" s="686" t="s">
        <v>283</v>
      </c>
      <c r="E72" s="686" t="s">
        <v>284</v>
      </c>
      <c r="F72" s="903">
        <v>1148435685</v>
      </c>
      <c r="G72" s="861" t="s">
        <v>285</v>
      </c>
      <c r="H72" s="861" t="s">
        <v>286</v>
      </c>
      <c r="I72" s="903">
        <v>3127259045</v>
      </c>
    </row>
    <row r="73" spans="1:9" x14ac:dyDescent="0.25">
      <c r="A73" s="139"/>
      <c r="C73" s="686" t="s">
        <v>2602</v>
      </c>
      <c r="D73" s="686"/>
      <c r="E73" s="686"/>
      <c r="F73" s="686">
        <v>901402255</v>
      </c>
      <c r="G73" s="686" t="s">
        <v>2603</v>
      </c>
      <c r="H73" s="686" t="s">
        <v>433</v>
      </c>
      <c r="I73" s="686">
        <v>6046071694</v>
      </c>
    </row>
    <row r="74" spans="1:9" x14ac:dyDescent="0.25">
      <c r="A74" s="139"/>
      <c r="C74" s="686" t="s">
        <v>2026</v>
      </c>
      <c r="D74" s="686" t="s">
        <v>2027</v>
      </c>
      <c r="E74" s="686" t="s">
        <v>489</v>
      </c>
      <c r="F74" s="686">
        <v>43103510</v>
      </c>
      <c r="G74" s="686"/>
      <c r="H74" s="686"/>
      <c r="I74" s="686"/>
    </row>
    <row r="75" spans="1:9" x14ac:dyDescent="0.25">
      <c r="A75" s="139"/>
      <c r="C75" s="686" t="s">
        <v>1752</v>
      </c>
      <c r="D75" s="686" t="s">
        <v>1617</v>
      </c>
      <c r="E75" s="686" t="s">
        <v>275</v>
      </c>
      <c r="F75" s="686">
        <v>1017251895</v>
      </c>
      <c r="G75" s="686" t="s">
        <v>3330</v>
      </c>
      <c r="H75" s="686" t="s">
        <v>245</v>
      </c>
      <c r="I75" s="686">
        <v>3107280765</v>
      </c>
    </row>
    <row r="76" spans="1:9" x14ac:dyDescent="0.25">
      <c r="A76" s="139"/>
      <c r="C76" s="686" t="s">
        <v>2082</v>
      </c>
      <c r="D76" s="686" t="s">
        <v>2083</v>
      </c>
      <c r="E76" s="686" t="s">
        <v>2084</v>
      </c>
      <c r="F76" s="686">
        <v>1152691960</v>
      </c>
      <c r="G76" s="686" t="s">
        <v>2081</v>
      </c>
      <c r="H76" s="686" t="s">
        <v>245</v>
      </c>
      <c r="I76" s="686">
        <v>3115970841</v>
      </c>
    </row>
    <row r="77" spans="1:9" x14ac:dyDescent="0.25">
      <c r="A77" s="139"/>
      <c r="C77" s="685" t="s">
        <v>8689</v>
      </c>
      <c r="D77" s="684" t="s">
        <v>4619</v>
      </c>
      <c r="E77" s="684" t="s">
        <v>1603</v>
      </c>
      <c r="F77" s="684">
        <v>1128402520</v>
      </c>
      <c r="G77" s="684" t="s">
        <v>8690</v>
      </c>
      <c r="H77" s="684" t="s">
        <v>221</v>
      </c>
      <c r="I77" s="685">
        <v>3017392780</v>
      </c>
    </row>
    <row r="78" spans="1:9" x14ac:dyDescent="0.25">
      <c r="A78" s="139"/>
      <c r="C78" s="686" t="s">
        <v>4703</v>
      </c>
      <c r="D78" s="686" t="s">
        <v>4704</v>
      </c>
      <c r="E78" s="686" t="s">
        <v>509</v>
      </c>
      <c r="F78" s="686">
        <v>1037595739</v>
      </c>
      <c r="G78" s="686" t="s">
        <v>4705</v>
      </c>
      <c r="H78" s="686" t="s">
        <v>433</v>
      </c>
      <c r="I78" s="686">
        <v>3113376913</v>
      </c>
    </row>
    <row r="79" spans="1:9" x14ac:dyDescent="0.25">
      <c r="A79" s="139"/>
      <c r="C79" s="686" t="s">
        <v>5033</v>
      </c>
      <c r="D79" s="686" t="s">
        <v>5034</v>
      </c>
      <c r="E79" s="686" t="s">
        <v>5035</v>
      </c>
      <c r="F79" s="686">
        <v>1077872079</v>
      </c>
      <c r="G79" s="686" t="s">
        <v>5036</v>
      </c>
      <c r="H79" s="686" t="s">
        <v>4838</v>
      </c>
      <c r="I79" s="686">
        <v>3227445661</v>
      </c>
    </row>
    <row r="80" spans="1:9" x14ac:dyDescent="0.25">
      <c r="A80" s="139"/>
      <c r="C80" s="686" t="s">
        <v>4122</v>
      </c>
      <c r="D80" s="686" t="s">
        <v>1763</v>
      </c>
      <c r="E80" s="686" t="s">
        <v>306</v>
      </c>
      <c r="F80" s="686">
        <v>72352018</v>
      </c>
      <c r="G80" s="686" t="s">
        <v>4123</v>
      </c>
      <c r="H80" s="686" t="s">
        <v>221</v>
      </c>
      <c r="I80" s="686">
        <v>3006711079</v>
      </c>
    </row>
    <row r="81" spans="1:9" x14ac:dyDescent="0.25">
      <c r="A81" s="139"/>
      <c r="C81" s="686" t="s">
        <v>5834</v>
      </c>
      <c r="D81" s="686" t="s">
        <v>5835</v>
      </c>
      <c r="E81" s="686" t="s">
        <v>1872</v>
      </c>
      <c r="F81" s="686">
        <v>71980809</v>
      </c>
      <c r="G81" s="686" t="s">
        <v>5836</v>
      </c>
      <c r="H81" s="686" t="s">
        <v>221</v>
      </c>
      <c r="I81" s="686" t="s">
        <v>1874</v>
      </c>
    </row>
    <row r="82" spans="1:9" x14ac:dyDescent="0.25">
      <c r="A82" s="139"/>
      <c r="C82" s="685" t="s">
        <v>3547</v>
      </c>
      <c r="D82" s="684" t="s">
        <v>3128</v>
      </c>
      <c r="E82" s="684" t="s">
        <v>539</v>
      </c>
      <c r="F82" s="684">
        <v>1126787260</v>
      </c>
      <c r="G82" s="684" t="s">
        <v>9198</v>
      </c>
      <c r="H82" s="684" t="s">
        <v>221</v>
      </c>
      <c r="I82" s="685">
        <v>3138948787</v>
      </c>
    </row>
    <row r="83" spans="1:9" x14ac:dyDescent="0.25">
      <c r="A83" s="139"/>
      <c r="C83" s="686" t="s">
        <v>3547</v>
      </c>
      <c r="D83" s="686" t="s">
        <v>3548</v>
      </c>
      <c r="E83" s="686" t="s">
        <v>3032</v>
      </c>
      <c r="F83" s="686">
        <v>1041146381</v>
      </c>
      <c r="G83" s="686" t="s">
        <v>225</v>
      </c>
      <c r="H83" s="686" t="s">
        <v>221</v>
      </c>
      <c r="I83" s="686">
        <v>3108213010</v>
      </c>
    </row>
    <row r="84" spans="1:9" x14ac:dyDescent="0.25">
      <c r="A84" s="139"/>
      <c r="C84" s="686" t="s">
        <v>3547</v>
      </c>
      <c r="D84" s="686" t="s">
        <v>3778</v>
      </c>
      <c r="E84" s="686" t="s">
        <v>539</v>
      </c>
      <c r="F84" s="686">
        <v>1037655844</v>
      </c>
      <c r="G84" s="686" t="s">
        <v>3779</v>
      </c>
      <c r="H84" s="686" t="s">
        <v>221</v>
      </c>
      <c r="I84" s="686" t="s">
        <v>3780</v>
      </c>
    </row>
    <row r="85" spans="1:9" x14ac:dyDescent="0.25">
      <c r="A85" s="139"/>
      <c r="C85" s="685" t="s">
        <v>3547</v>
      </c>
      <c r="D85" s="684" t="s">
        <v>3128</v>
      </c>
      <c r="E85" s="684" t="s">
        <v>539</v>
      </c>
      <c r="F85" s="684">
        <v>1126787260</v>
      </c>
      <c r="G85" s="684" t="s">
        <v>9198</v>
      </c>
      <c r="H85" s="684" t="s">
        <v>221</v>
      </c>
      <c r="I85" s="685">
        <v>3138948787</v>
      </c>
    </row>
    <row r="86" spans="1:9" x14ac:dyDescent="0.25">
      <c r="A86" s="139"/>
      <c r="C86" s="685" t="s">
        <v>7590</v>
      </c>
      <c r="D86" s="684" t="s">
        <v>2763</v>
      </c>
      <c r="E86" s="684" t="s">
        <v>7591</v>
      </c>
      <c r="F86" s="684">
        <v>1146441668</v>
      </c>
      <c r="G86" s="684" t="s">
        <v>7592</v>
      </c>
      <c r="H86" s="684" t="s">
        <v>5312</v>
      </c>
      <c r="I86" s="685">
        <v>3214894980</v>
      </c>
    </row>
    <row r="87" spans="1:9" x14ac:dyDescent="0.25">
      <c r="A87" s="139"/>
      <c r="C87" s="686" t="s">
        <v>5864</v>
      </c>
      <c r="D87" s="686" t="s">
        <v>5865</v>
      </c>
      <c r="E87" s="686" t="s">
        <v>584</v>
      </c>
      <c r="F87" s="686">
        <v>72429898</v>
      </c>
      <c r="G87" s="686" t="s">
        <v>5866</v>
      </c>
      <c r="H87" s="686" t="s">
        <v>5867</v>
      </c>
      <c r="I87" s="686">
        <v>3006302921</v>
      </c>
    </row>
    <row r="88" spans="1:9" x14ac:dyDescent="0.25">
      <c r="A88" s="139"/>
      <c r="C88" s="686" t="s">
        <v>5870</v>
      </c>
      <c r="D88" s="686" t="s">
        <v>3150</v>
      </c>
      <c r="E88" s="686" t="s">
        <v>219</v>
      </c>
      <c r="F88" s="686">
        <v>1088334322</v>
      </c>
      <c r="G88" s="686"/>
      <c r="H88" s="686"/>
      <c r="I88" s="686"/>
    </row>
    <row r="89" spans="1:9" x14ac:dyDescent="0.25">
      <c r="A89" s="139"/>
      <c r="C89" s="686" t="s">
        <v>4244</v>
      </c>
      <c r="D89" s="686" t="s">
        <v>4245</v>
      </c>
      <c r="E89" s="686" t="s">
        <v>4246</v>
      </c>
      <c r="F89" s="686">
        <v>1118818776</v>
      </c>
      <c r="G89" s="686" t="s">
        <v>4247</v>
      </c>
      <c r="H89" s="686" t="s">
        <v>4248</v>
      </c>
      <c r="I89" s="686">
        <v>3234067467</v>
      </c>
    </row>
    <row r="90" spans="1:9" x14ac:dyDescent="0.25">
      <c r="A90" s="139"/>
      <c r="C90" s="686" t="s">
        <v>5548</v>
      </c>
      <c r="D90" s="686" t="s">
        <v>5549</v>
      </c>
      <c r="E90" s="686" t="s">
        <v>5550</v>
      </c>
      <c r="F90" s="686">
        <v>87940941</v>
      </c>
      <c r="G90" s="686" t="s">
        <v>5551</v>
      </c>
      <c r="H90" s="686" t="s">
        <v>5547</v>
      </c>
      <c r="I90" s="686">
        <v>3117297399</v>
      </c>
    </row>
    <row r="91" spans="1:9" x14ac:dyDescent="0.25">
      <c r="A91" s="139"/>
      <c r="C91" s="686" t="s">
        <v>6323</v>
      </c>
      <c r="D91" s="686" t="s">
        <v>353</v>
      </c>
      <c r="E91" s="686" t="s">
        <v>3357</v>
      </c>
      <c r="F91" s="686">
        <v>71293247</v>
      </c>
      <c r="G91" s="686"/>
      <c r="H91" s="686"/>
      <c r="I91" s="686"/>
    </row>
    <row r="92" spans="1:9" x14ac:dyDescent="0.25">
      <c r="A92" s="139"/>
      <c r="C92" s="686" t="s">
        <v>3757</v>
      </c>
      <c r="D92" s="686" t="s">
        <v>3758</v>
      </c>
      <c r="E92" s="686" t="s">
        <v>3227</v>
      </c>
      <c r="F92" s="686">
        <v>1193118452</v>
      </c>
      <c r="G92" s="686" t="s">
        <v>3759</v>
      </c>
      <c r="H92" s="686" t="s">
        <v>221</v>
      </c>
      <c r="I92" s="686">
        <v>3208891118</v>
      </c>
    </row>
    <row r="93" spans="1:9" x14ac:dyDescent="0.25">
      <c r="A93" s="139"/>
      <c r="C93" s="685" t="s">
        <v>1938</v>
      </c>
      <c r="D93" s="684" t="s">
        <v>7646</v>
      </c>
      <c r="E93" s="684" t="s">
        <v>319</v>
      </c>
      <c r="F93" s="684">
        <v>1037546644</v>
      </c>
      <c r="G93" s="684" t="s">
        <v>8521</v>
      </c>
      <c r="H93" s="684" t="s">
        <v>245</v>
      </c>
      <c r="I93" s="685">
        <v>3138168383</v>
      </c>
    </row>
    <row r="94" spans="1:9" x14ac:dyDescent="0.25">
      <c r="A94" s="139"/>
      <c r="C94" s="686" t="s">
        <v>1938</v>
      </c>
      <c r="D94" s="686" t="s">
        <v>1939</v>
      </c>
      <c r="E94" s="686" t="s">
        <v>1940</v>
      </c>
      <c r="F94" s="686">
        <v>1001361475</v>
      </c>
      <c r="G94" s="686"/>
      <c r="H94" s="686"/>
      <c r="I94" s="686"/>
    </row>
    <row r="95" spans="1:9" x14ac:dyDescent="0.25">
      <c r="A95" s="139"/>
      <c r="C95" s="686" t="s">
        <v>3494</v>
      </c>
      <c r="D95" s="686" t="s">
        <v>3495</v>
      </c>
      <c r="E95" s="686" t="s">
        <v>2123</v>
      </c>
      <c r="F95" s="686">
        <v>1007762100</v>
      </c>
      <c r="G95" s="686" t="s">
        <v>3496</v>
      </c>
      <c r="H95" s="686" t="s">
        <v>3488</v>
      </c>
      <c r="I95" s="686">
        <v>3104196504</v>
      </c>
    </row>
    <row r="96" spans="1:9" x14ac:dyDescent="0.25">
      <c r="A96" s="139"/>
      <c r="C96" s="686" t="s">
        <v>5739</v>
      </c>
      <c r="D96" s="686" t="s">
        <v>5740</v>
      </c>
      <c r="E96" s="686" t="s">
        <v>5741</v>
      </c>
      <c r="F96" s="686">
        <v>1042432559</v>
      </c>
      <c r="G96" s="686" t="s">
        <v>5742</v>
      </c>
      <c r="H96" s="686" t="s">
        <v>5743</v>
      </c>
      <c r="I96" s="686">
        <v>3125478454</v>
      </c>
    </row>
    <row r="97" spans="1:9" x14ac:dyDescent="0.25">
      <c r="A97" s="139"/>
      <c r="C97" s="686" t="s">
        <v>2144</v>
      </c>
      <c r="D97" s="686" t="s">
        <v>2145</v>
      </c>
      <c r="E97" s="686" t="s">
        <v>483</v>
      </c>
      <c r="F97" s="686">
        <v>94498721</v>
      </c>
      <c r="G97" s="686" t="s">
        <v>2146</v>
      </c>
      <c r="H97" s="686" t="s">
        <v>2148</v>
      </c>
      <c r="I97" s="686">
        <v>3108213241</v>
      </c>
    </row>
    <row r="98" spans="1:9" x14ac:dyDescent="0.25">
      <c r="A98" s="139"/>
      <c r="C98" s="686" t="s">
        <v>2574</v>
      </c>
      <c r="D98" s="686" t="s">
        <v>2575</v>
      </c>
      <c r="E98" s="686" t="s">
        <v>284</v>
      </c>
      <c r="F98" s="686">
        <v>1093800598</v>
      </c>
      <c r="G98" s="686" t="s">
        <v>2576</v>
      </c>
      <c r="H98" s="686" t="s">
        <v>1585</v>
      </c>
      <c r="I98" s="686">
        <v>3213726788</v>
      </c>
    </row>
    <row r="99" spans="1:9" x14ac:dyDescent="0.25">
      <c r="A99" s="139"/>
      <c r="C99" s="686" t="s">
        <v>2028</v>
      </c>
      <c r="D99" s="686" t="s">
        <v>1979</v>
      </c>
      <c r="E99" s="686" t="s">
        <v>496</v>
      </c>
      <c r="F99" s="686">
        <v>1001237062</v>
      </c>
      <c r="G99" s="686" t="s">
        <v>3143</v>
      </c>
      <c r="H99" s="686" t="s">
        <v>221</v>
      </c>
      <c r="I99" s="686" t="s">
        <v>3144</v>
      </c>
    </row>
    <row r="100" spans="1:9" x14ac:dyDescent="0.25">
      <c r="A100" s="139"/>
      <c r="C100" s="686" t="s">
        <v>2028</v>
      </c>
      <c r="D100" s="686" t="s">
        <v>2030</v>
      </c>
      <c r="E100" s="686" t="s">
        <v>2029</v>
      </c>
      <c r="F100" s="686">
        <v>1040730747</v>
      </c>
      <c r="G100" s="686"/>
      <c r="H100" s="686"/>
      <c r="I100" s="686"/>
    </row>
    <row r="101" spans="1:9" x14ac:dyDescent="0.25">
      <c r="A101" s="139"/>
      <c r="C101" s="686" t="s">
        <v>2028</v>
      </c>
      <c r="D101" s="686" t="s">
        <v>2030</v>
      </c>
      <c r="E101" s="686" t="s">
        <v>2029</v>
      </c>
      <c r="F101" s="686"/>
      <c r="G101" s="686"/>
      <c r="H101" s="686"/>
      <c r="I101" s="686"/>
    </row>
    <row r="102" spans="1:9" x14ac:dyDescent="0.25">
      <c r="A102" s="139"/>
      <c r="C102" s="686" t="s">
        <v>5094</v>
      </c>
      <c r="D102" s="686" t="s">
        <v>5095</v>
      </c>
      <c r="E102" s="686" t="s">
        <v>3410</v>
      </c>
      <c r="F102" s="686">
        <v>1085282734</v>
      </c>
      <c r="G102" s="686" t="s">
        <v>5096</v>
      </c>
      <c r="H102" s="686" t="s">
        <v>257</v>
      </c>
      <c r="I102" s="686">
        <v>3008120009</v>
      </c>
    </row>
    <row r="103" spans="1:9" x14ac:dyDescent="0.25">
      <c r="A103" s="139"/>
      <c r="C103" s="685" t="s">
        <v>8626</v>
      </c>
      <c r="D103" s="684" t="s">
        <v>6356</v>
      </c>
      <c r="E103" s="684" t="s">
        <v>2775</v>
      </c>
      <c r="F103" s="684">
        <v>80655524</v>
      </c>
      <c r="G103" s="684" t="s">
        <v>8627</v>
      </c>
      <c r="H103" s="684" t="s">
        <v>8628</v>
      </c>
      <c r="I103" s="685">
        <v>3114492758</v>
      </c>
    </row>
    <row r="104" spans="1:9" x14ac:dyDescent="0.25">
      <c r="A104" s="139"/>
      <c r="C104" s="769" t="s">
        <v>8583</v>
      </c>
      <c r="D104" s="770" t="s">
        <v>8584</v>
      </c>
      <c r="E104" s="770" t="s">
        <v>8585</v>
      </c>
      <c r="F104" s="770">
        <v>1127947298</v>
      </c>
      <c r="G104" s="684" t="s">
        <v>8586</v>
      </c>
      <c r="H104" s="684" t="s">
        <v>221</v>
      </c>
      <c r="I104" s="685">
        <v>3007154334</v>
      </c>
    </row>
    <row r="105" spans="1:9" x14ac:dyDescent="0.25">
      <c r="A105" s="139"/>
      <c r="C105" s="199" t="s">
        <v>7039</v>
      </c>
      <c r="D105" s="199" t="s">
        <v>7040</v>
      </c>
      <c r="E105" s="199" t="s">
        <v>7041</v>
      </c>
      <c r="F105" s="199">
        <v>1035436687</v>
      </c>
      <c r="G105" s="773" t="s">
        <v>6909</v>
      </c>
      <c r="H105" s="774" t="s">
        <v>221</v>
      </c>
      <c r="I105" s="775" t="s">
        <v>7042</v>
      </c>
    </row>
    <row r="106" spans="1:9" x14ac:dyDescent="0.25">
      <c r="A106" s="139"/>
      <c r="C106" s="2" t="s">
        <v>3390</v>
      </c>
      <c r="D106" s="2" t="s">
        <v>2564</v>
      </c>
      <c r="E106" s="2" t="s">
        <v>306</v>
      </c>
      <c r="F106" s="2">
        <v>1064711701</v>
      </c>
      <c r="G106" s="686" t="s">
        <v>3391</v>
      </c>
      <c r="H106" s="686" t="s">
        <v>3225</v>
      </c>
      <c r="I106" s="686">
        <v>3226248194</v>
      </c>
    </row>
    <row r="107" spans="1:9" x14ac:dyDescent="0.25">
      <c r="A107" s="139"/>
      <c r="C107" s="2" t="s">
        <v>3193</v>
      </c>
      <c r="D107" s="2" t="s">
        <v>332</v>
      </c>
      <c r="E107" s="2" t="s">
        <v>3194</v>
      </c>
      <c r="F107" s="2">
        <v>1106363010</v>
      </c>
      <c r="G107" s="2" t="s">
        <v>3195</v>
      </c>
      <c r="H107" s="2" t="s">
        <v>468</v>
      </c>
      <c r="I107" s="2">
        <v>3115835000</v>
      </c>
    </row>
    <row r="108" spans="1:9" x14ac:dyDescent="0.25">
      <c r="A108" s="139"/>
      <c r="C108" s="2" t="s">
        <v>2220</v>
      </c>
      <c r="D108" s="2" t="s">
        <v>2221</v>
      </c>
      <c r="E108" s="2" t="s">
        <v>496</v>
      </c>
      <c r="F108" s="2">
        <v>1152468349</v>
      </c>
      <c r="G108" s="2" t="s">
        <v>2213</v>
      </c>
      <c r="H108" s="2" t="s">
        <v>221</v>
      </c>
      <c r="I108" s="2"/>
    </row>
    <row r="109" spans="1:9" x14ac:dyDescent="0.25">
      <c r="A109" s="139"/>
      <c r="C109" s="2" t="s">
        <v>5875</v>
      </c>
      <c r="D109" s="2" t="s">
        <v>5981</v>
      </c>
      <c r="E109" s="2" t="s">
        <v>4896</v>
      </c>
      <c r="F109" s="2">
        <v>30356616</v>
      </c>
      <c r="G109" s="2" t="s">
        <v>5982</v>
      </c>
      <c r="H109" s="2" t="s">
        <v>217</v>
      </c>
      <c r="I109" s="2">
        <v>3136820757</v>
      </c>
    </row>
    <row r="110" spans="1:9" x14ac:dyDescent="0.25">
      <c r="A110" s="139"/>
      <c r="C110" s="2" t="s">
        <v>5875</v>
      </c>
      <c r="D110" s="2" t="s">
        <v>219</v>
      </c>
      <c r="E110" s="2" t="s">
        <v>5876</v>
      </c>
      <c r="F110" s="2">
        <v>24989723</v>
      </c>
      <c r="G110" s="2"/>
      <c r="H110" s="2"/>
      <c r="I110" s="2"/>
    </row>
    <row r="111" spans="1:9" ht="30" x14ac:dyDescent="0.25">
      <c r="A111" s="139"/>
      <c r="C111" s="199" t="s">
        <v>6943</v>
      </c>
      <c r="D111" s="199" t="s">
        <v>6944</v>
      </c>
      <c r="E111" s="199" t="s">
        <v>1572</v>
      </c>
      <c r="F111" s="199">
        <v>42790595</v>
      </c>
      <c r="G111" s="448" t="s">
        <v>6945</v>
      </c>
      <c r="H111" s="201" t="s">
        <v>433</v>
      </c>
      <c r="I111" s="200">
        <v>3203655538</v>
      </c>
    </row>
    <row r="112" spans="1:9" x14ac:dyDescent="0.25">
      <c r="A112" s="139"/>
      <c r="C112" s="2" t="s">
        <v>2512</v>
      </c>
      <c r="D112" s="2" t="s">
        <v>535</v>
      </c>
      <c r="E112" s="2" t="s">
        <v>2513</v>
      </c>
      <c r="F112" s="2">
        <v>10315985</v>
      </c>
      <c r="G112" s="2" t="s">
        <v>2514</v>
      </c>
      <c r="H112" s="2" t="s">
        <v>2515</v>
      </c>
      <c r="I112" s="2">
        <v>3157420819</v>
      </c>
    </row>
    <row r="113" spans="1:9" x14ac:dyDescent="0.25">
      <c r="A113" s="139"/>
      <c r="C113" s="2" t="s">
        <v>3294</v>
      </c>
      <c r="D113" s="2" t="s">
        <v>3295</v>
      </c>
      <c r="E113" s="2" t="s">
        <v>3296</v>
      </c>
      <c r="F113" s="2">
        <v>1193101165</v>
      </c>
      <c r="G113" s="2" t="s">
        <v>3297</v>
      </c>
      <c r="H113" s="2" t="s">
        <v>602</v>
      </c>
      <c r="I113" s="2">
        <v>3197840203</v>
      </c>
    </row>
    <row r="114" spans="1:9" x14ac:dyDescent="0.25">
      <c r="A114" s="139"/>
      <c r="C114" s="2" t="s">
        <v>2227</v>
      </c>
      <c r="D114" s="2" t="s">
        <v>568</v>
      </c>
      <c r="E114" s="2" t="s">
        <v>2228</v>
      </c>
      <c r="F114" s="2">
        <v>98697098</v>
      </c>
      <c r="G114" s="2"/>
      <c r="H114" s="2"/>
      <c r="I114" s="2"/>
    </row>
    <row r="115" spans="1:9" x14ac:dyDescent="0.25">
      <c r="A115" s="139"/>
      <c r="C115" s="2" t="s">
        <v>5964</v>
      </c>
      <c r="D115" s="2" t="s">
        <v>5965</v>
      </c>
      <c r="E115" s="2" t="s">
        <v>509</v>
      </c>
      <c r="F115" s="2">
        <v>1058844820</v>
      </c>
      <c r="G115" s="2" t="s">
        <v>5966</v>
      </c>
      <c r="H115" s="2" t="s">
        <v>221</v>
      </c>
      <c r="I115" s="2" t="s">
        <v>5967</v>
      </c>
    </row>
    <row r="116" spans="1:9" x14ac:dyDescent="0.25">
      <c r="A116" s="139"/>
      <c r="C116" s="2" t="s">
        <v>4346</v>
      </c>
      <c r="D116" s="2" t="s">
        <v>4347</v>
      </c>
      <c r="E116" s="2" t="s">
        <v>4348</v>
      </c>
      <c r="F116" s="2">
        <v>1121910050</v>
      </c>
      <c r="G116" s="2" t="s">
        <v>4349</v>
      </c>
      <c r="H116" s="2" t="s">
        <v>4350</v>
      </c>
      <c r="I116" s="2">
        <v>3184014500</v>
      </c>
    </row>
    <row r="117" spans="1:9" x14ac:dyDescent="0.25">
      <c r="A117" s="139"/>
      <c r="C117" s="2" t="s">
        <v>2435</v>
      </c>
      <c r="D117" s="2" t="s">
        <v>1936</v>
      </c>
      <c r="E117" s="2" t="s">
        <v>2436</v>
      </c>
      <c r="F117" s="2">
        <v>1007357530</v>
      </c>
      <c r="G117" s="2" t="s">
        <v>2437</v>
      </c>
      <c r="H117" s="2" t="s">
        <v>221</v>
      </c>
      <c r="I117" s="2">
        <v>3133250685</v>
      </c>
    </row>
    <row r="118" spans="1:9" x14ac:dyDescent="0.25">
      <c r="A118" s="139"/>
      <c r="C118" s="2" t="s">
        <v>3676</v>
      </c>
      <c r="D118" s="2" t="s">
        <v>260</v>
      </c>
      <c r="E118" s="2" t="s">
        <v>3677</v>
      </c>
      <c r="F118" s="2">
        <v>94300953</v>
      </c>
      <c r="G118" s="2" t="s">
        <v>3678</v>
      </c>
      <c r="H118" s="2" t="s">
        <v>2427</v>
      </c>
      <c r="I118" s="2">
        <v>3125652545</v>
      </c>
    </row>
    <row r="119" spans="1:9" x14ac:dyDescent="0.25">
      <c r="A119" s="139"/>
      <c r="C119" s="2" t="s">
        <v>312</v>
      </c>
      <c r="D119" s="2" t="s">
        <v>313</v>
      </c>
      <c r="E119" s="2" t="s">
        <v>314</v>
      </c>
      <c r="F119" s="145">
        <v>1086136828</v>
      </c>
      <c r="G119" s="72" t="s">
        <v>315</v>
      </c>
      <c r="H119" s="72" t="s">
        <v>316</v>
      </c>
      <c r="I119" s="145">
        <v>3184105329</v>
      </c>
    </row>
    <row r="120" spans="1:9" ht="30" x14ac:dyDescent="0.25">
      <c r="A120" s="139"/>
      <c r="C120" s="769" t="s">
        <v>9079</v>
      </c>
      <c r="D120" s="770" t="s">
        <v>9080</v>
      </c>
      <c r="E120" s="770"/>
      <c r="F120" s="770">
        <v>901275700</v>
      </c>
      <c r="G120" s="770" t="s">
        <v>9073</v>
      </c>
      <c r="H120" s="770" t="s">
        <v>221</v>
      </c>
      <c r="I120" s="769" t="s">
        <v>9074</v>
      </c>
    </row>
    <row r="121" spans="1:9" x14ac:dyDescent="0.25">
      <c r="A121" s="139"/>
      <c r="C121" s="2" t="s">
        <v>2313</v>
      </c>
      <c r="D121" s="2" t="s">
        <v>332</v>
      </c>
      <c r="E121" s="2" t="s">
        <v>2314</v>
      </c>
      <c r="F121" s="2">
        <v>3362153</v>
      </c>
      <c r="G121" s="2" t="s">
        <v>2315</v>
      </c>
      <c r="H121" s="2" t="s">
        <v>245</v>
      </c>
      <c r="I121" s="2">
        <v>3128098262</v>
      </c>
    </row>
    <row r="122" spans="1:9" x14ac:dyDescent="0.25">
      <c r="A122" s="139"/>
      <c r="C122" s="769" t="s">
        <v>8153</v>
      </c>
      <c r="D122" s="770" t="s">
        <v>416</v>
      </c>
      <c r="E122" s="770" t="s">
        <v>2799</v>
      </c>
      <c r="F122" s="770">
        <v>25281916</v>
      </c>
      <c r="G122" s="770" t="s">
        <v>8154</v>
      </c>
      <c r="H122" s="770" t="s">
        <v>2656</v>
      </c>
      <c r="I122" s="769">
        <v>3113189638</v>
      </c>
    </row>
    <row r="123" spans="1:9" x14ac:dyDescent="0.25">
      <c r="A123" s="139"/>
      <c r="C123" s="2" t="s">
        <v>4505</v>
      </c>
      <c r="D123" s="2" t="s">
        <v>4506</v>
      </c>
      <c r="E123" s="2" t="s">
        <v>4507</v>
      </c>
      <c r="F123" s="2">
        <v>26324571</v>
      </c>
      <c r="G123" s="2" t="s">
        <v>4508</v>
      </c>
      <c r="H123" s="2" t="s">
        <v>4509</v>
      </c>
      <c r="I123" s="2">
        <v>3207928545</v>
      </c>
    </row>
    <row r="124" spans="1:9" x14ac:dyDescent="0.25">
      <c r="A124" s="139"/>
      <c r="C124" s="2" t="s">
        <v>2560</v>
      </c>
      <c r="D124" s="2" t="s">
        <v>2561</v>
      </c>
      <c r="E124" s="2" t="s">
        <v>2562</v>
      </c>
      <c r="F124" s="2">
        <v>1039653690</v>
      </c>
      <c r="G124" s="2"/>
      <c r="H124" s="2"/>
      <c r="I124" s="2"/>
    </row>
    <row r="125" spans="1:9" x14ac:dyDescent="0.25">
      <c r="A125" s="139"/>
      <c r="C125" s="2" t="s">
        <v>3386</v>
      </c>
      <c r="D125" s="2" t="s">
        <v>3387</v>
      </c>
      <c r="E125" s="2" t="s">
        <v>3388</v>
      </c>
      <c r="F125" s="2">
        <v>1064707913</v>
      </c>
      <c r="G125" s="2" t="s">
        <v>3389</v>
      </c>
      <c r="H125" s="2" t="s">
        <v>3225</v>
      </c>
      <c r="I125" s="2">
        <v>3122311523</v>
      </c>
    </row>
    <row r="126" spans="1:9" x14ac:dyDescent="0.25">
      <c r="A126" s="139"/>
      <c r="C126" s="2" t="s">
        <v>2094</v>
      </c>
      <c r="D126" s="2" t="s">
        <v>2095</v>
      </c>
      <c r="E126" s="2" t="s">
        <v>2096</v>
      </c>
      <c r="F126" s="2">
        <v>1094166815</v>
      </c>
      <c r="G126" s="2"/>
      <c r="H126" s="2"/>
      <c r="I126" s="2"/>
    </row>
    <row r="127" spans="1:9" x14ac:dyDescent="0.25">
      <c r="A127" s="139"/>
      <c r="C127" s="2" t="s">
        <v>5544</v>
      </c>
      <c r="D127" s="2" t="s">
        <v>5545</v>
      </c>
      <c r="E127" s="2" t="s">
        <v>1895</v>
      </c>
      <c r="F127" s="2">
        <v>87473125</v>
      </c>
      <c r="G127" s="2" t="s">
        <v>5546</v>
      </c>
      <c r="H127" s="2" t="s">
        <v>5547</v>
      </c>
      <c r="I127" s="2">
        <v>3218543612</v>
      </c>
    </row>
    <row r="128" spans="1:9" x14ac:dyDescent="0.25">
      <c r="A128" s="139"/>
      <c r="C128" s="2" t="s">
        <v>3078</v>
      </c>
      <c r="D128" s="2" t="s">
        <v>496</v>
      </c>
      <c r="E128" s="2" t="s">
        <v>1939</v>
      </c>
      <c r="F128" s="2">
        <v>71366077</v>
      </c>
      <c r="G128" s="2" t="s">
        <v>3079</v>
      </c>
      <c r="H128" s="2" t="s">
        <v>221</v>
      </c>
      <c r="I128" s="2"/>
    </row>
    <row r="129" spans="1:9" x14ac:dyDescent="0.25">
      <c r="A129" s="139"/>
      <c r="C129" s="769" t="s">
        <v>8920</v>
      </c>
      <c r="D129" s="770" t="s">
        <v>8921</v>
      </c>
      <c r="E129" s="770" t="s">
        <v>1617</v>
      </c>
      <c r="F129" s="770">
        <v>197031797</v>
      </c>
      <c r="G129" s="770" t="s">
        <v>8922</v>
      </c>
      <c r="H129" s="770" t="s">
        <v>221</v>
      </c>
      <c r="I129" s="769">
        <v>3007738275</v>
      </c>
    </row>
    <row r="130" spans="1:9" x14ac:dyDescent="0.25">
      <c r="A130" s="139"/>
      <c r="C130" s="2" t="s">
        <v>6162</v>
      </c>
      <c r="D130" s="2" t="s">
        <v>6163</v>
      </c>
      <c r="E130" s="2" t="s">
        <v>506</v>
      </c>
      <c r="F130" s="2">
        <v>10012230</v>
      </c>
      <c r="G130" s="2"/>
      <c r="H130" s="2"/>
      <c r="I130" s="2"/>
    </row>
    <row r="131" spans="1:9" x14ac:dyDescent="0.25">
      <c r="A131" s="139"/>
      <c r="C131" s="199" t="s">
        <v>7024</v>
      </c>
      <c r="D131" s="199" t="s">
        <v>7025</v>
      </c>
      <c r="E131" s="199" t="s">
        <v>302</v>
      </c>
      <c r="F131" s="199">
        <v>12745757</v>
      </c>
      <c r="G131" s="448" t="s">
        <v>7026</v>
      </c>
      <c r="H131" s="201" t="s">
        <v>257</v>
      </c>
      <c r="I131" s="200">
        <v>3147153579</v>
      </c>
    </row>
    <row r="132" spans="1:9" x14ac:dyDescent="0.25">
      <c r="A132" s="139"/>
      <c r="C132" s="2" t="s">
        <v>3964</v>
      </c>
      <c r="D132" s="2" t="s">
        <v>3150</v>
      </c>
      <c r="E132" s="2" t="s">
        <v>1939</v>
      </c>
      <c r="F132" s="2">
        <v>1052414339</v>
      </c>
      <c r="G132" s="2" t="s">
        <v>3965</v>
      </c>
      <c r="H132" s="2" t="s">
        <v>2372</v>
      </c>
      <c r="I132" s="2">
        <v>3102225152</v>
      </c>
    </row>
    <row r="133" spans="1:9" x14ac:dyDescent="0.25">
      <c r="A133" s="139"/>
      <c r="C133" s="199" t="s">
        <v>7324</v>
      </c>
      <c r="D133" s="199" t="s">
        <v>7325</v>
      </c>
      <c r="E133" s="199" t="s">
        <v>332</v>
      </c>
      <c r="F133" s="199">
        <v>1106896568</v>
      </c>
      <c r="G133" s="448" t="s">
        <v>7326</v>
      </c>
      <c r="H133" s="201" t="s">
        <v>7021</v>
      </c>
      <c r="I133" s="200">
        <v>3102508515</v>
      </c>
    </row>
    <row r="134" spans="1:9" x14ac:dyDescent="0.25">
      <c r="A134" s="139"/>
      <c r="C134" s="2" t="s">
        <v>3760</v>
      </c>
      <c r="D134" s="2" t="s">
        <v>540</v>
      </c>
      <c r="E134" s="2" t="s">
        <v>3761</v>
      </c>
      <c r="F134" s="2">
        <v>43628439</v>
      </c>
      <c r="G134" s="2" t="s">
        <v>3762</v>
      </c>
      <c r="H134" s="2" t="s">
        <v>221</v>
      </c>
      <c r="I134" s="2">
        <v>3118970531</v>
      </c>
    </row>
    <row r="135" spans="1:9" x14ac:dyDescent="0.25">
      <c r="A135" s="139"/>
      <c r="C135" s="199" t="s">
        <v>6845</v>
      </c>
      <c r="D135" s="199" t="s">
        <v>4939</v>
      </c>
      <c r="E135" s="199" t="s">
        <v>4939</v>
      </c>
      <c r="F135" s="199">
        <v>1087047386</v>
      </c>
      <c r="G135" s="448" t="s">
        <v>6844</v>
      </c>
      <c r="H135" s="201" t="s">
        <v>257</v>
      </c>
      <c r="I135" s="200">
        <v>3104627704</v>
      </c>
    </row>
    <row r="136" spans="1:9" x14ac:dyDescent="0.25">
      <c r="A136" s="139"/>
      <c r="C136" s="2" t="s">
        <v>482</v>
      </c>
      <c r="D136" s="2" t="s">
        <v>483</v>
      </c>
      <c r="E136" s="2" t="s">
        <v>484</v>
      </c>
      <c r="F136" s="72">
        <v>71003560</v>
      </c>
      <c r="G136" s="72" t="s">
        <v>485</v>
      </c>
      <c r="H136" s="72" t="s">
        <v>486</v>
      </c>
      <c r="I136" s="72">
        <v>3017652529</v>
      </c>
    </row>
    <row r="137" spans="1:9" x14ac:dyDescent="0.25">
      <c r="A137" s="139"/>
      <c r="C137" s="2" t="s">
        <v>4633</v>
      </c>
      <c r="D137" s="2" t="s">
        <v>4634</v>
      </c>
      <c r="E137" s="2" t="s">
        <v>4635</v>
      </c>
      <c r="F137" s="2">
        <v>1063363524</v>
      </c>
      <c r="G137" s="2" t="s">
        <v>4636</v>
      </c>
      <c r="H137" s="2" t="s">
        <v>245</v>
      </c>
      <c r="I137" s="2" t="s">
        <v>4637</v>
      </c>
    </row>
    <row r="138" spans="1:9" x14ac:dyDescent="0.25">
      <c r="A138" s="139"/>
      <c r="C138" s="2" t="s">
        <v>4500</v>
      </c>
      <c r="D138" s="2" t="s">
        <v>4501</v>
      </c>
      <c r="E138" s="2" t="s">
        <v>2804</v>
      </c>
      <c r="F138" s="2">
        <v>1076335346</v>
      </c>
      <c r="G138" s="2" t="s">
        <v>4502</v>
      </c>
      <c r="H138" s="2" t="s">
        <v>4503</v>
      </c>
      <c r="I138" s="2" t="s">
        <v>4504</v>
      </c>
    </row>
    <row r="139" spans="1:9" x14ac:dyDescent="0.25">
      <c r="A139" s="139"/>
      <c r="C139" s="2" t="s">
        <v>6438</v>
      </c>
      <c r="D139" s="2" t="s">
        <v>4348</v>
      </c>
      <c r="E139" s="2" t="s">
        <v>4348</v>
      </c>
      <c r="F139" s="2">
        <v>1068976632</v>
      </c>
      <c r="G139" s="2" t="s">
        <v>6439</v>
      </c>
      <c r="H139" s="2" t="s">
        <v>544</v>
      </c>
      <c r="I139" s="2">
        <v>3156308600</v>
      </c>
    </row>
    <row r="140" spans="1:9" x14ac:dyDescent="0.25">
      <c r="A140" s="139"/>
      <c r="C140" s="2" t="s">
        <v>2316</v>
      </c>
      <c r="D140" s="2" t="s">
        <v>2317</v>
      </c>
      <c r="E140" s="2" t="s">
        <v>2318</v>
      </c>
      <c r="F140" s="2">
        <v>88288680</v>
      </c>
      <c r="G140" s="2" t="s">
        <v>2319</v>
      </c>
      <c r="H140" s="2" t="s">
        <v>1585</v>
      </c>
      <c r="I140" s="2">
        <v>3133125534</v>
      </c>
    </row>
    <row r="141" spans="1:9" x14ac:dyDescent="0.25">
      <c r="A141" s="139"/>
      <c r="C141" s="2" t="s">
        <v>2914</v>
      </c>
      <c r="D141" s="2" t="s">
        <v>6382</v>
      </c>
      <c r="E141" s="2" t="s">
        <v>2283</v>
      </c>
      <c r="F141" s="2">
        <v>1036627441</v>
      </c>
      <c r="G141" s="2" t="s">
        <v>6383</v>
      </c>
      <c r="H141" s="2" t="s">
        <v>221</v>
      </c>
      <c r="I141" s="2">
        <v>3014750169</v>
      </c>
    </row>
    <row r="142" spans="1:9" x14ac:dyDescent="0.25">
      <c r="A142" s="139"/>
      <c r="C142" s="199" t="s">
        <v>2914</v>
      </c>
      <c r="D142" s="199" t="s">
        <v>1872</v>
      </c>
      <c r="E142" s="199" t="s">
        <v>7410</v>
      </c>
      <c r="F142" s="199">
        <v>1017275263</v>
      </c>
      <c r="G142" s="770" t="s">
        <v>7411</v>
      </c>
      <c r="H142" s="770" t="s">
        <v>221</v>
      </c>
      <c r="I142" s="769">
        <v>3112973265</v>
      </c>
    </row>
    <row r="143" spans="1:9" x14ac:dyDescent="0.25">
      <c r="A143" s="139"/>
      <c r="C143" s="2" t="s">
        <v>2914</v>
      </c>
      <c r="D143" s="2" t="s">
        <v>1872</v>
      </c>
      <c r="E143" s="2" t="s">
        <v>1883</v>
      </c>
      <c r="F143" s="2">
        <v>1017275263</v>
      </c>
      <c r="G143" s="2" t="s">
        <v>2915</v>
      </c>
      <c r="H143" s="2" t="s">
        <v>221</v>
      </c>
      <c r="I143" s="2" t="s">
        <v>2916</v>
      </c>
    </row>
    <row r="144" spans="1:9" x14ac:dyDescent="0.25">
      <c r="A144" s="139"/>
      <c r="C144" s="688" t="s">
        <v>9288</v>
      </c>
      <c r="D144" s="687" t="s">
        <v>9289</v>
      </c>
      <c r="E144" s="687" t="s">
        <v>1572</v>
      </c>
      <c r="F144" s="687">
        <v>71725346</v>
      </c>
      <c r="G144" s="687" t="s">
        <v>9290</v>
      </c>
      <c r="H144" s="687" t="s">
        <v>245</v>
      </c>
      <c r="I144" s="688">
        <v>3227142242</v>
      </c>
    </row>
    <row r="145" spans="1:9" x14ac:dyDescent="0.25">
      <c r="A145" s="139"/>
      <c r="C145" s="126" t="s">
        <v>6260</v>
      </c>
      <c r="D145" s="126" t="s">
        <v>540</v>
      </c>
      <c r="E145" s="126" t="s">
        <v>1572</v>
      </c>
      <c r="F145" s="126">
        <v>1035421141</v>
      </c>
      <c r="G145" s="126" t="s">
        <v>6261</v>
      </c>
      <c r="H145" s="126" t="s">
        <v>221</v>
      </c>
      <c r="I145" s="126">
        <v>3044850743</v>
      </c>
    </row>
    <row r="146" spans="1:9" x14ac:dyDescent="0.25">
      <c r="A146" s="139"/>
      <c r="C146" s="124" t="s">
        <v>222</v>
      </c>
      <c r="D146" s="124" t="s">
        <v>223</v>
      </c>
      <c r="E146" s="124" t="s">
        <v>224</v>
      </c>
      <c r="F146" s="125">
        <v>94386212</v>
      </c>
      <c r="G146" s="124" t="s">
        <v>225</v>
      </c>
      <c r="H146" s="127" t="s">
        <v>221</v>
      </c>
      <c r="I146" s="125">
        <v>3126255454</v>
      </c>
    </row>
    <row r="147" spans="1:9" x14ac:dyDescent="0.25">
      <c r="A147" s="139"/>
      <c r="C147" s="126" t="s">
        <v>5653</v>
      </c>
      <c r="D147" s="126" t="s">
        <v>3387</v>
      </c>
      <c r="E147" s="126" t="s">
        <v>5654</v>
      </c>
      <c r="F147" s="126">
        <v>1094353769</v>
      </c>
      <c r="G147" s="126" t="s">
        <v>6450</v>
      </c>
      <c r="H147" s="126" t="s">
        <v>221</v>
      </c>
      <c r="I147" s="126">
        <v>3105968142</v>
      </c>
    </row>
    <row r="148" spans="1:9" x14ac:dyDescent="0.25">
      <c r="C148" s="126" t="s">
        <v>5653</v>
      </c>
      <c r="D148" s="126" t="s">
        <v>3387</v>
      </c>
      <c r="E148" s="126" t="s">
        <v>5654</v>
      </c>
      <c r="F148" s="126">
        <v>1094353769</v>
      </c>
      <c r="G148" s="126" t="s">
        <v>5655</v>
      </c>
      <c r="H148" s="126" t="s">
        <v>221</v>
      </c>
      <c r="I148" s="126">
        <v>3105968142</v>
      </c>
    </row>
    <row r="149" spans="1:9" x14ac:dyDescent="0.25">
      <c r="C149" s="126" t="s">
        <v>5287</v>
      </c>
      <c r="D149" s="126" t="s">
        <v>5288</v>
      </c>
      <c r="E149" s="126" t="s">
        <v>1883</v>
      </c>
      <c r="F149" s="126">
        <v>17198427</v>
      </c>
      <c r="G149" s="126" t="s">
        <v>5289</v>
      </c>
      <c r="H149" s="126" t="s">
        <v>544</v>
      </c>
      <c r="I149" s="126">
        <v>3002180700</v>
      </c>
    </row>
    <row r="150" spans="1:9" x14ac:dyDescent="0.25">
      <c r="C150" s="688" t="s">
        <v>9315</v>
      </c>
      <c r="D150" s="687" t="s">
        <v>9316</v>
      </c>
      <c r="E150" s="687"/>
      <c r="F150" s="687">
        <v>79334002</v>
      </c>
      <c r="G150" s="687" t="s">
        <v>9317</v>
      </c>
      <c r="H150" s="687" t="s">
        <v>544</v>
      </c>
      <c r="I150" s="688">
        <v>3128157600</v>
      </c>
    </row>
    <row r="151" spans="1:9" x14ac:dyDescent="0.25">
      <c r="C151" s="126" t="s">
        <v>2251</v>
      </c>
      <c r="D151" s="126" t="s">
        <v>1926</v>
      </c>
      <c r="E151" s="126" t="s">
        <v>2252</v>
      </c>
      <c r="F151" s="126">
        <v>1039470233</v>
      </c>
      <c r="G151" s="126" t="s">
        <v>2253</v>
      </c>
      <c r="H151" s="126" t="s">
        <v>2254</v>
      </c>
      <c r="I151" s="126">
        <v>3238091409</v>
      </c>
    </row>
    <row r="152" spans="1:9" x14ac:dyDescent="0.25">
      <c r="C152" s="126" t="s">
        <v>4549</v>
      </c>
      <c r="D152" s="126" t="s">
        <v>4550</v>
      </c>
      <c r="E152" s="126" t="s">
        <v>4551</v>
      </c>
      <c r="F152" s="126">
        <v>11385015</v>
      </c>
      <c r="G152" s="126" t="s">
        <v>4552</v>
      </c>
      <c r="H152" s="126" t="s">
        <v>4553</v>
      </c>
      <c r="I152" s="126">
        <v>3214070272</v>
      </c>
    </row>
    <row r="153" spans="1:9" x14ac:dyDescent="0.25">
      <c r="C153" s="126" t="s">
        <v>6430</v>
      </c>
      <c r="D153" s="126" t="s">
        <v>2564</v>
      </c>
      <c r="E153" s="126" t="s">
        <v>6431</v>
      </c>
      <c r="F153" s="126">
        <v>1013626602</v>
      </c>
      <c r="G153" s="126" t="s">
        <v>6432</v>
      </c>
      <c r="H153" s="126" t="s">
        <v>544</v>
      </c>
      <c r="I153" s="126">
        <v>3108154577</v>
      </c>
    </row>
    <row r="154" spans="1:9" x14ac:dyDescent="0.25">
      <c r="C154" s="126" t="s">
        <v>2727</v>
      </c>
      <c r="D154" s="126" t="s">
        <v>2728</v>
      </c>
      <c r="E154" s="126" t="s">
        <v>302</v>
      </c>
      <c r="F154" s="126">
        <v>70140612</v>
      </c>
      <c r="G154" s="126" t="s">
        <v>2737</v>
      </c>
      <c r="H154" s="126" t="s">
        <v>221</v>
      </c>
      <c r="I154" s="126" t="s">
        <v>2729</v>
      </c>
    </row>
    <row r="155" spans="1:9" x14ac:dyDescent="0.25">
      <c r="C155" s="126" t="s">
        <v>2699</v>
      </c>
      <c r="D155" s="126" t="s">
        <v>2252</v>
      </c>
      <c r="E155" s="126" t="s">
        <v>2700</v>
      </c>
      <c r="F155" s="126">
        <v>66850246</v>
      </c>
      <c r="G155" s="126" t="s">
        <v>2701</v>
      </c>
      <c r="H155" s="126" t="s">
        <v>2254</v>
      </c>
      <c r="I155" s="126">
        <v>3172565070</v>
      </c>
    </row>
    <row r="156" spans="1:9" x14ac:dyDescent="0.25">
      <c r="C156" s="126" t="s">
        <v>5101</v>
      </c>
      <c r="D156" s="126" t="s">
        <v>2123</v>
      </c>
      <c r="E156" s="126" t="s">
        <v>288</v>
      </c>
      <c r="F156" s="126">
        <v>16621596</v>
      </c>
      <c r="G156" s="126" t="s">
        <v>5102</v>
      </c>
      <c r="H156" s="126" t="s">
        <v>257</v>
      </c>
      <c r="I156" s="126">
        <v>3022406712</v>
      </c>
    </row>
    <row r="157" spans="1:9" x14ac:dyDescent="0.25">
      <c r="C157" s="688" t="s">
        <v>7944</v>
      </c>
      <c r="D157" s="687" t="s">
        <v>7945</v>
      </c>
      <c r="E157" s="687" t="s">
        <v>7946</v>
      </c>
      <c r="F157" s="687">
        <v>1070916349</v>
      </c>
      <c r="G157" s="687" t="s">
        <v>5737</v>
      </c>
      <c r="H157" s="687" t="s">
        <v>5738</v>
      </c>
      <c r="I157" s="688">
        <v>3156862770</v>
      </c>
    </row>
    <row r="158" spans="1:9" ht="30" x14ac:dyDescent="0.25">
      <c r="C158" s="596" t="s">
        <v>6766</v>
      </c>
      <c r="D158" s="596" t="s">
        <v>6767</v>
      </c>
      <c r="E158" s="596" t="s">
        <v>284</v>
      </c>
      <c r="F158" s="596">
        <v>1090476824</v>
      </c>
      <c r="G158" s="597" t="s">
        <v>6768</v>
      </c>
      <c r="H158" s="599" t="s">
        <v>2423</v>
      </c>
      <c r="I158" s="598">
        <v>3232535780</v>
      </c>
    </row>
    <row r="159" spans="1:9" x14ac:dyDescent="0.25">
      <c r="C159" s="126" t="s">
        <v>2482</v>
      </c>
      <c r="D159" s="126" t="s">
        <v>2483</v>
      </c>
      <c r="E159" s="126" t="s">
        <v>2484</v>
      </c>
      <c r="F159" s="126">
        <v>87065813</v>
      </c>
      <c r="G159" s="126" t="s">
        <v>2485</v>
      </c>
      <c r="H159" s="126" t="s">
        <v>257</v>
      </c>
      <c r="I159" s="126">
        <v>3008499559</v>
      </c>
    </row>
    <row r="160" spans="1:9" x14ac:dyDescent="0.25">
      <c r="C160" s="126" t="s">
        <v>5869</v>
      </c>
      <c r="D160" s="126" t="s">
        <v>2028</v>
      </c>
      <c r="E160" s="126" t="s">
        <v>289</v>
      </c>
      <c r="F160" s="126">
        <v>98702254</v>
      </c>
      <c r="G160" s="126"/>
      <c r="H160" s="126"/>
      <c r="I160" s="126"/>
    </row>
    <row r="161" spans="3:9" x14ac:dyDescent="0.25">
      <c r="C161" s="126" t="s">
        <v>566</v>
      </c>
      <c r="D161" s="126" t="s">
        <v>567</v>
      </c>
      <c r="E161" s="126" t="s">
        <v>568</v>
      </c>
      <c r="F161" s="126">
        <v>3274299</v>
      </c>
      <c r="G161" s="126"/>
      <c r="H161" s="126"/>
      <c r="I161" s="126"/>
    </row>
    <row r="162" spans="3:9" x14ac:dyDescent="0.25">
      <c r="C162" s="126" t="s">
        <v>3751</v>
      </c>
      <c r="D162" s="126" t="s">
        <v>539</v>
      </c>
      <c r="E162" s="126" t="s">
        <v>3752</v>
      </c>
      <c r="F162" s="126">
        <v>70465665</v>
      </c>
      <c r="G162" s="126" t="s">
        <v>3753</v>
      </c>
      <c r="H162" s="126" t="s">
        <v>245</v>
      </c>
      <c r="I162" s="126">
        <v>3116428535</v>
      </c>
    </row>
    <row r="163" spans="3:9" x14ac:dyDescent="0.25">
      <c r="C163" s="126" t="s">
        <v>1792</v>
      </c>
      <c r="D163" s="126" t="s">
        <v>1793</v>
      </c>
      <c r="E163" s="126" t="s">
        <v>1794</v>
      </c>
      <c r="F163" s="126">
        <v>1040753993</v>
      </c>
      <c r="G163" s="126" t="s">
        <v>1795</v>
      </c>
      <c r="H163" s="126"/>
      <c r="I163" s="126"/>
    </row>
    <row r="164" spans="3:9" ht="30" x14ac:dyDescent="0.25">
      <c r="C164" s="124" t="s">
        <v>218</v>
      </c>
      <c r="D164" s="124" t="s">
        <v>219</v>
      </c>
      <c r="E164" s="124" t="s">
        <v>220</v>
      </c>
      <c r="F164" s="125">
        <v>71367682</v>
      </c>
      <c r="G164" s="124" t="s">
        <v>420</v>
      </c>
      <c r="H164" s="127" t="s">
        <v>221</v>
      </c>
      <c r="I164" s="125">
        <v>3136668894</v>
      </c>
    </row>
    <row r="165" spans="3:9" x14ac:dyDescent="0.25">
      <c r="C165" s="126" t="s">
        <v>404</v>
      </c>
      <c r="D165" s="126" t="s">
        <v>219</v>
      </c>
      <c r="E165" s="126" t="s">
        <v>405</v>
      </c>
      <c r="F165" s="144">
        <v>8401349</v>
      </c>
      <c r="G165" s="127" t="s">
        <v>421</v>
      </c>
      <c r="H165" s="127" t="s">
        <v>221</v>
      </c>
      <c r="I165" s="144">
        <v>3148543623</v>
      </c>
    </row>
    <row r="166" spans="3:9" x14ac:dyDescent="0.25">
      <c r="C166" s="126" t="s">
        <v>538</v>
      </c>
      <c r="D166" s="126" t="s">
        <v>539</v>
      </c>
      <c r="E166" s="126" t="s">
        <v>540</v>
      </c>
      <c r="F166" s="126">
        <v>454784545</v>
      </c>
      <c r="G166" s="126" t="s">
        <v>541</v>
      </c>
      <c r="H166" s="126" t="s">
        <v>257</v>
      </c>
      <c r="I166" s="126">
        <v>545457454</v>
      </c>
    </row>
    <row r="167" spans="3:9" x14ac:dyDescent="0.25">
      <c r="C167" s="126" t="s">
        <v>234</v>
      </c>
      <c r="D167" s="126" t="s">
        <v>235</v>
      </c>
      <c r="E167" s="126" t="s">
        <v>236</v>
      </c>
      <c r="F167" s="144">
        <v>102015452154</v>
      </c>
      <c r="G167" s="127" t="s">
        <v>422</v>
      </c>
      <c r="H167" s="127" t="s">
        <v>257</v>
      </c>
      <c r="I167" s="144">
        <v>3107095454</v>
      </c>
    </row>
    <row r="168" spans="3:9" x14ac:dyDescent="0.25">
      <c r="C168" s="126" t="s">
        <v>234</v>
      </c>
      <c r="D168" s="126" t="s">
        <v>6358</v>
      </c>
      <c r="E168" s="126" t="s">
        <v>236</v>
      </c>
      <c r="F168" s="126">
        <v>43998348</v>
      </c>
      <c r="G168" s="126" t="s">
        <v>6359</v>
      </c>
      <c r="H168" s="126" t="s">
        <v>221</v>
      </c>
      <c r="I168" s="126">
        <v>3234393399</v>
      </c>
    </row>
    <row r="169" spans="3:9" x14ac:dyDescent="0.25">
      <c r="C169" s="688" t="s">
        <v>8243</v>
      </c>
      <c r="D169" s="687" t="s">
        <v>497</v>
      </c>
      <c r="E169" s="687" t="s">
        <v>8244</v>
      </c>
      <c r="F169" s="687">
        <v>88253954</v>
      </c>
      <c r="G169" s="687" t="s">
        <v>8245</v>
      </c>
      <c r="H169" s="687" t="s">
        <v>8242</v>
      </c>
      <c r="I169" s="688">
        <v>322285229</v>
      </c>
    </row>
    <row r="170" spans="3:9" x14ac:dyDescent="0.25">
      <c r="C170" s="126" t="s">
        <v>5576</v>
      </c>
      <c r="D170" s="126" t="s">
        <v>489</v>
      </c>
      <c r="E170" s="126" t="s">
        <v>5577</v>
      </c>
      <c r="F170" s="126">
        <v>30271619</v>
      </c>
      <c r="G170" s="126" t="s">
        <v>5578</v>
      </c>
      <c r="H170" s="126" t="s">
        <v>217</v>
      </c>
      <c r="I170" s="126">
        <v>3128403168</v>
      </c>
    </row>
    <row r="171" spans="3:9" x14ac:dyDescent="0.25">
      <c r="C171" s="126" t="s">
        <v>5003</v>
      </c>
      <c r="D171" s="126" t="s">
        <v>5004</v>
      </c>
      <c r="E171" s="126" t="s">
        <v>2337</v>
      </c>
      <c r="F171" s="126">
        <v>43802119</v>
      </c>
      <c r="G171" s="126" t="s">
        <v>5005</v>
      </c>
      <c r="H171" s="126" t="s">
        <v>245</v>
      </c>
      <c r="I171" s="126">
        <v>3104306958</v>
      </c>
    </row>
    <row r="172" spans="3:9" x14ac:dyDescent="0.25">
      <c r="C172" s="126" t="s">
        <v>4620</v>
      </c>
      <c r="D172" s="126" t="s">
        <v>4619</v>
      </c>
      <c r="E172" s="126"/>
      <c r="F172" s="126">
        <v>43459647</v>
      </c>
      <c r="G172" s="126" t="s">
        <v>4621</v>
      </c>
      <c r="H172" s="126" t="s">
        <v>221</v>
      </c>
      <c r="I172" s="126">
        <v>3127335205</v>
      </c>
    </row>
    <row r="173" spans="3:9" x14ac:dyDescent="0.25">
      <c r="C173" s="688" t="s">
        <v>8141</v>
      </c>
      <c r="D173" s="687" t="s">
        <v>8142</v>
      </c>
      <c r="E173" s="687" t="s">
        <v>5132</v>
      </c>
      <c r="F173" s="687">
        <v>31404588</v>
      </c>
      <c r="G173" s="687" t="s">
        <v>8878</v>
      </c>
      <c r="H173" s="687" t="s">
        <v>2426</v>
      </c>
      <c r="I173" s="688">
        <v>3108565478</v>
      </c>
    </row>
    <row r="174" spans="3:9" x14ac:dyDescent="0.25">
      <c r="C174" s="688" t="s">
        <v>8141</v>
      </c>
      <c r="D174" s="687" t="s">
        <v>8142</v>
      </c>
      <c r="E174" s="687" t="s">
        <v>5132</v>
      </c>
      <c r="F174" s="687">
        <v>31404588</v>
      </c>
      <c r="G174" s="687" t="s">
        <v>8144</v>
      </c>
      <c r="H174" s="687" t="s">
        <v>2426</v>
      </c>
      <c r="I174" s="688">
        <v>3155749763</v>
      </c>
    </row>
    <row r="175" spans="3:9" x14ac:dyDescent="0.25">
      <c r="C175" s="688" t="s">
        <v>8215</v>
      </c>
      <c r="D175" s="687" t="s">
        <v>8216</v>
      </c>
      <c r="E175" s="687" t="s">
        <v>275</v>
      </c>
      <c r="F175" s="687">
        <v>1039087311</v>
      </c>
      <c r="G175" s="687" t="s">
        <v>8217</v>
      </c>
      <c r="H175" s="687" t="s">
        <v>221</v>
      </c>
      <c r="I175" s="688" t="s">
        <v>1874</v>
      </c>
    </row>
    <row r="176" spans="3:9" x14ac:dyDescent="0.25">
      <c r="C176" s="126" t="s">
        <v>4836</v>
      </c>
      <c r="D176" s="126" t="s">
        <v>2953</v>
      </c>
      <c r="E176" s="126" t="s">
        <v>535</v>
      </c>
      <c r="F176" s="126">
        <v>12197883</v>
      </c>
      <c r="G176" s="126" t="s">
        <v>4837</v>
      </c>
      <c r="H176" s="126" t="s">
        <v>4838</v>
      </c>
      <c r="I176" s="126">
        <v>3107191919</v>
      </c>
    </row>
    <row r="177" spans="3:9" x14ac:dyDescent="0.25">
      <c r="C177" s="126" t="s">
        <v>3178</v>
      </c>
      <c r="D177" s="126" t="s">
        <v>584</v>
      </c>
      <c r="E177" s="126" t="s">
        <v>2804</v>
      </c>
      <c r="F177" s="126">
        <v>8392220</v>
      </c>
      <c r="G177" s="126" t="s">
        <v>3183</v>
      </c>
      <c r="H177" s="126" t="s">
        <v>245</v>
      </c>
      <c r="I177" s="126">
        <v>3007502737</v>
      </c>
    </row>
    <row r="178" spans="3:9" x14ac:dyDescent="0.25">
      <c r="C178" s="126" t="s">
        <v>352</v>
      </c>
      <c r="D178" s="126" t="s">
        <v>353</v>
      </c>
      <c r="E178" s="126" t="s">
        <v>354</v>
      </c>
      <c r="F178" s="144">
        <v>79600213</v>
      </c>
      <c r="G178" s="127" t="s">
        <v>423</v>
      </c>
      <c r="H178" s="127" t="s">
        <v>423</v>
      </c>
      <c r="I178" s="144">
        <v>3216435807</v>
      </c>
    </row>
    <row r="179" spans="3:9" x14ac:dyDescent="0.25">
      <c r="C179" s="126" t="s">
        <v>3149</v>
      </c>
      <c r="D179" s="126" t="s">
        <v>3150</v>
      </c>
      <c r="E179" s="126"/>
      <c r="F179" s="126">
        <v>83254796</v>
      </c>
      <c r="G179" s="126" t="s">
        <v>3151</v>
      </c>
      <c r="H179" s="126" t="s">
        <v>221</v>
      </c>
      <c r="I179" s="126"/>
    </row>
    <row r="180" spans="3:9" x14ac:dyDescent="0.25">
      <c r="C180" s="126" t="s">
        <v>5978</v>
      </c>
      <c r="D180" s="126" t="s">
        <v>5979</v>
      </c>
      <c r="E180" s="126" t="s">
        <v>3535</v>
      </c>
      <c r="F180" s="126">
        <v>1193534848</v>
      </c>
      <c r="G180" s="126" t="s">
        <v>5980</v>
      </c>
      <c r="H180" s="126" t="s">
        <v>217</v>
      </c>
      <c r="I180" s="126">
        <v>3235989324</v>
      </c>
    </row>
    <row r="181" spans="3:9" x14ac:dyDescent="0.25">
      <c r="C181" s="126" t="s">
        <v>2279</v>
      </c>
      <c r="D181" s="126" t="s">
        <v>215</v>
      </c>
      <c r="E181" s="126" t="s">
        <v>2280</v>
      </c>
      <c r="F181" s="126">
        <v>1017163238</v>
      </c>
      <c r="G181" s="126"/>
      <c r="H181" s="126"/>
      <c r="I181" s="126"/>
    </row>
    <row r="182" spans="3:9" x14ac:dyDescent="0.25">
      <c r="C182" s="126" t="s">
        <v>3046</v>
      </c>
      <c r="D182" s="126" t="s">
        <v>2510</v>
      </c>
      <c r="E182" s="126" t="s">
        <v>220</v>
      </c>
      <c r="F182" s="126">
        <v>8404050</v>
      </c>
      <c r="G182" s="126"/>
      <c r="H182" s="126"/>
      <c r="I182" s="126"/>
    </row>
    <row r="183" spans="3:9" x14ac:dyDescent="0.25">
      <c r="C183" s="126" t="s">
        <v>5310</v>
      </c>
      <c r="D183" s="126" t="s">
        <v>2799</v>
      </c>
      <c r="E183" s="126" t="s">
        <v>353</v>
      </c>
      <c r="F183" s="126">
        <v>94275940</v>
      </c>
      <c r="G183" s="126" t="s">
        <v>5311</v>
      </c>
      <c r="H183" s="126" t="s">
        <v>5312</v>
      </c>
      <c r="I183" s="126">
        <v>3242833937</v>
      </c>
    </row>
    <row r="184" spans="3:9" x14ac:dyDescent="0.25">
      <c r="C184" s="688" t="s">
        <v>8084</v>
      </c>
      <c r="D184" s="687" t="s">
        <v>8085</v>
      </c>
      <c r="E184" s="687" t="s">
        <v>353</v>
      </c>
      <c r="F184" s="687">
        <v>1040732277</v>
      </c>
      <c r="G184" s="687" t="s">
        <v>2300</v>
      </c>
      <c r="H184" s="687" t="s">
        <v>8086</v>
      </c>
      <c r="I184" s="688" t="s">
        <v>8087</v>
      </c>
    </row>
    <row r="185" spans="3:9" x14ac:dyDescent="0.25">
      <c r="C185" s="126" t="s">
        <v>3191</v>
      </c>
      <c r="D185" s="126" t="s">
        <v>356</v>
      </c>
      <c r="E185" s="126" t="s">
        <v>2212</v>
      </c>
      <c r="F185" s="126">
        <v>98386298</v>
      </c>
      <c r="G185" s="126" t="s">
        <v>3192</v>
      </c>
      <c r="H185" s="126" t="s">
        <v>257</v>
      </c>
      <c r="I185" s="126">
        <v>3104503645</v>
      </c>
    </row>
    <row r="186" spans="3:9" x14ac:dyDescent="0.25">
      <c r="C186" s="126" t="s">
        <v>5295</v>
      </c>
      <c r="D186" s="126" t="s">
        <v>1939</v>
      </c>
      <c r="E186" s="126" t="s">
        <v>5296</v>
      </c>
      <c r="F186" s="126">
        <v>94154166</v>
      </c>
      <c r="G186" s="126" t="s">
        <v>5297</v>
      </c>
      <c r="H186" s="126" t="s">
        <v>5298</v>
      </c>
      <c r="I186" s="126">
        <v>3113404725</v>
      </c>
    </row>
    <row r="187" spans="3:9" x14ac:dyDescent="0.25">
      <c r="C187" s="688" t="s">
        <v>7947</v>
      </c>
      <c r="D187" s="687" t="s">
        <v>1587</v>
      </c>
      <c r="E187" s="687" t="s">
        <v>7948</v>
      </c>
      <c r="F187" s="687">
        <v>1065591060</v>
      </c>
      <c r="G187" s="687" t="s">
        <v>7949</v>
      </c>
      <c r="H187" s="687" t="s">
        <v>5738</v>
      </c>
      <c r="I187" s="688">
        <v>3102548787</v>
      </c>
    </row>
    <row r="188" spans="3:9" x14ac:dyDescent="0.25">
      <c r="C188" s="126" t="s">
        <v>329</v>
      </c>
      <c r="D188" s="126" t="s">
        <v>25</v>
      </c>
      <c r="E188" s="126" t="s">
        <v>328</v>
      </c>
      <c r="F188" s="144"/>
      <c r="G188" s="127" t="s">
        <v>423</v>
      </c>
      <c r="H188" s="127" t="s">
        <v>423</v>
      </c>
      <c r="I188" s="144"/>
    </row>
    <row r="189" spans="3:9" x14ac:dyDescent="0.25">
      <c r="C189" s="126" t="s">
        <v>329</v>
      </c>
      <c r="D189" s="126"/>
      <c r="E189" s="126" t="s">
        <v>3529</v>
      </c>
      <c r="F189" s="126"/>
      <c r="G189" s="126"/>
      <c r="H189" s="126"/>
      <c r="I189" s="126"/>
    </row>
    <row r="190" spans="3:9" x14ac:dyDescent="0.25">
      <c r="C190" s="126" t="s">
        <v>1834</v>
      </c>
      <c r="D190" s="126" t="s">
        <v>573</v>
      </c>
      <c r="E190" s="126" t="s">
        <v>573</v>
      </c>
      <c r="F190" s="126">
        <v>901694495</v>
      </c>
      <c r="G190" s="126" t="s">
        <v>1835</v>
      </c>
      <c r="H190" s="126" t="s">
        <v>1836</v>
      </c>
      <c r="I190" s="126">
        <v>3014358998</v>
      </c>
    </row>
    <row r="191" spans="3:9" x14ac:dyDescent="0.25">
      <c r="C191" s="126" t="s">
        <v>1925</v>
      </c>
      <c r="D191" s="126" t="s">
        <v>1631</v>
      </c>
      <c r="E191" s="126" t="s">
        <v>1926</v>
      </c>
      <c r="F191" s="126">
        <v>1128406664</v>
      </c>
      <c r="G191" s="126"/>
      <c r="H191" s="126" t="s">
        <v>433</v>
      </c>
      <c r="I191" s="126">
        <v>3146275822</v>
      </c>
    </row>
    <row r="192" spans="3:9" x14ac:dyDescent="0.25">
      <c r="C192" s="126" t="s">
        <v>6243</v>
      </c>
      <c r="D192" s="126" t="s">
        <v>6244</v>
      </c>
      <c r="E192" s="126" t="s">
        <v>1617</v>
      </c>
      <c r="F192" s="126">
        <v>1061541718</v>
      </c>
      <c r="G192" s="126" t="s">
        <v>6245</v>
      </c>
      <c r="H192" s="126" t="s">
        <v>5309</v>
      </c>
      <c r="I192" s="126">
        <v>3152169710</v>
      </c>
    </row>
    <row r="193" spans="3:9" x14ac:dyDescent="0.25">
      <c r="C193" s="596" t="s">
        <v>7196</v>
      </c>
      <c r="D193" s="596" t="s">
        <v>7197</v>
      </c>
      <c r="E193" s="596" t="s">
        <v>414</v>
      </c>
      <c r="F193" s="596">
        <v>1065993704</v>
      </c>
      <c r="G193" s="597" t="s">
        <v>7198</v>
      </c>
      <c r="H193" s="599" t="s">
        <v>5738</v>
      </c>
      <c r="I193" s="598">
        <v>3204587878</v>
      </c>
    </row>
    <row r="194" spans="3:9" x14ac:dyDescent="0.25">
      <c r="C194" s="126" t="s">
        <v>1890</v>
      </c>
      <c r="D194" s="126" t="s">
        <v>1891</v>
      </c>
      <c r="E194" s="126" t="s">
        <v>1892</v>
      </c>
      <c r="F194" s="126">
        <v>36314881</v>
      </c>
      <c r="G194" s="126" t="s">
        <v>1899</v>
      </c>
      <c r="H194" s="126" t="s">
        <v>221</v>
      </c>
      <c r="I194" s="126">
        <v>3136831163</v>
      </c>
    </row>
    <row r="195" spans="3:9" x14ac:dyDescent="0.25">
      <c r="C195" s="688" t="s">
        <v>8240</v>
      </c>
      <c r="D195" s="687" t="s">
        <v>2215</v>
      </c>
      <c r="E195" s="687" t="s">
        <v>271</v>
      </c>
      <c r="F195" s="687">
        <v>5428217</v>
      </c>
      <c r="G195" s="687" t="s">
        <v>8241</v>
      </c>
      <c r="H195" s="687" t="s">
        <v>8242</v>
      </c>
      <c r="I195" s="688">
        <v>3203711524</v>
      </c>
    </row>
    <row r="196" spans="3:9" x14ac:dyDescent="0.25">
      <c r="C196" s="126" t="s">
        <v>3040</v>
      </c>
      <c r="D196" s="126" t="s">
        <v>3041</v>
      </c>
      <c r="E196" s="126" t="s">
        <v>3042</v>
      </c>
      <c r="F196" s="126">
        <v>8403340</v>
      </c>
      <c r="G196" s="126"/>
      <c r="H196" s="126"/>
      <c r="I196" s="126"/>
    </row>
    <row r="197" spans="3:9" x14ac:dyDescent="0.25">
      <c r="C197" s="126" t="s">
        <v>3173</v>
      </c>
      <c r="D197" s="126" t="s">
        <v>1979</v>
      </c>
      <c r="E197" s="126" t="s">
        <v>2215</v>
      </c>
      <c r="F197" s="126">
        <v>98516274</v>
      </c>
      <c r="G197" s="126" t="s">
        <v>3174</v>
      </c>
      <c r="H197" s="126" t="s">
        <v>221</v>
      </c>
      <c r="I197" s="126" t="s">
        <v>3144</v>
      </c>
    </row>
    <row r="198" spans="3:9" x14ac:dyDescent="0.25">
      <c r="C198" s="688" t="s">
        <v>8271</v>
      </c>
      <c r="D198" s="687" t="s">
        <v>8272</v>
      </c>
      <c r="E198" s="687" t="s">
        <v>8273</v>
      </c>
      <c r="F198" s="687">
        <v>1002340261</v>
      </c>
      <c r="G198" s="687" t="s">
        <v>8274</v>
      </c>
      <c r="H198" s="687" t="s">
        <v>8275</v>
      </c>
      <c r="I198" s="688">
        <v>3213319920</v>
      </c>
    </row>
    <row r="199" spans="3:9" x14ac:dyDescent="0.25">
      <c r="C199" s="126" t="s">
        <v>1817</v>
      </c>
      <c r="D199" s="126" t="s">
        <v>1818</v>
      </c>
      <c r="E199" s="126" t="s">
        <v>1819</v>
      </c>
      <c r="F199" s="126">
        <v>1082105994</v>
      </c>
      <c r="G199" s="126"/>
      <c r="H199" s="126"/>
      <c r="I199" s="126"/>
    </row>
    <row r="200" spans="3:9" x14ac:dyDescent="0.25">
      <c r="C200" s="126" t="s">
        <v>5474</v>
      </c>
      <c r="D200" s="126" t="s">
        <v>2564</v>
      </c>
      <c r="E200" s="126" t="s">
        <v>5475</v>
      </c>
      <c r="F200" s="126">
        <v>4675522</v>
      </c>
      <c r="G200" s="126" t="s">
        <v>5476</v>
      </c>
      <c r="H200" s="126" t="s">
        <v>2444</v>
      </c>
      <c r="I200" s="126">
        <v>3108213233</v>
      </c>
    </row>
    <row r="201" spans="3:9" x14ac:dyDescent="0.25">
      <c r="C201" s="688" t="s">
        <v>8852</v>
      </c>
      <c r="D201" s="687" t="s">
        <v>5550</v>
      </c>
      <c r="E201" s="687" t="s">
        <v>5022</v>
      </c>
      <c r="F201" s="687">
        <v>1045489217</v>
      </c>
      <c r="G201" s="687" t="s">
        <v>8853</v>
      </c>
      <c r="H201" s="687" t="s">
        <v>221</v>
      </c>
      <c r="I201" s="688">
        <v>3117431056</v>
      </c>
    </row>
    <row r="202" spans="3:9" x14ac:dyDescent="0.25">
      <c r="C202" s="126" t="s">
        <v>1630</v>
      </c>
      <c r="D202" s="126" t="s">
        <v>1631</v>
      </c>
      <c r="E202" s="126" t="s">
        <v>1632</v>
      </c>
      <c r="F202" s="126">
        <v>1001539282</v>
      </c>
      <c r="G202" s="126" t="s">
        <v>1633</v>
      </c>
      <c r="H202" s="126" t="s">
        <v>221</v>
      </c>
      <c r="I202" s="126">
        <v>3012947410</v>
      </c>
    </row>
    <row r="203" spans="3:9" x14ac:dyDescent="0.25">
      <c r="C203" s="126" t="s">
        <v>5886</v>
      </c>
      <c r="D203" s="126" t="s">
        <v>5887</v>
      </c>
      <c r="E203" s="126" t="s">
        <v>539</v>
      </c>
      <c r="F203" s="126">
        <v>1017212513</v>
      </c>
      <c r="G203" s="126" t="s">
        <v>5888</v>
      </c>
      <c r="H203" s="126" t="s">
        <v>5889</v>
      </c>
      <c r="I203" s="126" t="s">
        <v>5890</v>
      </c>
    </row>
    <row r="204" spans="3:9" x14ac:dyDescent="0.25">
      <c r="C204" s="126" t="s">
        <v>2415</v>
      </c>
      <c r="D204" s="126" t="s">
        <v>484</v>
      </c>
      <c r="E204" s="126" t="s">
        <v>2215</v>
      </c>
      <c r="F204" s="126">
        <v>3585579</v>
      </c>
      <c r="G204" s="126"/>
      <c r="H204" s="126"/>
      <c r="I204" s="126"/>
    </row>
    <row r="205" spans="3:9" x14ac:dyDescent="0.25">
      <c r="C205" s="126" t="s">
        <v>5321</v>
      </c>
      <c r="D205" s="126" t="s">
        <v>306</v>
      </c>
      <c r="E205" s="126" t="s">
        <v>2123</v>
      </c>
      <c r="F205" s="126">
        <v>52361856</v>
      </c>
      <c r="G205" s="126" t="s">
        <v>5322</v>
      </c>
      <c r="H205" s="126" t="s">
        <v>544</v>
      </c>
      <c r="I205" s="126">
        <v>3214230767</v>
      </c>
    </row>
    <row r="206" spans="3:9" x14ac:dyDescent="0.25">
      <c r="C206" s="126" t="s">
        <v>4762</v>
      </c>
      <c r="D206" s="126" t="s">
        <v>332</v>
      </c>
      <c r="E206" s="126" t="s">
        <v>4763</v>
      </c>
      <c r="F206" s="126">
        <v>1090463903</v>
      </c>
      <c r="G206" s="126" t="s">
        <v>4764</v>
      </c>
      <c r="H206" s="126" t="s">
        <v>1585</v>
      </c>
      <c r="I206" s="126">
        <v>3164994995</v>
      </c>
    </row>
    <row r="207" spans="3:9" x14ac:dyDescent="0.25">
      <c r="C207" s="688" t="s">
        <v>8865</v>
      </c>
      <c r="D207" s="687" t="s">
        <v>8866</v>
      </c>
      <c r="E207" s="687" t="s">
        <v>1751</v>
      </c>
      <c r="F207" s="687">
        <v>1099202624</v>
      </c>
      <c r="G207" s="687" t="s">
        <v>8867</v>
      </c>
      <c r="H207" s="687" t="s">
        <v>8868</v>
      </c>
      <c r="I207" s="688">
        <v>3123399491</v>
      </c>
    </row>
    <row r="208" spans="3:9" x14ac:dyDescent="0.25">
      <c r="C208" s="688" t="s">
        <v>9291</v>
      </c>
      <c r="D208" s="687" t="s">
        <v>255</v>
      </c>
      <c r="E208" s="687" t="s">
        <v>539</v>
      </c>
      <c r="F208" s="687">
        <v>1094935051</v>
      </c>
      <c r="G208" s="687" t="s">
        <v>9292</v>
      </c>
      <c r="H208" s="687" t="s">
        <v>2426</v>
      </c>
      <c r="I208" s="688">
        <v>3107305871</v>
      </c>
    </row>
    <row r="209" spans="3:9" x14ac:dyDescent="0.25">
      <c r="C209" s="688" t="s">
        <v>8561</v>
      </c>
      <c r="D209" s="687" t="s">
        <v>8558</v>
      </c>
      <c r="E209" s="687" t="s">
        <v>8562</v>
      </c>
      <c r="F209" s="687">
        <v>1004623976</v>
      </c>
      <c r="G209" s="687" t="s">
        <v>8563</v>
      </c>
      <c r="H209" s="687" t="s">
        <v>8560</v>
      </c>
      <c r="I209" s="688">
        <v>3173272584</v>
      </c>
    </row>
    <row r="210" spans="3:9" x14ac:dyDescent="0.25">
      <c r="C210" s="126" t="s">
        <v>5651</v>
      </c>
      <c r="D210" s="126" t="s">
        <v>4709</v>
      </c>
      <c r="E210" s="126" t="s">
        <v>215</v>
      </c>
      <c r="F210" s="126">
        <v>1035439859</v>
      </c>
      <c r="G210" s="126" t="s">
        <v>5652</v>
      </c>
      <c r="H210" s="126" t="s">
        <v>221</v>
      </c>
      <c r="I210" s="126">
        <v>3102545454</v>
      </c>
    </row>
    <row r="211" spans="3:9" ht="30" x14ac:dyDescent="0.25">
      <c r="C211" s="596" t="s">
        <v>6691</v>
      </c>
      <c r="D211" s="596" t="s">
        <v>6692</v>
      </c>
      <c r="E211" s="596" t="s">
        <v>6693</v>
      </c>
      <c r="F211" s="596">
        <v>1123511202</v>
      </c>
      <c r="G211" s="597" t="s">
        <v>6694</v>
      </c>
      <c r="H211" s="599" t="s">
        <v>2307</v>
      </c>
      <c r="I211" s="598">
        <v>3133107274</v>
      </c>
    </row>
    <row r="212" spans="3:9" x14ac:dyDescent="0.25">
      <c r="C212" s="126" t="s">
        <v>5141</v>
      </c>
      <c r="D212" s="126" t="s">
        <v>305</v>
      </c>
      <c r="E212" s="126" t="s">
        <v>5142</v>
      </c>
      <c r="F212" s="126">
        <v>1002430553</v>
      </c>
      <c r="G212" s="126"/>
      <c r="H212" s="126"/>
      <c r="I212" s="126"/>
    </row>
    <row r="213" spans="3:9" x14ac:dyDescent="0.25">
      <c r="C213" s="126" t="s">
        <v>3754</v>
      </c>
      <c r="D213" s="126" t="s">
        <v>2283</v>
      </c>
      <c r="E213" s="126" t="s">
        <v>3755</v>
      </c>
      <c r="F213" s="126">
        <v>1128468437</v>
      </c>
      <c r="G213" s="126" t="s">
        <v>3756</v>
      </c>
      <c r="H213" s="126" t="s">
        <v>245</v>
      </c>
      <c r="I213" s="126">
        <v>3245748660</v>
      </c>
    </row>
    <row r="214" spans="3:9" x14ac:dyDescent="0.25">
      <c r="C214" s="596" t="s">
        <v>6991</v>
      </c>
      <c r="D214" s="596" t="s">
        <v>1939</v>
      </c>
      <c r="E214" s="596" t="s">
        <v>6985</v>
      </c>
      <c r="F214" s="596">
        <v>1020403897</v>
      </c>
      <c r="G214" s="597"/>
      <c r="H214" s="599"/>
      <c r="I214" s="598"/>
    </row>
    <row r="215" spans="3:9" x14ac:dyDescent="0.25">
      <c r="C215" s="126" t="s">
        <v>5230</v>
      </c>
      <c r="D215" s="126" t="s">
        <v>5231</v>
      </c>
      <c r="E215" s="126" t="s">
        <v>219</v>
      </c>
      <c r="F215" s="126">
        <v>1040325618</v>
      </c>
      <c r="G215" s="126" t="s">
        <v>5232</v>
      </c>
      <c r="H215" s="126" t="s">
        <v>221</v>
      </c>
      <c r="I215" s="126">
        <v>3218419675</v>
      </c>
    </row>
    <row r="216" spans="3:9" x14ac:dyDescent="0.25">
      <c r="C216" s="126" t="s">
        <v>2909</v>
      </c>
      <c r="D216" s="126" t="s">
        <v>255</v>
      </c>
      <c r="E216" s="126" t="s">
        <v>535</v>
      </c>
      <c r="F216" s="126">
        <v>1035916427</v>
      </c>
      <c r="G216" s="126" t="s">
        <v>2910</v>
      </c>
      <c r="H216" s="126" t="s">
        <v>221</v>
      </c>
      <c r="I216" s="126" t="s">
        <v>2911</v>
      </c>
    </row>
    <row r="217" spans="3:9" x14ac:dyDescent="0.25">
      <c r="C217" s="126" t="s">
        <v>1724</v>
      </c>
      <c r="D217" s="126" t="s">
        <v>223</v>
      </c>
      <c r="E217" s="126" t="s">
        <v>224</v>
      </c>
      <c r="F217" s="126">
        <v>94461200</v>
      </c>
      <c r="G217" s="126"/>
      <c r="H217" s="126"/>
      <c r="I217" s="126"/>
    </row>
    <row r="218" spans="3:9" x14ac:dyDescent="0.25">
      <c r="C218" s="126" t="s">
        <v>4784</v>
      </c>
      <c r="D218" s="126" t="s">
        <v>1883</v>
      </c>
      <c r="E218" s="126" t="s">
        <v>4785</v>
      </c>
      <c r="F218" s="126">
        <v>1017235848</v>
      </c>
      <c r="G218" s="126" t="s">
        <v>4780</v>
      </c>
      <c r="H218" s="126" t="s">
        <v>221</v>
      </c>
      <c r="I218" s="126">
        <v>3195719295</v>
      </c>
    </row>
    <row r="219" spans="3:9" x14ac:dyDescent="0.25">
      <c r="C219" s="126" t="s">
        <v>5028</v>
      </c>
      <c r="D219" s="126" t="s">
        <v>5029</v>
      </c>
      <c r="E219" s="126" t="s">
        <v>5030</v>
      </c>
      <c r="F219" s="126">
        <v>1007342051</v>
      </c>
      <c r="G219" s="126" t="s">
        <v>5031</v>
      </c>
      <c r="H219" s="126" t="s">
        <v>5032</v>
      </c>
      <c r="I219" s="126">
        <v>3112877190</v>
      </c>
    </row>
    <row r="220" spans="3:9" x14ac:dyDescent="0.25">
      <c r="C220" s="126" t="s">
        <v>3465</v>
      </c>
      <c r="D220" s="126" t="s">
        <v>1895</v>
      </c>
      <c r="E220" s="126" t="s">
        <v>2487</v>
      </c>
      <c r="F220" s="126">
        <v>1004490515</v>
      </c>
      <c r="G220" s="126" t="s">
        <v>225</v>
      </c>
      <c r="H220" s="126" t="s">
        <v>221</v>
      </c>
      <c r="I220" s="126">
        <v>3108241231</v>
      </c>
    </row>
    <row r="221" spans="3:9" x14ac:dyDescent="0.25">
      <c r="C221" s="126" t="s">
        <v>2657</v>
      </c>
      <c r="D221" s="126" t="s">
        <v>332</v>
      </c>
      <c r="E221" s="126" t="s">
        <v>2658</v>
      </c>
      <c r="F221" s="126">
        <v>1004610698</v>
      </c>
      <c r="G221" s="126" t="s">
        <v>2659</v>
      </c>
      <c r="H221" s="126" t="s">
        <v>257</v>
      </c>
      <c r="I221" s="126">
        <v>3128215254</v>
      </c>
    </row>
    <row r="222" spans="3:9" x14ac:dyDescent="0.25">
      <c r="C222" s="688" t="s">
        <v>9019</v>
      </c>
      <c r="D222" s="687" t="s">
        <v>9020</v>
      </c>
      <c r="E222" s="687" t="s">
        <v>3717</v>
      </c>
      <c r="F222" s="687">
        <v>1007713829</v>
      </c>
      <c r="G222" s="687" t="s">
        <v>9021</v>
      </c>
      <c r="H222" s="687" t="s">
        <v>9022</v>
      </c>
      <c r="I222" s="688" t="s">
        <v>9023</v>
      </c>
    </row>
    <row r="223" spans="3:9" ht="30" x14ac:dyDescent="0.25">
      <c r="C223" s="596" t="s">
        <v>7312</v>
      </c>
      <c r="D223" s="596" t="s">
        <v>7313</v>
      </c>
      <c r="E223" s="596" t="s">
        <v>7314</v>
      </c>
      <c r="F223" s="596">
        <v>1032364714</v>
      </c>
      <c r="G223" s="597" t="s">
        <v>7315</v>
      </c>
      <c r="H223" s="599" t="s">
        <v>544</v>
      </c>
      <c r="I223" s="598">
        <v>3125229925</v>
      </c>
    </row>
    <row r="224" spans="3:9" x14ac:dyDescent="0.25">
      <c r="C224" s="126" t="s">
        <v>6419</v>
      </c>
      <c r="D224" s="126" t="s">
        <v>2283</v>
      </c>
      <c r="E224" s="126" t="s">
        <v>6420</v>
      </c>
      <c r="F224" s="126">
        <v>1004235347</v>
      </c>
      <c r="G224" s="126" t="s">
        <v>6421</v>
      </c>
      <c r="H224" s="126" t="s">
        <v>257</v>
      </c>
      <c r="I224" s="126">
        <v>3108211410</v>
      </c>
    </row>
    <row r="225" spans="3:9" x14ac:dyDescent="0.25">
      <c r="C225" s="126" t="s">
        <v>465</v>
      </c>
      <c r="D225" s="126" t="s">
        <v>469</v>
      </c>
      <c r="E225" s="126" t="s">
        <v>470</v>
      </c>
      <c r="F225" s="127" t="s">
        <v>466</v>
      </c>
      <c r="G225" s="127" t="s">
        <v>467</v>
      </c>
      <c r="H225" s="127" t="s">
        <v>468</v>
      </c>
      <c r="I225" s="127">
        <v>3115731392</v>
      </c>
    </row>
    <row r="226" spans="3:9" x14ac:dyDescent="0.25">
      <c r="C226" s="126" t="s">
        <v>2948</v>
      </c>
      <c r="D226" s="126" t="s">
        <v>2949</v>
      </c>
      <c r="E226" s="126" t="s">
        <v>2950</v>
      </c>
      <c r="F226" s="126">
        <v>80880375</v>
      </c>
      <c r="G226" s="126" t="s">
        <v>2951</v>
      </c>
      <c r="H226" s="126" t="s">
        <v>2426</v>
      </c>
      <c r="I226" s="126">
        <v>3144101331</v>
      </c>
    </row>
    <row r="227" spans="3:9" x14ac:dyDescent="0.25">
      <c r="C227" s="688" t="s">
        <v>8684</v>
      </c>
      <c r="D227" s="687" t="s">
        <v>4939</v>
      </c>
      <c r="E227" s="687" t="s">
        <v>8685</v>
      </c>
      <c r="F227" s="687">
        <v>1086358220</v>
      </c>
      <c r="G227" s="687" t="s">
        <v>8686</v>
      </c>
      <c r="H227" s="687" t="s">
        <v>2656</v>
      </c>
      <c r="I227" s="688">
        <v>3004213172</v>
      </c>
    </row>
    <row r="228" spans="3:9" x14ac:dyDescent="0.25">
      <c r="C228" s="126" t="s">
        <v>1614</v>
      </c>
      <c r="D228" s="126" t="s">
        <v>496</v>
      </c>
      <c r="E228" s="126" t="s">
        <v>496</v>
      </c>
      <c r="F228" s="126">
        <v>1037972326</v>
      </c>
      <c r="G228" s="126" t="s">
        <v>1615</v>
      </c>
      <c r="H228" s="126" t="s">
        <v>221</v>
      </c>
      <c r="I228" s="126">
        <v>3216570717</v>
      </c>
    </row>
    <row r="229" spans="3:9" x14ac:dyDescent="0.25">
      <c r="C229" s="126" t="s">
        <v>4051</v>
      </c>
      <c r="D229" s="126" t="s">
        <v>1631</v>
      </c>
      <c r="E229" s="126" t="s">
        <v>539</v>
      </c>
      <c r="F229" s="126">
        <v>1001443724</v>
      </c>
      <c r="G229" s="126" t="s">
        <v>4052</v>
      </c>
      <c r="H229" s="126" t="s">
        <v>4053</v>
      </c>
      <c r="I229" s="126">
        <v>3133368594</v>
      </c>
    </row>
    <row r="230" spans="3:9" x14ac:dyDescent="0.25">
      <c r="C230" s="126" t="s">
        <v>3127</v>
      </c>
      <c r="D230" s="126" t="s">
        <v>3128</v>
      </c>
      <c r="E230" s="126" t="s">
        <v>215</v>
      </c>
      <c r="F230" s="126">
        <v>1036964780</v>
      </c>
      <c r="G230" s="126" t="s">
        <v>3129</v>
      </c>
      <c r="H230" s="126" t="s">
        <v>602</v>
      </c>
      <c r="I230" s="126">
        <v>3142263272</v>
      </c>
    </row>
    <row r="231" spans="3:9" x14ac:dyDescent="0.25">
      <c r="C231" s="126" t="s">
        <v>2091</v>
      </c>
      <c r="D231" s="126" t="s">
        <v>2092</v>
      </c>
      <c r="E231" s="126" t="s">
        <v>2093</v>
      </c>
      <c r="F231" s="126">
        <v>80178225</v>
      </c>
      <c r="G231" s="126"/>
      <c r="H231" s="126"/>
      <c r="I231" s="126"/>
    </row>
    <row r="232" spans="3:9" x14ac:dyDescent="0.25">
      <c r="C232" s="126" t="s">
        <v>4757</v>
      </c>
      <c r="D232" s="126" t="s">
        <v>584</v>
      </c>
      <c r="E232" s="126" t="s">
        <v>496</v>
      </c>
      <c r="F232" s="126">
        <v>1093740160</v>
      </c>
      <c r="G232" s="126" t="s">
        <v>4758</v>
      </c>
      <c r="H232" s="126" t="s">
        <v>1585</v>
      </c>
      <c r="I232" s="126">
        <v>3026330241</v>
      </c>
    </row>
    <row r="233" spans="3:9" x14ac:dyDescent="0.25">
      <c r="C233" s="126" t="s">
        <v>5630</v>
      </c>
      <c r="D233" s="126" t="s">
        <v>219</v>
      </c>
      <c r="E233" s="126" t="s">
        <v>2799</v>
      </c>
      <c r="F233" s="126">
        <v>80844083</v>
      </c>
      <c r="G233" s="126" t="s">
        <v>5476</v>
      </c>
      <c r="H233" s="126" t="s">
        <v>2444</v>
      </c>
      <c r="I233" s="126">
        <v>3108213233</v>
      </c>
    </row>
    <row r="234" spans="3:9" x14ac:dyDescent="0.25">
      <c r="C234" s="126" t="s">
        <v>1881</v>
      </c>
      <c r="D234" s="126" t="s">
        <v>1882</v>
      </c>
      <c r="E234" s="126" t="s">
        <v>1883</v>
      </c>
      <c r="F234" s="126">
        <v>1000453240</v>
      </c>
      <c r="G234" s="126"/>
      <c r="H234" s="126"/>
      <c r="I234" s="126"/>
    </row>
    <row r="235" spans="3:9" x14ac:dyDescent="0.25">
      <c r="C235" s="126" t="s">
        <v>3031</v>
      </c>
      <c r="D235" s="126" t="s">
        <v>3033</v>
      </c>
      <c r="E235" s="126" t="s">
        <v>3032</v>
      </c>
      <c r="F235" s="126">
        <v>1040323231</v>
      </c>
      <c r="G235" s="126" t="s">
        <v>3034</v>
      </c>
      <c r="H235" s="126" t="s">
        <v>433</v>
      </c>
      <c r="I235" s="126">
        <v>3214947311</v>
      </c>
    </row>
    <row r="236" spans="3:9" x14ac:dyDescent="0.25">
      <c r="C236" s="126" t="s">
        <v>301</v>
      </c>
      <c r="D236" s="126" t="s">
        <v>236</v>
      </c>
      <c r="E236" s="126" t="s">
        <v>302</v>
      </c>
      <c r="F236" s="144">
        <v>8393762</v>
      </c>
      <c r="G236" s="127" t="s">
        <v>423</v>
      </c>
      <c r="H236" s="127" t="s">
        <v>423</v>
      </c>
      <c r="I236" s="144"/>
    </row>
    <row r="237" spans="3:9" x14ac:dyDescent="0.25">
      <c r="C237" s="126" t="s">
        <v>2125</v>
      </c>
      <c r="D237" s="126" t="s">
        <v>2123</v>
      </c>
      <c r="E237" s="126" t="s">
        <v>2124</v>
      </c>
      <c r="F237" s="126">
        <v>1077875345</v>
      </c>
      <c r="G237" s="126"/>
      <c r="H237" s="126"/>
      <c r="I237" s="126"/>
    </row>
    <row r="238" spans="3:9" x14ac:dyDescent="0.25">
      <c r="C238" s="688" t="s">
        <v>2677</v>
      </c>
      <c r="D238" s="687" t="s">
        <v>2093</v>
      </c>
      <c r="E238" s="687" t="s">
        <v>2561</v>
      </c>
      <c r="F238" s="687">
        <v>19493536</v>
      </c>
      <c r="G238" s="687" t="s">
        <v>8863</v>
      </c>
      <c r="H238" s="687" t="s">
        <v>544</v>
      </c>
      <c r="I238" s="688">
        <v>3208660756</v>
      </c>
    </row>
    <row r="239" spans="3:9" x14ac:dyDescent="0.25">
      <c r="C239" s="126" t="s">
        <v>2677</v>
      </c>
      <c r="D239" s="126" t="s">
        <v>2678</v>
      </c>
      <c r="E239" s="126" t="s">
        <v>354</v>
      </c>
      <c r="F239" s="126">
        <v>15372278</v>
      </c>
      <c r="G239" s="126" t="s">
        <v>2679</v>
      </c>
      <c r="H239" s="126"/>
      <c r="I239" s="126"/>
    </row>
    <row r="240" spans="3:9" ht="16.5" customHeight="1" x14ac:dyDescent="0.25">
      <c r="C240" s="126" t="s">
        <v>304</v>
      </c>
      <c r="D240" s="126" t="s">
        <v>305</v>
      </c>
      <c r="E240" s="126" t="s">
        <v>306</v>
      </c>
      <c r="F240" s="144">
        <v>12748914</v>
      </c>
      <c r="G240" s="127" t="s">
        <v>424</v>
      </c>
      <c r="H240" s="127" t="s">
        <v>257</v>
      </c>
      <c r="I240" s="144">
        <v>3218881794</v>
      </c>
    </row>
    <row r="241" spans="3:9" x14ac:dyDescent="0.25">
      <c r="C241" s="126" t="s">
        <v>3961</v>
      </c>
      <c r="D241" s="126" t="s">
        <v>3962</v>
      </c>
      <c r="E241" s="126" t="s">
        <v>2776</v>
      </c>
      <c r="F241" s="126">
        <v>17032183</v>
      </c>
      <c r="G241" s="126" t="s">
        <v>3963</v>
      </c>
      <c r="H241" s="126" t="s">
        <v>2372</v>
      </c>
      <c r="I241" s="126">
        <v>3134302019</v>
      </c>
    </row>
    <row r="242" spans="3:9" x14ac:dyDescent="0.25">
      <c r="C242" s="127" t="s">
        <v>407</v>
      </c>
      <c r="D242" s="126" t="s">
        <v>331</v>
      </c>
      <c r="E242" s="126" t="s">
        <v>415</v>
      </c>
      <c r="F242" s="144">
        <v>102554215454</v>
      </c>
      <c r="G242" s="127" t="s">
        <v>425</v>
      </c>
      <c r="H242" s="127" t="s">
        <v>433</v>
      </c>
      <c r="I242" s="144">
        <v>3157851221</v>
      </c>
    </row>
    <row r="243" spans="3:9" x14ac:dyDescent="0.25">
      <c r="C243" s="688" t="s">
        <v>8566</v>
      </c>
      <c r="D243" s="687" t="s">
        <v>8567</v>
      </c>
      <c r="E243" s="687" t="s">
        <v>4105</v>
      </c>
      <c r="F243" s="687">
        <v>1043669315</v>
      </c>
      <c r="G243" s="687" t="s">
        <v>8568</v>
      </c>
      <c r="H243" s="687" t="s">
        <v>5743</v>
      </c>
      <c r="I243" s="688">
        <v>3106965063</v>
      </c>
    </row>
    <row r="244" spans="3:9" x14ac:dyDescent="0.25">
      <c r="C244" s="688" t="s">
        <v>9125</v>
      </c>
      <c r="D244" s="687" t="s">
        <v>4883</v>
      </c>
      <c r="E244" s="687" t="s">
        <v>1939</v>
      </c>
      <c r="F244" s="687">
        <v>8264936</v>
      </c>
      <c r="G244" s="687" t="s">
        <v>9126</v>
      </c>
      <c r="H244" s="687" t="s">
        <v>221</v>
      </c>
      <c r="I244" s="688">
        <v>3136219290</v>
      </c>
    </row>
    <row r="245" spans="3:9" x14ac:dyDescent="0.25">
      <c r="C245" s="126" t="s">
        <v>3035</v>
      </c>
      <c r="D245" s="126" t="s">
        <v>489</v>
      </c>
      <c r="E245" s="126" t="s">
        <v>1794</v>
      </c>
      <c r="F245" s="126">
        <v>70036639</v>
      </c>
      <c r="G245" s="126" t="s">
        <v>3036</v>
      </c>
      <c r="H245" s="126" t="s">
        <v>436</v>
      </c>
      <c r="I245" s="126">
        <v>3146275822</v>
      </c>
    </row>
    <row r="246" spans="3:9" x14ac:dyDescent="0.25">
      <c r="C246" s="688" t="s">
        <v>8120</v>
      </c>
      <c r="D246" s="687" t="s">
        <v>8121</v>
      </c>
      <c r="E246" s="687" t="s">
        <v>8122</v>
      </c>
      <c r="F246" s="687">
        <v>1122646799</v>
      </c>
      <c r="G246" s="687"/>
      <c r="H246" s="687"/>
      <c r="I246" s="688"/>
    </row>
    <row r="247" spans="3:9" x14ac:dyDescent="0.25">
      <c r="C247" s="126" t="s">
        <v>5223</v>
      </c>
      <c r="D247" s="126" t="s">
        <v>405</v>
      </c>
      <c r="E247" s="126" t="s">
        <v>5224</v>
      </c>
      <c r="F247" s="126">
        <v>70826435</v>
      </c>
      <c r="G247" s="126"/>
      <c r="H247" s="126"/>
      <c r="I247" s="126"/>
    </row>
    <row r="248" spans="3:9" x14ac:dyDescent="0.25">
      <c r="C248" s="126" t="s">
        <v>1978</v>
      </c>
      <c r="D248" s="126" t="s">
        <v>1979</v>
      </c>
      <c r="E248" s="126" t="s">
        <v>1980</v>
      </c>
      <c r="F248" s="126">
        <v>1000760736</v>
      </c>
      <c r="G248" s="126" t="s">
        <v>2063</v>
      </c>
      <c r="H248" s="126" t="s">
        <v>221</v>
      </c>
      <c r="I248" s="126">
        <v>3218375646</v>
      </c>
    </row>
    <row r="249" spans="3:9" x14ac:dyDescent="0.25">
      <c r="C249" s="126" t="s">
        <v>1978</v>
      </c>
      <c r="D249" s="126" t="s">
        <v>1979</v>
      </c>
      <c r="E249" s="126" t="s">
        <v>1980</v>
      </c>
      <c r="F249" s="126">
        <v>1000760736</v>
      </c>
      <c r="G249" s="126" t="s">
        <v>1981</v>
      </c>
      <c r="H249" s="126" t="s">
        <v>221</v>
      </c>
      <c r="I249" s="126">
        <v>3218375646</v>
      </c>
    </row>
    <row r="250" spans="3:9" x14ac:dyDescent="0.25">
      <c r="C250" s="126" t="s">
        <v>1978</v>
      </c>
      <c r="D250" s="126" t="s">
        <v>3189</v>
      </c>
      <c r="E250" s="126" t="s">
        <v>3189</v>
      </c>
      <c r="F250" s="126">
        <v>1037263445</v>
      </c>
      <c r="G250" s="126" t="s">
        <v>3190</v>
      </c>
      <c r="H250" s="126" t="s">
        <v>3190</v>
      </c>
      <c r="I250" s="126">
        <v>3106637476</v>
      </c>
    </row>
    <row r="251" spans="3:9" x14ac:dyDescent="0.25">
      <c r="C251" s="688" t="s">
        <v>8390</v>
      </c>
      <c r="D251" s="687" t="s">
        <v>8391</v>
      </c>
      <c r="E251" s="687" t="s">
        <v>8392</v>
      </c>
      <c r="F251" s="687">
        <v>1090524605</v>
      </c>
      <c r="G251" s="687" t="s">
        <v>8393</v>
      </c>
      <c r="H251" s="687" t="s">
        <v>2423</v>
      </c>
      <c r="I251" s="688">
        <v>3125759361</v>
      </c>
    </row>
    <row r="252" spans="3:9" x14ac:dyDescent="0.25">
      <c r="C252" s="126" t="s">
        <v>4231</v>
      </c>
      <c r="D252" s="126" t="s">
        <v>4232</v>
      </c>
      <c r="E252" s="126" t="s">
        <v>4233</v>
      </c>
      <c r="F252" s="126">
        <v>80093409</v>
      </c>
      <c r="G252" s="126" t="s">
        <v>4234</v>
      </c>
      <c r="H252" s="126" t="s">
        <v>544</v>
      </c>
      <c r="I252" s="126">
        <v>3108036703</v>
      </c>
    </row>
    <row r="253" spans="3:9" x14ac:dyDescent="0.25">
      <c r="C253" s="126" t="s">
        <v>5822</v>
      </c>
      <c r="D253" s="126" t="s">
        <v>5823</v>
      </c>
      <c r="E253" s="126" t="s">
        <v>5824</v>
      </c>
      <c r="F253" s="126">
        <v>1143870795</v>
      </c>
      <c r="G253" s="126" t="s">
        <v>5825</v>
      </c>
      <c r="H253" s="126" t="s">
        <v>2148</v>
      </c>
      <c r="I253" s="126">
        <v>3103303844</v>
      </c>
    </row>
    <row r="254" spans="3:9" x14ac:dyDescent="0.25">
      <c r="C254" s="126" t="s">
        <v>2304</v>
      </c>
      <c r="D254" s="126" t="s">
        <v>306</v>
      </c>
      <c r="E254" s="126" t="s">
        <v>2305</v>
      </c>
      <c r="F254" s="126">
        <v>17410448</v>
      </c>
      <c r="G254" s="126" t="s">
        <v>2306</v>
      </c>
      <c r="H254" s="126" t="s">
        <v>2307</v>
      </c>
      <c r="I254" s="126">
        <v>3124671637</v>
      </c>
    </row>
    <row r="255" spans="3:9" x14ac:dyDescent="0.25">
      <c r="C255" s="126" t="s">
        <v>2364</v>
      </c>
      <c r="D255" s="126" t="s">
        <v>539</v>
      </c>
      <c r="E255" s="126" t="s">
        <v>1939</v>
      </c>
      <c r="F255" s="126">
        <v>70730259</v>
      </c>
      <c r="G255" s="126" t="s">
        <v>2365</v>
      </c>
      <c r="H255" s="126" t="s">
        <v>221</v>
      </c>
      <c r="I255" s="126">
        <v>3002312285</v>
      </c>
    </row>
    <row r="256" spans="3:9" x14ac:dyDescent="0.25">
      <c r="C256" s="126" t="s">
        <v>1871</v>
      </c>
      <c r="D256" s="126" t="s">
        <v>1872</v>
      </c>
      <c r="E256" s="126" t="s">
        <v>1873</v>
      </c>
      <c r="F256" s="126">
        <v>8188270</v>
      </c>
      <c r="G256" s="126" t="s">
        <v>2365</v>
      </c>
      <c r="H256" s="126" t="s">
        <v>221</v>
      </c>
      <c r="I256" s="126" t="s">
        <v>1874</v>
      </c>
    </row>
    <row r="257" spans="3:9" x14ac:dyDescent="0.25">
      <c r="C257" s="126" t="s">
        <v>3782</v>
      </c>
      <c r="D257" s="126" t="s">
        <v>3783</v>
      </c>
      <c r="E257" s="126" t="s">
        <v>255</v>
      </c>
      <c r="F257" s="126">
        <v>1067953694</v>
      </c>
      <c r="G257" s="126" t="s">
        <v>3784</v>
      </c>
      <c r="H257" s="126" t="s">
        <v>608</v>
      </c>
      <c r="I257" s="126" t="s">
        <v>3781</v>
      </c>
    </row>
    <row r="258" spans="3:9" x14ac:dyDescent="0.25">
      <c r="C258" s="126" t="s">
        <v>3325</v>
      </c>
      <c r="D258" s="126" t="s">
        <v>2804</v>
      </c>
      <c r="E258" s="126" t="s">
        <v>3326</v>
      </c>
      <c r="F258" s="126">
        <v>1125780067</v>
      </c>
      <c r="G258" s="126"/>
      <c r="H258" s="126"/>
      <c r="I258" s="126" t="s">
        <v>3327</v>
      </c>
    </row>
    <row r="259" spans="3:9" x14ac:dyDescent="0.25">
      <c r="C259" s="596" t="s">
        <v>3325</v>
      </c>
      <c r="D259" s="596" t="s">
        <v>7334</v>
      </c>
      <c r="E259" s="596" t="s">
        <v>284</v>
      </c>
      <c r="F259" s="596">
        <v>1019122638</v>
      </c>
      <c r="G259" s="599" t="s">
        <v>7339</v>
      </c>
      <c r="H259" s="599" t="s">
        <v>544</v>
      </c>
      <c r="I259" s="598">
        <v>3194823914</v>
      </c>
    </row>
    <row r="260" spans="3:9" x14ac:dyDescent="0.25">
      <c r="C260" s="688" t="s">
        <v>7496</v>
      </c>
      <c r="D260" s="687" t="s">
        <v>2615</v>
      </c>
      <c r="E260" s="687" t="s">
        <v>2728</v>
      </c>
      <c r="F260" s="687">
        <v>1038359654</v>
      </c>
      <c r="G260" s="687" t="s">
        <v>7508</v>
      </c>
      <c r="H260" s="687" t="s">
        <v>7509</v>
      </c>
      <c r="I260" s="688">
        <v>3107190453</v>
      </c>
    </row>
    <row r="261" spans="3:9" x14ac:dyDescent="0.25">
      <c r="C261" s="126" t="s">
        <v>2964</v>
      </c>
      <c r="D261" s="126" t="s">
        <v>5285</v>
      </c>
      <c r="E261" s="126" t="s">
        <v>1572</v>
      </c>
      <c r="F261" s="126">
        <v>79512318</v>
      </c>
      <c r="G261" s="126" t="s">
        <v>5286</v>
      </c>
      <c r="H261" s="126" t="s">
        <v>544</v>
      </c>
      <c r="I261" s="126">
        <v>3105830026</v>
      </c>
    </row>
    <row r="262" spans="3:9" x14ac:dyDescent="0.25">
      <c r="C262" s="126" t="s">
        <v>2964</v>
      </c>
      <c r="D262" s="126" t="s">
        <v>2965</v>
      </c>
      <c r="E262" s="126" t="s">
        <v>2966</v>
      </c>
      <c r="F262" s="126">
        <v>1120505000</v>
      </c>
      <c r="G262" s="126" t="s">
        <v>2967</v>
      </c>
      <c r="H262" s="126" t="s">
        <v>2968</v>
      </c>
      <c r="I262" s="126">
        <v>3208187533</v>
      </c>
    </row>
    <row r="263" spans="3:9" x14ac:dyDescent="0.25">
      <c r="C263" s="688" t="s">
        <v>2964</v>
      </c>
      <c r="D263" s="687" t="s">
        <v>3194</v>
      </c>
      <c r="E263" s="687" t="s">
        <v>7738</v>
      </c>
      <c r="F263" s="687">
        <v>3188186</v>
      </c>
      <c r="G263" s="687" t="s">
        <v>7739</v>
      </c>
      <c r="H263" s="687" t="s">
        <v>2307</v>
      </c>
      <c r="I263" s="688">
        <v>3184157351</v>
      </c>
    </row>
    <row r="264" spans="3:9" ht="18" customHeight="1" x14ac:dyDescent="0.25">
      <c r="C264" s="596" t="s">
        <v>408</v>
      </c>
      <c r="D264" s="596" t="s">
        <v>4573</v>
      </c>
      <c r="E264" s="596" t="s">
        <v>573</v>
      </c>
      <c r="F264" s="596">
        <v>13270499</v>
      </c>
      <c r="G264" s="597" t="s">
        <v>6769</v>
      </c>
      <c r="H264" s="599" t="s">
        <v>1585</v>
      </c>
      <c r="I264" s="598">
        <v>3156461469</v>
      </c>
    </row>
    <row r="265" spans="3:9" x14ac:dyDescent="0.25">
      <c r="C265" s="127" t="s">
        <v>408</v>
      </c>
      <c r="D265" s="126" t="s">
        <v>411</v>
      </c>
      <c r="E265" s="126" t="s">
        <v>416</v>
      </c>
      <c r="F265" s="144">
        <v>1024545121</v>
      </c>
      <c r="G265" s="127" t="s">
        <v>426</v>
      </c>
      <c r="H265" s="127" t="s">
        <v>221</v>
      </c>
      <c r="I265" s="144">
        <v>3125452154</v>
      </c>
    </row>
    <row r="266" spans="3:9" x14ac:dyDescent="0.25">
      <c r="C266" s="126" t="s">
        <v>2245</v>
      </c>
      <c r="D266" s="126" t="s">
        <v>2246</v>
      </c>
      <c r="E266" s="126" t="s">
        <v>509</v>
      </c>
      <c r="F266" s="126">
        <v>1128423751</v>
      </c>
      <c r="G266" s="126" t="s">
        <v>2250</v>
      </c>
      <c r="H266" s="126" t="s">
        <v>602</v>
      </c>
      <c r="I266" s="126">
        <v>3005289406</v>
      </c>
    </row>
    <row r="267" spans="3:9" x14ac:dyDescent="0.25">
      <c r="C267" s="126" t="s">
        <v>4781</v>
      </c>
      <c r="D267" s="126" t="s">
        <v>4782</v>
      </c>
      <c r="E267" s="126" t="s">
        <v>2028</v>
      </c>
      <c r="F267" s="126">
        <v>1000193372</v>
      </c>
      <c r="G267" s="126" t="s">
        <v>4783</v>
      </c>
      <c r="H267" s="126" t="s">
        <v>221</v>
      </c>
      <c r="I267" s="126">
        <v>3023754242</v>
      </c>
    </row>
    <row r="268" spans="3:9" x14ac:dyDescent="0.25">
      <c r="C268" s="688" t="s">
        <v>8580</v>
      </c>
      <c r="D268" s="687" t="s">
        <v>5208</v>
      </c>
      <c r="E268" s="687" t="s">
        <v>1617</v>
      </c>
      <c r="F268" s="687">
        <v>1010111103</v>
      </c>
      <c r="G268" s="687" t="s">
        <v>225</v>
      </c>
      <c r="H268" s="687" t="s">
        <v>221</v>
      </c>
      <c r="I268" s="688">
        <v>3205878787</v>
      </c>
    </row>
    <row r="269" spans="3:9" x14ac:dyDescent="0.25">
      <c r="C269" s="688" t="s">
        <v>8580</v>
      </c>
      <c r="D269" s="687" t="s">
        <v>8581</v>
      </c>
      <c r="E269" s="687" t="s">
        <v>8582</v>
      </c>
      <c r="F269" s="687">
        <v>1017175865</v>
      </c>
      <c r="G269" s="687" t="s">
        <v>8579</v>
      </c>
      <c r="H269" s="687" t="s">
        <v>221</v>
      </c>
      <c r="I269" s="688">
        <v>3022916939</v>
      </c>
    </row>
    <row r="270" spans="3:9" x14ac:dyDescent="0.25">
      <c r="C270" s="126" t="s">
        <v>542</v>
      </c>
      <c r="D270" s="126" t="s">
        <v>489</v>
      </c>
      <c r="E270" s="126" t="s">
        <v>305</v>
      </c>
      <c r="F270" s="126">
        <v>1245487454</v>
      </c>
      <c r="G270" s="126" t="s">
        <v>543</v>
      </c>
      <c r="H270" s="126" t="s">
        <v>544</v>
      </c>
      <c r="I270" s="126">
        <v>321548721</v>
      </c>
    </row>
    <row r="271" spans="3:9" x14ac:dyDescent="0.25">
      <c r="C271" s="126" t="s">
        <v>4707</v>
      </c>
      <c r="D271" s="126" t="s">
        <v>4708</v>
      </c>
      <c r="E271" s="126" t="s">
        <v>4709</v>
      </c>
      <c r="F271" s="126">
        <v>98772871</v>
      </c>
      <c r="G271" s="126" t="s">
        <v>4706</v>
      </c>
      <c r="H271" s="126" t="s">
        <v>433</v>
      </c>
      <c r="I271" s="126">
        <v>3023739150</v>
      </c>
    </row>
    <row r="272" spans="3:9" x14ac:dyDescent="0.25">
      <c r="C272" s="688" t="s">
        <v>8970</v>
      </c>
      <c r="D272" s="687" t="s">
        <v>8971</v>
      </c>
      <c r="E272" s="687" t="s">
        <v>8972</v>
      </c>
      <c r="F272" s="687">
        <v>71790262</v>
      </c>
      <c r="G272" s="687" t="s">
        <v>8969</v>
      </c>
      <c r="H272" s="687" t="s">
        <v>221</v>
      </c>
      <c r="I272" s="688">
        <v>3146453280</v>
      </c>
    </row>
    <row r="273" spans="3:9" x14ac:dyDescent="0.25">
      <c r="C273" s="688" t="s">
        <v>9076</v>
      </c>
      <c r="D273" s="687" t="s">
        <v>8581</v>
      </c>
      <c r="E273" s="687" t="s">
        <v>2799</v>
      </c>
      <c r="F273" s="687">
        <v>71731403</v>
      </c>
      <c r="G273" s="687" t="s">
        <v>9077</v>
      </c>
      <c r="H273" s="687" t="s">
        <v>221</v>
      </c>
      <c r="I273" s="688" t="s">
        <v>9078</v>
      </c>
    </row>
    <row r="274" spans="3:9" x14ac:dyDescent="0.25">
      <c r="C274" s="126" t="s">
        <v>6378</v>
      </c>
      <c r="D274" s="126" t="s">
        <v>6379</v>
      </c>
      <c r="E274" s="126" t="s">
        <v>2283</v>
      </c>
      <c r="F274" s="126">
        <v>1001061249</v>
      </c>
      <c r="G274" s="126" t="s">
        <v>6381</v>
      </c>
      <c r="H274" s="126" t="s">
        <v>221</v>
      </c>
      <c r="I274" s="126" t="s">
        <v>6380</v>
      </c>
    </row>
    <row r="275" spans="3:9" x14ac:dyDescent="0.25">
      <c r="C275" s="596" t="s">
        <v>6378</v>
      </c>
      <c r="D275" s="596" t="s">
        <v>6155</v>
      </c>
      <c r="E275" s="596" t="s">
        <v>6786</v>
      </c>
      <c r="F275" s="596">
        <v>1007239320</v>
      </c>
      <c r="G275" s="597" t="s">
        <v>6787</v>
      </c>
      <c r="H275" s="599" t="s">
        <v>245</v>
      </c>
      <c r="I275" s="598">
        <v>3234357921</v>
      </c>
    </row>
    <row r="276" spans="3:9" ht="30" x14ac:dyDescent="0.25">
      <c r="C276" s="596" t="s">
        <v>1867</v>
      </c>
      <c r="D276" s="596" t="s">
        <v>6696</v>
      </c>
      <c r="E276" s="596" t="s">
        <v>584</v>
      </c>
      <c r="F276" s="596">
        <v>1057580446</v>
      </c>
      <c r="G276" s="597" t="s">
        <v>6697</v>
      </c>
      <c r="H276" s="599" t="s">
        <v>2307</v>
      </c>
      <c r="I276" s="598">
        <v>3183623525</v>
      </c>
    </row>
    <row r="277" spans="3:9" x14ac:dyDescent="0.25">
      <c r="C277" s="126" t="s">
        <v>1867</v>
      </c>
      <c r="D277" s="126" t="s">
        <v>1868</v>
      </c>
      <c r="E277" s="126" t="s">
        <v>1869</v>
      </c>
      <c r="F277" s="126">
        <v>1017254341</v>
      </c>
      <c r="G277" s="126" t="s">
        <v>1870</v>
      </c>
      <c r="H277" s="126" t="s">
        <v>221</v>
      </c>
      <c r="I277" s="126">
        <v>3045914461</v>
      </c>
    </row>
    <row r="278" spans="3:9" x14ac:dyDescent="0.25">
      <c r="C278" s="126" t="s">
        <v>534</v>
      </c>
      <c r="D278" s="126" t="s">
        <v>529</v>
      </c>
      <c r="E278" s="126" t="s">
        <v>535</v>
      </c>
      <c r="F278" s="126">
        <v>54545477878</v>
      </c>
      <c r="G278" s="126" t="s">
        <v>536</v>
      </c>
      <c r="H278" s="126" t="s">
        <v>537</v>
      </c>
      <c r="I278" s="126">
        <v>2545412454</v>
      </c>
    </row>
    <row r="279" spans="3:9" x14ac:dyDescent="0.25">
      <c r="C279" s="126" t="s">
        <v>495</v>
      </c>
      <c r="D279" s="126" t="s">
        <v>497</v>
      </c>
      <c r="E279" s="126" t="s">
        <v>496</v>
      </c>
      <c r="F279" s="127">
        <v>71229929</v>
      </c>
      <c r="G279" s="127"/>
      <c r="H279" s="127"/>
      <c r="I279" s="127"/>
    </row>
    <row r="280" spans="3:9" x14ac:dyDescent="0.25">
      <c r="C280" s="126" t="s">
        <v>2053</v>
      </c>
      <c r="D280" s="126" t="s">
        <v>529</v>
      </c>
      <c r="E280" s="126" t="s">
        <v>2054</v>
      </c>
      <c r="F280" s="126">
        <v>1041325640</v>
      </c>
      <c r="G280" s="126" t="s">
        <v>2055</v>
      </c>
      <c r="H280" s="126" t="s">
        <v>221</v>
      </c>
      <c r="I280" s="126" t="s">
        <v>2056</v>
      </c>
    </row>
    <row r="281" spans="3:9" ht="30" x14ac:dyDescent="0.25">
      <c r="C281" s="596" t="s">
        <v>6976</v>
      </c>
      <c r="D281" s="596" t="s">
        <v>539</v>
      </c>
      <c r="E281" s="596" t="s">
        <v>3296</v>
      </c>
      <c r="F281" s="596">
        <v>1036223968</v>
      </c>
      <c r="G281" s="597" t="s">
        <v>6977</v>
      </c>
      <c r="H281" s="599" t="s">
        <v>6978</v>
      </c>
      <c r="I281" s="598">
        <v>3212896582</v>
      </c>
    </row>
    <row r="282" spans="3:9" x14ac:dyDescent="0.25">
      <c r="C282" s="126" t="s">
        <v>273</v>
      </c>
      <c r="D282" s="126" t="s">
        <v>274</v>
      </c>
      <c r="E282" s="126" t="s">
        <v>275</v>
      </c>
      <c r="F282" s="144">
        <v>98476918</v>
      </c>
      <c r="G282" s="127" t="s">
        <v>427</v>
      </c>
      <c r="H282" s="127" t="s">
        <v>245</v>
      </c>
      <c r="I282" s="144">
        <v>3147167203</v>
      </c>
    </row>
    <row r="283" spans="3:9" x14ac:dyDescent="0.25">
      <c r="C283" s="126" t="s">
        <v>3409</v>
      </c>
      <c r="D283" s="126" t="s">
        <v>3410</v>
      </c>
      <c r="E283" s="126" t="s">
        <v>332</v>
      </c>
      <c r="F283" s="126">
        <v>1005035639</v>
      </c>
      <c r="G283" s="126" t="s">
        <v>3411</v>
      </c>
      <c r="H283" s="126" t="s">
        <v>1585</v>
      </c>
      <c r="I283" s="126">
        <v>3114151369</v>
      </c>
    </row>
    <row r="284" spans="3:9" ht="30" x14ac:dyDescent="0.25">
      <c r="C284" s="596" t="s">
        <v>7027</v>
      </c>
      <c r="D284" s="596" t="s">
        <v>7028</v>
      </c>
      <c r="E284" s="596" t="s">
        <v>2252</v>
      </c>
      <c r="F284" s="596">
        <v>1085338669</v>
      </c>
      <c r="G284" s="597" t="s">
        <v>7029</v>
      </c>
      <c r="H284" s="599" t="s">
        <v>257</v>
      </c>
      <c r="I284" s="598">
        <v>3170731151</v>
      </c>
    </row>
    <row r="285" spans="3:9" x14ac:dyDescent="0.25">
      <c r="C285" s="126" t="s">
        <v>2057</v>
      </c>
      <c r="D285" s="126" t="s">
        <v>531</v>
      </c>
      <c r="E285" s="126" t="s">
        <v>224</v>
      </c>
      <c r="F285" s="126">
        <v>1125276791</v>
      </c>
      <c r="G285" s="126"/>
      <c r="H285" s="126"/>
      <c r="I285" s="126"/>
    </row>
    <row r="286" spans="3:9" ht="30" x14ac:dyDescent="0.25">
      <c r="C286" s="596" t="s">
        <v>6668</v>
      </c>
      <c r="D286" s="596" t="s">
        <v>5018</v>
      </c>
      <c r="E286" s="596" t="s">
        <v>539</v>
      </c>
      <c r="F286" s="596">
        <v>1053664458</v>
      </c>
      <c r="G286" s="597" t="s">
        <v>6669</v>
      </c>
      <c r="H286" s="599" t="s">
        <v>221</v>
      </c>
      <c r="I286" s="598">
        <v>3205487877</v>
      </c>
    </row>
    <row r="287" spans="3:9" x14ac:dyDescent="0.25">
      <c r="C287" s="596" t="s">
        <v>6739</v>
      </c>
      <c r="D287" s="596" t="s">
        <v>3150</v>
      </c>
      <c r="E287" s="596" t="s">
        <v>2799</v>
      </c>
      <c r="F287" s="596">
        <v>1026150894</v>
      </c>
      <c r="G287" s="597" t="s">
        <v>6740</v>
      </c>
      <c r="H287" s="599" t="s">
        <v>245</v>
      </c>
      <c r="I287" s="598">
        <v>3145848665</v>
      </c>
    </row>
    <row r="288" spans="3:9" x14ac:dyDescent="0.25">
      <c r="C288" s="126" t="s">
        <v>4159</v>
      </c>
      <c r="D288" s="126" t="s">
        <v>496</v>
      </c>
      <c r="E288" s="126" t="s">
        <v>4160</v>
      </c>
      <c r="F288" s="126">
        <v>1045703410</v>
      </c>
      <c r="G288" s="126" t="s">
        <v>4161</v>
      </c>
      <c r="H288" s="126" t="s">
        <v>221</v>
      </c>
      <c r="I288" s="126">
        <v>3108211318</v>
      </c>
    </row>
    <row r="289" spans="3:9" x14ac:dyDescent="0.25">
      <c r="C289" s="688" t="s">
        <v>8918</v>
      </c>
      <c r="D289" s="687" t="s">
        <v>506</v>
      </c>
      <c r="E289" s="687" t="s">
        <v>7305</v>
      </c>
      <c r="F289" s="687">
        <v>1020474786</v>
      </c>
      <c r="G289" s="687" t="s">
        <v>8919</v>
      </c>
      <c r="H289" s="687" t="s">
        <v>221</v>
      </c>
      <c r="I289" s="688">
        <v>3147332718</v>
      </c>
    </row>
    <row r="290" spans="3:9" x14ac:dyDescent="0.25">
      <c r="C290" s="126" t="s">
        <v>3196</v>
      </c>
      <c r="D290" s="126" t="s">
        <v>3197</v>
      </c>
      <c r="E290" s="126" t="s">
        <v>2965</v>
      </c>
      <c r="F290" s="126">
        <v>1007787478</v>
      </c>
      <c r="G290" s="126" t="s">
        <v>3198</v>
      </c>
      <c r="H290" s="126" t="s">
        <v>3199</v>
      </c>
      <c r="I290" s="126">
        <v>3105553717</v>
      </c>
    </row>
    <row r="291" spans="3:9" x14ac:dyDescent="0.25">
      <c r="C291" s="126" t="s">
        <v>1725</v>
      </c>
      <c r="D291" s="126" t="s">
        <v>535</v>
      </c>
      <c r="E291" s="126" t="s">
        <v>1726</v>
      </c>
      <c r="F291" s="126">
        <v>55113862</v>
      </c>
      <c r="G291" s="126" t="s">
        <v>2755</v>
      </c>
      <c r="H291" s="126" t="s">
        <v>221</v>
      </c>
      <c r="I291" s="126">
        <v>3214082924</v>
      </c>
    </row>
    <row r="292" spans="3:9" x14ac:dyDescent="0.25">
      <c r="C292" s="688" t="s">
        <v>8067</v>
      </c>
      <c r="D292" s="687" t="s">
        <v>8068</v>
      </c>
      <c r="E292" s="687" t="s">
        <v>8068</v>
      </c>
      <c r="F292" s="687">
        <v>1001409100</v>
      </c>
      <c r="G292" s="687" t="s">
        <v>8069</v>
      </c>
      <c r="H292" s="687" t="s">
        <v>8070</v>
      </c>
      <c r="I292" s="688">
        <v>3008806074</v>
      </c>
    </row>
    <row r="293" spans="3:9" x14ac:dyDescent="0.25">
      <c r="C293" s="126" t="s">
        <v>4168</v>
      </c>
      <c r="D293" s="126" t="s">
        <v>2799</v>
      </c>
      <c r="E293" s="126" t="s">
        <v>319</v>
      </c>
      <c r="F293" s="126">
        <v>1026149300</v>
      </c>
      <c r="G293" s="126" t="s">
        <v>4167</v>
      </c>
      <c r="H293" s="126" t="s">
        <v>221</v>
      </c>
      <c r="I293" s="126">
        <v>3202818806</v>
      </c>
    </row>
    <row r="294" spans="3:9" x14ac:dyDescent="0.25">
      <c r="C294" s="126" t="s">
        <v>1982</v>
      </c>
      <c r="D294" s="126" t="s">
        <v>1983</v>
      </c>
      <c r="E294" s="126" t="s">
        <v>1984</v>
      </c>
      <c r="F294" s="126"/>
      <c r="G294" s="126"/>
      <c r="H294" s="126"/>
      <c r="I294" s="126"/>
    </row>
    <row r="295" spans="3:9" x14ac:dyDescent="0.25">
      <c r="C295" s="688" t="s">
        <v>8679</v>
      </c>
      <c r="D295" s="687" t="s">
        <v>3291</v>
      </c>
      <c r="E295" s="687" t="s">
        <v>216</v>
      </c>
      <c r="F295" s="687">
        <v>1080690956</v>
      </c>
      <c r="G295" s="687" t="s">
        <v>8680</v>
      </c>
      <c r="H295" s="687" t="s">
        <v>257</v>
      </c>
      <c r="I295" s="688">
        <v>3133670780</v>
      </c>
    </row>
    <row r="296" spans="3:9" x14ac:dyDescent="0.25">
      <c r="C296" s="688" t="s">
        <v>8118</v>
      </c>
      <c r="D296" s="687" t="s">
        <v>8119</v>
      </c>
      <c r="E296" s="687" t="s">
        <v>3150</v>
      </c>
      <c r="F296" s="687">
        <v>1053005382</v>
      </c>
      <c r="G296" s="687"/>
      <c r="H296" s="687"/>
      <c r="I296" s="688"/>
    </row>
    <row r="297" spans="3:9" x14ac:dyDescent="0.25">
      <c r="C297" s="126" t="s">
        <v>253</v>
      </c>
      <c r="D297" s="126" t="s">
        <v>254</v>
      </c>
      <c r="E297" s="126" t="s">
        <v>255</v>
      </c>
      <c r="F297" s="144">
        <v>1061694927</v>
      </c>
      <c r="G297" s="127" t="s">
        <v>256</v>
      </c>
      <c r="H297" s="127" t="s">
        <v>257</v>
      </c>
      <c r="I297" s="144">
        <v>3108326244</v>
      </c>
    </row>
    <row r="298" spans="3:9" x14ac:dyDescent="0.25">
      <c r="C298" s="126" t="s">
        <v>4104</v>
      </c>
      <c r="D298" s="126" t="s">
        <v>4105</v>
      </c>
      <c r="E298" s="126" t="s">
        <v>319</v>
      </c>
      <c r="F298" s="126">
        <v>1017195459</v>
      </c>
      <c r="G298" s="126"/>
      <c r="H298" s="126"/>
      <c r="I298" s="126"/>
    </row>
    <row r="299" spans="3:9" x14ac:dyDescent="0.25">
      <c r="C299" s="126" t="s">
        <v>4224</v>
      </c>
      <c r="D299" s="126" t="s">
        <v>4225</v>
      </c>
      <c r="E299" s="126" t="s">
        <v>2123</v>
      </c>
      <c r="F299" s="126">
        <v>1075293996</v>
      </c>
      <c r="G299" s="126" t="s">
        <v>4226</v>
      </c>
      <c r="H299" s="126" t="s">
        <v>4227</v>
      </c>
      <c r="I299" s="126">
        <v>3183834460</v>
      </c>
    </row>
    <row r="300" spans="3:9" x14ac:dyDescent="0.25">
      <c r="C300" s="126" t="s">
        <v>5734</v>
      </c>
      <c r="D300" s="126" t="s">
        <v>1617</v>
      </c>
      <c r="E300" s="126" t="s">
        <v>4352</v>
      </c>
      <c r="F300" s="126">
        <v>1065657421</v>
      </c>
      <c r="G300" s="126" t="s">
        <v>5737</v>
      </c>
      <c r="H300" s="126" t="s">
        <v>5738</v>
      </c>
      <c r="I300" s="126">
        <v>3156862770</v>
      </c>
    </row>
    <row r="301" spans="3:9" x14ac:dyDescent="0.25">
      <c r="C301" s="688" t="s">
        <v>8268</v>
      </c>
      <c r="D301" s="687" t="s">
        <v>8269</v>
      </c>
      <c r="E301" s="687" t="s">
        <v>414</v>
      </c>
      <c r="F301" s="687">
        <v>1052407792</v>
      </c>
      <c r="G301" s="687" t="s">
        <v>8270</v>
      </c>
      <c r="H301" s="687" t="s">
        <v>2372</v>
      </c>
      <c r="I301" s="688">
        <v>3213221490</v>
      </c>
    </row>
    <row r="302" spans="3:9" x14ac:dyDescent="0.25">
      <c r="C302" s="126" t="s">
        <v>1582</v>
      </c>
      <c r="D302" s="126" t="s">
        <v>584</v>
      </c>
      <c r="E302" s="126" t="s">
        <v>1583</v>
      </c>
      <c r="F302" s="126">
        <v>1090431949</v>
      </c>
      <c r="G302" s="126" t="s">
        <v>1584</v>
      </c>
      <c r="H302" s="126" t="s">
        <v>1585</v>
      </c>
      <c r="I302" s="126">
        <v>3138007312</v>
      </c>
    </row>
    <row r="303" spans="3:9" x14ac:dyDescent="0.25">
      <c r="C303" s="688" t="s">
        <v>9147</v>
      </c>
      <c r="D303" s="687" t="s">
        <v>5306</v>
      </c>
      <c r="E303" s="687" t="s">
        <v>476</v>
      </c>
      <c r="F303" s="687">
        <v>30739847</v>
      </c>
      <c r="G303" s="687" t="s">
        <v>9148</v>
      </c>
      <c r="H303" s="687" t="s">
        <v>257</v>
      </c>
      <c r="I303" s="688">
        <v>3135402410</v>
      </c>
    </row>
    <row r="304" spans="3:9" x14ac:dyDescent="0.25">
      <c r="C304" s="126" t="s">
        <v>4937</v>
      </c>
      <c r="D304" s="126" t="s">
        <v>4938</v>
      </c>
      <c r="E304" s="126" t="s">
        <v>4939</v>
      </c>
      <c r="F304" s="126">
        <v>65703321</v>
      </c>
      <c r="G304" s="126" t="s">
        <v>4940</v>
      </c>
      <c r="H304" s="126" t="s">
        <v>435</v>
      </c>
      <c r="I304" s="126">
        <v>3218303193</v>
      </c>
    </row>
    <row r="305" spans="3:9" x14ac:dyDescent="0.25">
      <c r="C305" s="126" t="s">
        <v>2563</v>
      </c>
      <c r="D305" s="126" t="s">
        <v>2564</v>
      </c>
      <c r="E305" s="126" t="s">
        <v>2565</v>
      </c>
      <c r="F305" s="126">
        <v>1114834838</v>
      </c>
      <c r="G305" s="126"/>
      <c r="H305" s="126"/>
      <c r="I305" s="126"/>
    </row>
    <row r="306" spans="3:9" x14ac:dyDescent="0.25">
      <c r="C306" s="688" t="s">
        <v>8676</v>
      </c>
      <c r="D306" s="687" t="s">
        <v>1793</v>
      </c>
      <c r="E306" s="687" t="s">
        <v>8677</v>
      </c>
      <c r="F306" s="687">
        <v>59833610</v>
      </c>
      <c r="G306" s="687" t="s">
        <v>8678</v>
      </c>
      <c r="H306" s="687" t="s">
        <v>257</v>
      </c>
      <c r="I306" s="688">
        <v>3158509905</v>
      </c>
    </row>
    <row r="307" spans="3:9" x14ac:dyDescent="0.25">
      <c r="C307" s="688" t="s">
        <v>8058</v>
      </c>
      <c r="D307" s="687" t="s">
        <v>8059</v>
      </c>
      <c r="E307" s="687" t="s">
        <v>1603</v>
      </c>
      <c r="F307" s="687">
        <v>1020396013</v>
      </c>
      <c r="G307" s="687" t="s">
        <v>8071</v>
      </c>
      <c r="H307" s="687" t="s">
        <v>221</v>
      </c>
      <c r="I307" s="688" t="s">
        <v>8060</v>
      </c>
    </row>
    <row r="308" spans="3:9" x14ac:dyDescent="0.25">
      <c r="C308" s="126" t="s">
        <v>2342</v>
      </c>
      <c r="D308" s="126" t="s">
        <v>224</v>
      </c>
      <c r="E308" s="126" t="s">
        <v>2029</v>
      </c>
      <c r="F308" s="126">
        <v>43714109</v>
      </c>
      <c r="G308" s="126" t="s">
        <v>2343</v>
      </c>
      <c r="H308" s="126" t="s">
        <v>2344</v>
      </c>
      <c r="I308" s="126">
        <v>3206943758</v>
      </c>
    </row>
    <row r="309" spans="3:9" x14ac:dyDescent="0.25">
      <c r="C309" s="126" t="s">
        <v>2149</v>
      </c>
      <c r="D309" s="126" t="s">
        <v>2803</v>
      </c>
      <c r="E309" s="126" t="s">
        <v>2804</v>
      </c>
      <c r="F309" s="126">
        <v>43867246</v>
      </c>
      <c r="G309" s="126" t="s">
        <v>2805</v>
      </c>
      <c r="H309" s="126" t="s">
        <v>245</v>
      </c>
      <c r="I309" s="126">
        <v>3124575689</v>
      </c>
    </row>
    <row r="310" spans="3:9" x14ac:dyDescent="0.25">
      <c r="C310" s="126" t="s">
        <v>2149</v>
      </c>
      <c r="D310" s="126" t="s">
        <v>2150</v>
      </c>
      <c r="E310" s="126" t="s">
        <v>2151</v>
      </c>
      <c r="F310" s="126">
        <v>1075289956</v>
      </c>
      <c r="G310" s="126" t="s">
        <v>2156</v>
      </c>
      <c r="H310" s="126" t="s">
        <v>2147</v>
      </c>
      <c r="I310" s="126">
        <v>3125845454</v>
      </c>
    </row>
    <row r="311" spans="3:9" x14ac:dyDescent="0.25">
      <c r="C311" s="126" t="s">
        <v>2486</v>
      </c>
      <c r="D311" s="126" t="s">
        <v>2487</v>
      </c>
      <c r="E311" s="126" t="s">
        <v>2488</v>
      </c>
      <c r="F311" s="126">
        <v>1085254101</v>
      </c>
      <c r="G311" s="126" t="s">
        <v>2489</v>
      </c>
      <c r="H311" s="126" t="s">
        <v>257</v>
      </c>
      <c r="I311" s="126">
        <v>3178099233</v>
      </c>
    </row>
    <row r="312" spans="3:9" x14ac:dyDescent="0.25">
      <c r="C312" s="126" t="s">
        <v>3223</v>
      </c>
      <c r="D312" s="126" t="s">
        <v>1873</v>
      </c>
      <c r="E312" s="126" t="s">
        <v>531</v>
      </c>
      <c r="F312" s="126">
        <v>1064711697</v>
      </c>
      <c r="G312" s="126" t="s">
        <v>3224</v>
      </c>
      <c r="H312" s="126" t="s">
        <v>3225</v>
      </c>
      <c r="I312" s="126">
        <v>3206977589</v>
      </c>
    </row>
    <row r="313" spans="3:9" x14ac:dyDescent="0.25">
      <c r="C313" s="126" t="s">
        <v>4735</v>
      </c>
      <c r="D313" s="126" t="s">
        <v>4736</v>
      </c>
      <c r="E313" s="126" t="s">
        <v>4737</v>
      </c>
      <c r="F313" s="126">
        <v>43364169</v>
      </c>
      <c r="G313" s="126"/>
      <c r="H313" s="126"/>
      <c r="I313" s="126"/>
    </row>
    <row r="314" spans="3:9" x14ac:dyDescent="0.25">
      <c r="C314" s="126" t="s">
        <v>4228</v>
      </c>
      <c r="D314" s="126" t="s">
        <v>354</v>
      </c>
      <c r="E314" s="126" t="s">
        <v>4229</v>
      </c>
      <c r="F314" s="126">
        <v>1014212222</v>
      </c>
      <c r="G314" s="126" t="s">
        <v>4230</v>
      </c>
      <c r="H314" s="126" t="s">
        <v>544</v>
      </c>
      <c r="I314" s="126">
        <v>3124803451</v>
      </c>
    </row>
    <row r="315" spans="3:9" x14ac:dyDescent="0.25">
      <c r="C315" s="688" t="s">
        <v>8261</v>
      </c>
      <c r="D315" s="687" t="s">
        <v>8262</v>
      </c>
      <c r="E315" s="687" t="s">
        <v>8263</v>
      </c>
      <c r="F315" s="687">
        <v>5633764</v>
      </c>
      <c r="G315" s="687" t="s">
        <v>2300</v>
      </c>
      <c r="H315" s="687" t="s">
        <v>221</v>
      </c>
      <c r="I315" s="688">
        <v>3115929154</v>
      </c>
    </row>
    <row r="316" spans="3:9" x14ac:dyDescent="0.25">
      <c r="C316" s="126" t="s">
        <v>2031</v>
      </c>
      <c r="D316" s="126" t="s">
        <v>2032</v>
      </c>
      <c r="E316" s="126" t="s">
        <v>255</v>
      </c>
      <c r="F316" s="126">
        <v>98557868</v>
      </c>
      <c r="G316" s="126"/>
      <c r="H316" s="126"/>
      <c r="I316" s="126"/>
    </row>
    <row r="317" spans="3:9" x14ac:dyDescent="0.25">
      <c r="C317" s="596" t="s">
        <v>7199</v>
      </c>
      <c r="D317" s="596" t="s">
        <v>7200</v>
      </c>
      <c r="E317" s="596" t="s">
        <v>7201</v>
      </c>
      <c r="F317" s="596">
        <v>94316908</v>
      </c>
      <c r="G317" s="597" t="s">
        <v>7202</v>
      </c>
      <c r="H317" s="599" t="s">
        <v>5738</v>
      </c>
      <c r="I317" s="598">
        <v>3128454547</v>
      </c>
    </row>
    <row r="318" spans="3:9" ht="30" x14ac:dyDescent="0.25">
      <c r="C318" s="596" t="s">
        <v>3290</v>
      </c>
      <c r="D318" s="596" t="s">
        <v>353</v>
      </c>
      <c r="E318" s="596" t="s">
        <v>540</v>
      </c>
      <c r="F318" s="596">
        <v>1041324614</v>
      </c>
      <c r="G318" s="597" t="s">
        <v>6974</v>
      </c>
      <c r="H318" s="599" t="s">
        <v>6975</v>
      </c>
      <c r="I318" s="598">
        <v>3136237768</v>
      </c>
    </row>
    <row r="319" spans="3:9" x14ac:dyDescent="0.25">
      <c r="C319" s="126" t="s">
        <v>3290</v>
      </c>
      <c r="D319" s="126" t="s">
        <v>271</v>
      </c>
      <c r="E319" s="126" t="s">
        <v>3291</v>
      </c>
      <c r="F319" s="126">
        <v>71117020</v>
      </c>
      <c r="G319" s="126" t="s">
        <v>3292</v>
      </c>
      <c r="H319" s="126" t="s">
        <v>602</v>
      </c>
      <c r="I319" s="126" t="s">
        <v>3293</v>
      </c>
    </row>
    <row r="320" spans="3:9" x14ac:dyDescent="0.25">
      <c r="C320" s="688" t="s">
        <v>7740</v>
      </c>
      <c r="D320" s="687" t="s">
        <v>7511</v>
      </c>
      <c r="E320" s="687" t="s">
        <v>7741</v>
      </c>
      <c r="F320" s="687">
        <v>1007498260</v>
      </c>
      <c r="G320" s="687" t="s">
        <v>7742</v>
      </c>
      <c r="H320" s="687" t="s">
        <v>2307</v>
      </c>
      <c r="I320" s="688">
        <v>3106319937</v>
      </c>
    </row>
    <row r="321" spans="3:9" x14ac:dyDescent="0.25">
      <c r="C321" s="126" t="s">
        <v>3061</v>
      </c>
      <c r="D321" s="126" t="s">
        <v>3062</v>
      </c>
      <c r="E321" s="126" t="s">
        <v>284</v>
      </c>
      <c r="F321" s="126">
        <v>79153780</v>
      </c>
      <c r="G321" s="126" t="s">
        <v>3063</v>
      </c>
      <c r="H321" s="126" t="s">
        <v>544</v>
      </c>
      <c r="I321" s="126">
        <v>3184670010</v>
      </c>
    </row>
    <row r="322" spans="3:9" x14ac:dyDescent="0.25">
      <c r="C322" s="126" t="s">
        <v>4238</v>
      </c>
      <c r="D322" s="126" t="s">
        <v>4239</v>
      </c>
      <c r="E322" s="126" t="s">
        <v>4240</v>
      </c>
      <c r="F322" s="126">
        <v>1005716606</v>
      </c>
      <c r="G322" s="126" t="s">
        <v>4241</v>
      </c>
      <c r="H322" s="126" t="s">
        <v>544</v>
      </c>
      <c r="I322" s="126">
        <v>3003022720</v>
      </c>
    </row>
    <row r="323" spans="3:9" x14ac:dyDescent="0.25">
      <c r="C323" s="126" t="s">
        <v>2339</v>
      </c>
      <c r="D323" s="126" t="s">
        <v>483</v>
      </c>
      <c r="E323" s="126" t="s">
        <v>1883</v>
      </c>
      <c r="F323" s="126">
        <v>1018372187</v>
      </c>
      <c r="G323" s="126"/>
      <c r="H323" s="126"/>
      <c r="I323" s="126"/>
    </row>
    <row r="324" spans="3:9" x14ac:dyDescent="0.25">
      <c r="C324" s="126" t="s">
        <v>6156</v>
      </c>
      <c r="D324" s="126" t="s">
        <v>3901</v>
      </c>
      <c r="E324" s="126" t="s">
        <v>6157</v>
      </c>
      <c r="F324" s="126">
        <v>1000569408</v>
      </c>
      <c r="G324" s="126"/>
      <c r="H324" s="126"/>
      <c r="I324" s="126"/>
    </row>
    <row r="325" spans="3:9" x14ac:dyDescent="0.25">
      <c r="C325" s="126" t="s">
        <v>2214</v>
      </c>
      <c r="D325" s="126" t="s">
        <v>496</v>
      </c>
      <c r="E325" s="126" t="s">
        <v>2215</v>
      </c>
      <c r="F325" s="126">
        <v>70301687</v>
      </c>
      <c r="G325" s="126" t="s">
        <v>2213</v>
      </c>
      <c r="H325" s="126" t="s">
        <v>221</v>
      </c>
      <c r="I325" s="126"/>
    </row>
    <row r="326" spans="3:9" x14ac:dyDescent="0.25">
      <c r="C326" s="126" t="s">
        <v>2632</v>
      </c>
      <c r="D326" s="126" t="s">
        <v>539</v>
      </c>
      <c r="E326" s="126" t="s">
        <v>1939</v>
      </c>
      <c r="F326" s="126">
        <v>43382066</v>
      </c>
      <c r="G326" s="126" t="s">
        <v>225</v>
      </c>
      <c r="H326" s="126" t="s">
        <v>221</v>
      </c>
      <c r="I326" s="126">
        <v>6045878545</v>
      </c>
    </row>
    <row r="327" spans="3:9" x14ac:dyDescent="0.25">
      <c r="C327" s="126" t="s">
        <v>4813</v>
      </c>
      <c r="D327" s="126" t="s">
        <v>4814</v>
      </c>
      <c r="E327" s="126" t="s">
        <v>3902</v>
      </c>
      <c r="F327" s="126">
        <v>43284098</v>
      </c>
      <c r="G327" s="126" t="s">
        <v>225</v>
      </c>
      <c r="H327" s="126" t="s">
        <v>221</v>
      </c>
      <c r="I327" s="126">
        <v>3214509229</v>
      </c>
    </row>
    <row r="328" spans="3:9" x14ac:dyDescent="0.25">
      <c r="C328" s="126" t="s">
        <v>5017</v>
      </c>
      <c r="D328" s="126" t="s">
        <v>5018</v>
      </c>
      <c r="E328" s="126" t="s">
        <v>4389</v>
      </c>
      <c r="F328" s="126">
        <v>1064426770</v>
      </c>
      <c r="G328" s="126" t="s">
        <v>5019</v>
      </c>
      <c r="H328" s="126" t="s">
        <v>5024</v>
      </c>
      <c r="I328" s="126">
        <v>3205845629</v>
      </c>
    </row>
    <row r="329" spans="3:9" x14ac:dyDescent="0.25">
      <c r="C329" s="126" t="s">
        <v>3412</v>
      </c>
      <c r="D329" s="126" t="s">
        <v>3413</v>
      </c>
      <c r="E329" s="126" t="s">
        <v>3414</v>
      </c>
      <c r="F329" s="126">
        <v>1005448369</v>
      </c>
      <c r="G329" s="126" t="s">
        <v>3415</v>
      </c>
      <c r="H329" s="126" t="s">
        <v>3416</v>
      </c>
      <c r="I329" s="126">
        <v>3132020814</v>
      </c>
    </row>
    <row r="330" spans="3:9" x14ac:dyDescent="0.25">
      <c r="C330" s="126" t="s">
        <v>355</v>
      </c>
      <c r="D330" s="126" t="s">
        <v>216</v>
      </c>
      <c r="E330" s="126" t="s">
        <v>356</v>
      </c>
      <c r="F330" s="144">
        <v>30205120</v>
      </c>
      <c r="G330" s="127" t="s">
        <v>428</v>
      </c>
      <c r="H330" s="127" t="s">
        <v>434</v>
      </c>
      <c r="I330" s="144">
        <v>3153102032</v>
      </c>
    </row>
    <row r="331" spans="3:9" x14ac:dyDescent="0.25">
      <c r="C331" s="596" t="s">
        <v>6741</v>
      </c>
      <c r="D331" s="596" t="s">
        <v>6742</v>
      </c>
      <c r="E331" s="596" t="s">
        <v>6743</v>
      </c>
      <c r="F331" s="596">
        <v>42935589</v>
      </c>
      <c r="G331" s="597" t="s">
        <v>6744</v>
      </c>
      <c r="H331" s="599" t="s">
        <v>245</v>
      </c>
      <c r="I331" s="598">
        <v>3046422738</v>
      </c>
    </row>
    <row r="332" spans="3:9" x14ac:dyDescent="0.25">
      <c r="C332" s="126" t="s">
        <v>5206</v>
      </c>
      <c r="D332" s="126" t="s">
        <v>5207</v>
      </c>
      <c r="E332" s="126" t="s">
        <v>5208</v>
      </c>
      <c r="F332" s="126">
        <v>26593898</v>
      </c>
      <c r="G332" s="126" t="s">
        <v>5209</v>
      </c>
      <c r="H332" s="126" t="s">
        <v>4838</v>
      </c>
      <c r="I332" s="126">
        <v>3102878455</v>
      </c>
    </row>
    <row r="333" spans="3:9" x14ac:dyDescent="0.25">
      <c r="C333" s="127" t="s">
        <v>409</v>
      </c>
      <c r="D333" s="126" t="s">
        <v>412</v>
      </c>
      <c r="E333" s="126" t="s">
        <v>417</v>
      </c>
      <c r="F333" s="144">
        <v>10335874545</v>
      </c>
      <c r="G333" s="127" t="s">
        <v>429</v>
      </c>
      <c r="H333" s="127" t="s">
        <v>435</v>
      </c>
      <c r="I333" s="144">
        <v>3205874512</v>
      </c>
    </row>
    <row r="334" spans="3:9" x14ac:dyDescent="0.25">
      <c r="C334" s="126" t="s">
        <v>4572</v>
      </c>
      <c r="D334" s="126" t="s">
        <v>4573</v>
      </c>
      <c r="E334" s="126" t="s">
        <v>2246</v>
      </c>
      <c r="F334" s="126">
        <v>1112230701</v>
      </c>
      <c r="G334" s="126" t="s">
        <v>4574</v>
      </c>
      <c r="H334" s="126" t="s">
        <v>2427</v>
      </c>
      <c r="I334" s="126">
        <v>3226499173</v>
      </c>
    </row>
    <row r="335" spans="3:9" x14ac:dyDescent="0.25">
      <c r="C335" s="127" t="s">
        <v>410</v>
      </c>
      <c r="D335" s="126" t="s">
        <v>413</v>
      </c>
      <c r="E335" s="126" t="s">
        <v>284</v>
      </c>
      <c r="F335" s="144">
        <v>12141214541</v>
      </c>
      <c r="G335" s="127" t="s">
        <v>430</v>
      </c>
      <c r="H335" s="127" t="s">
        <v>436</v>
      </c>
      <c r="I335" s="144">
        <v>3105489632</v>
      </c>
    </row>
    <row r="336" spans="3:9" x14ac:dyDescent="0.25">
      <c r="C336" s="688" t="s">
        <v>8844</v>
      </c>
      <c r="D336" s="687" t="s">
        <v>529</v>
      </c>
      <c r="E336" s="687" t="s">
        <v>8845</v>
      </c>
      <c r="F336" s="687">
        <v>19361069</v>
      </c>
      <c r="G336" s="687" t="s">
        <v>8846</v>
      </c>
      <c r="H336" s="687" t="s">
        <v>8847</v>
      </c>
      <c r="I336" s="688">
        <v>3212249057</v>
      </c>
    </row>
    <row r="337" spans="3:9" x14ac:dyDescent="0.25">
      <c r="C337" s="126" t="s">
        <v>498</v>
      </c>
      <c r="D337" s="126" t="s">
        <v>499</v>
      </c>
      <c r="E337" s="126" t="s">
        <v>500</v>
      </c>
      <c r="F337" s="127">
        <v>1152717718</v>
      </c>
      <c r="G337" s="127"/>
      <c r="H337" s="127"/>
      <c r="I337" s="127"/>
    </row>
    <row r="338" spans="3:9" x14ac:dyDescent="0.25">
      <c r="C338" s="126" t="s">
        <v>4166</v>
      </c>
      <c r="D338" s="126" t="s">
        <v>4165</v>
      </c>
      <c r="E338" s="126" t="s">
        <v>496</v>
      </c>
      <c r="F338" s="126">
        <v>1017268427</v>
      </c>
      <c r="G338" s="126" t="s">
        <v>4169</v>
      </c>
      <c r="H338" s="126" t="s">
        <v>245</v>
      </c>
      <c r="I338" s="126">
        <v>3106908605</v>
      </c>
    </row>
    <row r="339" spans="3:9" x14ac:dyDescent="0.25">
      <c r="C339" s="126" t="s">
        <v>2614</v>
      </c>
      <c r="D339" s="126" t="s">
        <v>2615</v>
      </c>
      <c r="E339" s="126" t="s">
        <v>2030</v>
      </c>
      <c r="F339" s="126">
        <v>43283796</v>
      </c>
      <c r="G339" s="126" t="s">
        <v>2613</v>
      </c>
      <c r="H339" s="126" t="s">
        <v>221</v>
      </c>
      <c r="I339" s="126">
        <v>3217729965</v>
      </c>
    </row>
    <row r="340" spans="3:9" x14ac:dyDescent="0.25">
      <c r="C340" s="596" t="s">
        <v>7505</v>
      </c>
      <c r="D340" s="596" t="s">
        <v>2799</v>
      </c>
      <c r="E340" s="596" t="s">
        <v>7506</v>
      </c>
      <c r="F340" s="596">
        <v>40093455</v>
      </c>
      <c r="G340" s="687" t="s">
        <v>7507</v>
      </c>
      <c r="H340" s="687" t="s">
        <v>3458</v>
      </c>
      <c r="I340" s="688">
        <v>3114741827</v>
      </c>
    </row>
    <row r="341" spans="3:9" x14ac:dyDescent="0.25">
      <c r="C341" s="126" t="s">
        <v>2477</v>
      </c>
      <c r="D341" s="126" t="s">
        <v>2478</v>
      </c>
      <c r="E341" s="126" t="s">
        <v>284</v>
      </c>
      <c r="F341" s="126">
        <v>1000415462</v>
      </c>
      <c r="G341" s="126"/>
      <c r="H341" s="126"/>
      <c r="I341" s="126"/>
    </row>
    <row r="342" spans="3:9" x14ac:dyDescent="0.25">
      <c r="C342" s="126" t="s">
        <v>4298</v>
      </c>
      <c r="D342" s="126" t="s">
        <v>4299</v>
      </c>
      <c r="E342" s="126" t="s">
        <v>1572</v>
      </c>
      <c r="F342" s="126">
        <v>50914462</v>
      </c>
      <c r="G342" s="126" t="s">
        <v>4300</v>
      </c>
      <c r="H342" s="126" t="s">
        <v>221</v>
      </c>
      <c r="I342" s="126">
        <v>3043968820</v>
      </c>
    </row>
    <row r="343" spans="3:9" x14ac:dyDescent="0.25">
      <c r="C343" s="126" t="s">
        <v>3530</v>
      </c>
      <c r="D343" s="126" t="s">
        <v>3531</v>
      </c>
      <c r="E343" s="126" t="s">
        <v>3535</v>
      </c>
      <c r="F343" s="126">
        <v>42777444</v>
      </c>
      <c r="G343" s="126" t="s">
        <v>3532</v>
      </c>
      <c r="H343" s="126" t="s">
        <v>433</v>
      </c>
      <c r="I343" s="126">
        <v>3014777642</v>
      </c>
    </row>
    <row r="344" spans="3:9" x14ac:dyDescent="0.25">
      <c r="C344" s="126" t="s">
        <v>258</v>
      </c>
      <c r="D344" s="126" t="s">
        <v>259</v>
      </c>
      <c r="E344" s="126" t="s">
        <v>260</v>
      </c>
      <c r="F344" s="144">
        <v>1233188725</v>
      </c>
      <c r="G344" s="127" t="s">
        <v>261</v>
      </c>
      <c r="H344" s="127" t="s">
        <v>257</v>
      </c>
      <c r="I344" s="144">
        <v>3205323620</v>
      </c>
    </row>
    <row r="345" spans="3:9" x14ac:dyDescent="0.25">
      <c r="C345" s="688" t="s">
        <v>7728</v>
      </c>
      <c r="D345" s="687" t="s">
        <v>7729</v>
      </c>
      <c r="E345" s="687" t="s">
        <v>584</v>
      </c>
      <c r="F345" s="687">
        <v>1019110201</v>
      </c>
      <c r="G345" s="687" t="s">
        <v>7730</v>
      </c>
      <c r="H345" s="687" t="s">
        <v>4838</v>
      </c>
      <c r="I345" s="688">
        <v>3022243584</v>
      </c>
    </row>
    <row r="346" spans="3:9" x14ac:dyDescent="0.25">
      <c r="C346" s="688" t="s">
        <v>8319</v>
      </c>
      <c r="D346" s="687" t="s">
        <v>8320</v>
      </c>
      <c r="E346" s="687" t="s">
        <v>8321</v>
      </c>
      <c r="F346" s="687">
        <v>35115817</v>
      </c>
      <c r="G346" s="687" t="s">
        <v>8322</v>
      </c>
      <c r="H346" s="687" t="s">
        <v>217</v>
      </c>
      <c r="I346" s="688">
        <v>3205878454</v>
      </c>
    </row>
    <row r="347" spans="3:9" x14ac:dyDescent="0.25">
      <c r="C347" s="126" t="s">
        <v>6267</v>
      </c>
      <c r="D347" s="126" t="s">
        <v>2965</v>
      </c>
      <c r="E347" s="126" t="s">
        <v>353</v>
      </c>
      <c r="F347" s="126">
        <v>1002928308</v>
      </c>
      <c r="G347" s="126"/>
      <c r="H347" s="126"/>
      <c r="I347" s="126"/>
    </row>
    <row r="348" spans="3:9" x14ac:dyDescent="0.25">
      <c r="C348" s="126" t="s">
        <v>4455</v>
      </c>
      <c r="D348" s="126" t="s">
        <v>4456</v>
      </c>
      <c r="E348" s="126" t="s">
        <v>1617</v>
      </c>
      <c r="F348" s="126">
        <v>46674519</v>
      </c>
      <c r="G348" s="126" t="s">
        <v>4457</v>
      </c>
      <c r="H348" s="126" t="s">
        <v>2372</v>
      </c>
      <c r="I348" s="126">
        <v>3144800417</v>
      </c>
    </row>
    <row r="349" spans="3:9" x14ac:dyDescent="0.25">
      <c r="C349" s="688" t="s">
        <v>9016</v>
      </c>
      <c r="D349" s="687" t="s">
        <v>539</v>
      </c>
      <c r="E349" s="687" t="s">
        <v>9017</v>
      </c>
      <c r="F349" s="687">
        <v>1020461387</v>
      </c>
      <c r="G349" s="687" t="s">
        <v>9018</v>
      </c>
      <c r="H349" s="687" t="s">
        <v>486</v>
      </c>
      <c r="I349" s="688">
        <v>3014282209</v>
      </c>
    </row>
    <row r="350" spans="3:9" x14ac:dyDescent="0.25">
      <c r="C350" s="688" t="s">
        <v>8629</v>
      </c>
      <c r="D350" s="687" t="s">
        <v>4939</v>
      </c>
      <c r="E350" s="687" t="s">
        <v>2773</v>
      </c>
      <c r="F350" s="687">
        <v>1005134423</v>
      </c>
      <c r="G350" s="687" t="s">
        <v>8630</v>
      </c>
      <c r="H350" s="687" t="s">
        <v>4730</v>
      </c>
      <c r="I350" s="688">
        <v>3106159139</v>
      </c>
    </row>
    <row r="351" spans="3:9" x14ac:dyDescent="0.25">
      <c r="C351" s="688" t="s">
        <v>8225</v>
      </c>
      <c r="D351" s="687" t="s">
        <v>2246</v>
      </c>
      <c r="E351" s="687" t="s">
        <v>302</v>
      </c>
      <c r="F351" s="687">
        <v>1001866324</v>
      </c>
      <c r="G351" s="687" t="s">
        <v>8226</v>
      </c>
      <c r="H351" s="687" t="s">
        <v>221</v>
      </c>
      <c r="I351" s="688">
        <v>3145125621</v>
      </c>
    </row>
    <row r="352" spans="3:9" x14ac:dyDescent="0.25">
      <c r="C352" s="126" t="s">
        <v>3226</v>
      </c>
      <c r="D352" s="126" t="s">
        <v>584</v>
      </c>
      <c r="E352" s="126" t="s">
        <v>3227</v>
      </c>
      <c r="F352" s="126">
        <v>49553219</v>
      </c>
      <c r="G352" s="126" t="s">
        <v>3228</v>
      </c>
      <c r="H352" s="126" t="s">
        <v>3225</v>
      </c>
      <c r="I352" s="126">
        <v>3224613173</v>
      </c>
    </row>
    <row r="353" spans="3:9" ht="30" x14ac:dyDescent="0.25">
      <c r="C353" s="596" t="s">
        <v>7302</v>
      </c>
      <c r="D353" s="596" t="s">
        <v>271</v>
      </c>
      <c r="E353" s="596" t="s">
        <v>3150</v>
      </c>
      <c r="F353" s="596">
        <v>1127242174</v>
      </c>
      <c r="G353" s="597" t="s">
        <v>7303</v>
      </c>
      <c r="H353" s="599" t="s">
        <v>217</v>
      </c>
      <c r="I353" s="598">
        <v>3122982713</v>
      </c>
    </row>
    <row r="354" spans="3:9" x14ac:dyDescent="0.25">
      <c r="C354" s="126" t="s">
        <v>5267</v>
      </c>
      <c r="D354" s="126" t="s">
        <v>5268</v>
      </c>
      <c r="E354" s="126" t="s">
        <v>5029</v>
      </c>
      <c r="F354" s="126">
        <v>1024516769</v>
      </c>
      <c r="G354" s="126" t="s">
        <v>5269</v>
      </c>
      <c r="H354" s="126" t="s">
        <v>544</v>
      </c>
      <c r="I354" s="126">
        <v>3205612501</v>
      </c>
    </row>
    <row r="355" spans="3:9" x14ac:dyDescent="0.25">
      <c r="C355" s="126" t="s">
        <v>2413</v>
      </c>
      <c r="D355" s="126" t="s">
        <v>2414</v>
      </c>
      <c r="E355" s="126" t="s">
        <v>2027</v>
      </c>
      <c r="F355" s="126">
        <v>1034991974</v>
      </c>
      <c r="G355" s="126"/>
      <c r="H355" s="126"/>
      <c r="I355" s="126"/>
    </row>
    <row r="356" spans="3:9" x14ac:dyDescent="0.25">
      <c r="C356" s="126" t="s">
        <v>3064</v>
      </c>
      <c r="D356" s="126" t="s">
        <v>3065</v>
      </c>
      <c r="E356" s="126" t="s">
        <v>288</v>
      </c>
      <c r="F356" s="126">
        <v>53910350</v>
      </c>
      <c r="G356" s="126" t="s">
        <v>3066</v>
      </c>
      <c r="H356" s="126" t="s">
        <v>3067</v>
      </c>
      <c r="I356" s="126">
        <v>3155427384</v>
      </c>
    </row>
    <row r="357" spans="3:9" x14ac:dyDescent="0.25">
      <c r="C357" s="688" t="s">
        <v>1571</v>
      </c>
      <c r="D357" s="687" t="s">
        <v>500</v>
      </c>
      <c r="E357" s="687" t="s">
        <v>506</v>
      </c>
      <c r="F357" s="687">
        <v>43584296</v>
      </c>
      <c r="G357" s="687" t="s">
        <v>9000</v>
      </c>
      <c r="H357" s="687" t="s">
        <v>221</v>
      </c>
      <c r="I357" s="688">
        <v>3108545454</v>
      </c>
    </row>
    <row r="358" spans="3:9" x14ac:dyDescent="0.25">
      <c r="C358" s="126" t="s">
        <v>1571</v>
      </c>
      <c r="D358" s="126" t="s">
        <v>1572</v>
      </c>
      <c r="E358" s="126" t="s">
        <v>1573</v>
      </c>
      <c r="F358" s="126">
        <v>43839566</v>
      </c>
      <c r="G358" s="126" t="s">
        <v>1570</v>
      </c>
      <c r="H358" s="126" t="s">
        <v>245</v>
      </c>
      <c r="I358" s="126">
        <v>3146808305</v>
      </c>
    </row>
    <row r="359" spans="3:9" x14ac:dyDescent="0.25">
      <c r="C359" s="126" t="s">
        <v>578</v>
      </c>
      <c r="D359" s="126" t="s">
        <v>579</v>
      </c>
      <c r="E359" s="126" t="s">
        <v>580</v>
      </c>
      <c r="F359" s="126">
        <v>1001139739</v>
      </c>
      <c r="G359" s="126" t="s">
        <v>581</v>
      </c>
      <c r="H359" s="126" t="s">
        <v>433</v>
      </c>
      <c r="I359" s="126">
        <v>3147955849</v>
      </c>
    </row>
    <row r="360" spans="3:9" x14ac:dyDescent="0.25">
      <c r="C360" s="688" t="s">
        <v>9122</v>
      </c>
      <c r="D360" s="687" t="s">
        <v>9123</v>
      </c>
      <c r="E360" s="687" t="s">
        <v>405</v>
      </c>
      <c r="F360" s="687">
        <v>1128271873</v>
      </c>
      <c r="G360" s="687" t="s">
        <v>9124</v>
      </c>
      <c r="H360" s="687" t="s">
        <v>221</v>
      </c>
      <c r="I360" s="688">
        <v>3216199448</v>
      </c>
    </row>
    <row r="361" spans="3:9" x14ac:dyDescent="0.25">
      <c r="C361" s="126" t="s">
        <v>4887</v>
      </c>
      <c r="D361" s="126" t="s">
        <v>4883</v>
      </c>
      <c r="E361" s="126" t="s">
        <v>405</v>
      </c>
      <c r="F361" s="126">
        <v>1128271873</v>
      </c>
      <c r="G361" s="126" t="s">
        <v>4888</v>
      </c>
      <c r="H361" s="126" t="s">
        <v>221</v>
      </c>
      <c r="I361" s="126">
        <v>3216199448</v>
      </c>
    </row>
    <row r="362" spans="3:9" x14ac:dyDescent="0.25">
      <c r="C362" s="126" t="s">
        <v>3652</v>
      </c>
      <c r="D362" s="126" t="s">
        <v>2804</v>
      </c>
      <c r="E362" s="126" t="s">
        <v>584</v>
      </c>
      <c r="F362" s="126">
        <v>32751339</v>
      </c>
      <c r="G362" s="126" t="s">
        <v>3656</v>
      </c>
      <c r="H362" s="126" t="s">
        <v>221</v>
      </c>
      <c r="I362" s="126">
        <v>3106603471</v>
      </c>
    </row>
    <row r="363" spans="3:9" x14ac:dyDescent="0.25">
      <c r="C363" s="126" t="s">
        <v>4895</v>
      </c>
      <c r="D363" s="126" t="s">
        <v>4896</v>
      </c>
      <c r="E363" s="126" t="s">
        <v>2283</v>
      </c>
      <c r="F363" s="126">
        <v>98762816</v>
      </c>
      <c r="G363" s="126" t="s">
        <v>4898</v>
      </c>
      <c r="H363" s="126" t="s">
        <v>221</v>
      </c>
      <c r="I363" s="126" t="s">
        <v>4897</v>
      </c>
    </row>
    <row r="364" spans="3:9" x14ac:dyDescent="0.25">
      <c r="C364" s="126" t="s">
        <v>5826</v>
      </c>
      <c r="D364" s="126" t="s">
        <v>5827</v>
      </c>
      <c r="E364" s="126" t="s">
        <v>5828</v>
      </c>
      <c r="F364" s="126">
        <v>1114622592</v>
      </c>
      <c r="G364" s="126" t="s">
        <v>5829</v>
      </c>
      <c r="H364" s="126" t="s">
        <v>5830</v>
      </c>
      <c r="I364" s="126" t="s">
        <v>5831</v>
      </c>
    </row>
    <row r="365" spans="3:9" x14ac:dyDescent="0.25">
      <c r="C365" s="688" t="s">
        <v>8145</v>
      </c>
      <c r="D365" s="687" t="s">
        <v>2775</v>
      </c>
      <c r="E365" s="687" t="s">
        <v>2775</v>
      </c>
      <c r="F365" s="687">
        <v>22040836</v>
      </c>
      <c r="G365" s="687" t="s">
        <v>8143</v>
      </c>
      <c r="H365" s="687" t="s">
        <v>2426</v>
      </c>
      <c r="I365" s="688">
        <v>3117114748</v>
      </c>
    </row>
    <row r="366" spans="3:9" x14ac:dyDescent="0.25">
      <c r="C366" s="126" t="s">
        <v>3620</v>
      </c>
      <c r="D366" s="126" t="s">
        <v>2612</v>
      </c>
      <c r="E366" s="126" t="s">
        <v>3621</v>
      </c>
      <c r="F366" s="126">
        <v>406185</v>
      </c>
      <c r="G366" s="126" t="s">
        <v>3622</v>
      </c>
      <c r="H366" s="126" t="s">
        <v>2148</v>
      </c>
      <c r="I366" s="126">
        <v>3217997192</v>
      </c>
    </row>
    <row r="367" spans="3:9" x14ac:dyDescent="0.25">
      <c r="C367" s="126" t="s">
        <v>2952</v>
      </c>
      <c r="D367" s="126" t="s">
        <v>2953</v>
      </c>
      <c r="E367" s="126" t="s">
        <v>2954</v>
      </c>
      <c r="F367" s="126">
        <v>1079508375</v>
      </c>
      <c r="G367" s="126" t="s">
        <v>2955</v>
      </c>
      <c r="H367" s="126" t="s">
        <v>2956</v>
      </c>
      <c r="I367" s="126">
        <v>3163052946</v>
      </c>
    </row>
    <row r="368" spans="3:9" x14ac:dyDescent="0.25">
      <c r="C368" s="126" t="s">
        <v>5859</v>
      </c>
      <c r="D368" s="126" t="s">
        <v>2377</v>
      </c>
      <c r="E368" s="126" t="s">
        <v>2965</v>
      </c>
      <c r="F368" s="126">
        <v>1022403293</v>
      </c>
      <c r="G368" s="126" t="s">
        <v>5860</v>
      </c>
      <c r="H368" s="126" t="s">
        <v>544</v>
      </c>
      <c r="I368" s="126">
        <v>3214094625</v>
      </c>
    </row>
    <row r="369" spans="3:9" x14ac:dyDescent="0.25">
      <c r="C369" s="126" t="s">
        <v>3716</v>
      </c>
      <c r="D369" s="126" t="s">
        <v>496</v>
      </c>
      <c r="E369" s="126" t="s">
        <v>3717</v>
      </c>
      <c r="F369" s="126">
        <v>10536320</v>
      </c>
      <c r="G369" s="126" t="s">
        <v>3718</v>
      </c>
      <c r="H369" s="126" t="s">
        <v>1642</v>
      </c>
      <c r="I369" s="126">
        <v>3103246518</v>
      </c>
    </row>
    <row r="370" spans="3:9" x14ac:dyDescent="0.25">
      <c r="C370" s="126" t="s">
        <v>3892</v>
      </c>
      <c r="D370" s="126" t="s">
        <v>3893</v>
      </c>
      <c r="E370" s="126" t="s">
        <v>3227</v>
      </c>
      <c r="F370" s="126">
        <v>1001546278</v>
      </c>
      <c r="G370" s="126" t="s">
        <v>3899</v>
      </c>
      <c r="H370" s="126" t="s">
        <v>602</v>
      </c>
      <c r="I370" s="126">
        <v>3117819054</v>
      </c>
    </row>
    <row r="371" spans="3:9" x14ac:dyDescent="0.25">
      <c r="C371" s="126" t="s">
        <v>3900</v>
      </c>
      <c r="D371" s="126" t="s">
        <v>3901</v>
      </c>
      <c r="E371" s="126" t="s">
        <v>3902</v>
      </c>
      <c r="F371" s="126">
        <v>15516088</v>
      </c>
      <c r="G371" s="126" t="s">
        <v>3903</v>
      </c>
      <c r="H371" s="126" t="s">
        <v>486</v>
      </c>
      <c r="I371" s="126">
        <v>3117819054</v>
      </c>
    </row>
    <row r="372" spans="3:9" x14ac:dyDescent="0.25">
      <c r="C372" s="596" t="s">
        <v>6850</v>
      </c>
      <c r="D372" s="596" t="s">
        <v>6852</v>
      </c>
      <c r="E372" s="596" t="s">
        <v>6851</v>
      </c>
      <c r="F372" s="596">
        <v>1016055014</v>
      </c>
      <c r="G372" s="597" t="s">
        <v>6853</v>
      </c>
      <c r="H372" s="599" t="s">
        <v>544</v>
      </c>
      <c r="I372" s="598">
        <v>3144361333</v>
      </c>
    </row>
    <row r="373" spans="3:9" x14ac:dyDescent="0.25">
      <c r="C373" s="688" t="s">
        <v>1934</v>
      </c>
      <c r="D373" s="687" t="s">
        <v>8233</v>
      </c>
      <c r="E373" s="687" t="s">
        <v>1883</v>
      </c>
      <c r="F373" s="687">
        <v>19441039</v>
      </c>
      <c r="G373" s="687" t="s">
        <v>8235</v>
      </c>
      <c r="H373" s="687" t="s">
        <v>544</v>
      </c>
      <c r="I373" s="688">
        <v>3108071928</v>
      </c>
    </row>
    <row r="374" spans="3:9" x14ac:dyDescent="0.25">
      <c r="C374" s="126" t="s">
        <v>1934</v>
      </c>
      <c r="D374" s="126" t="s">
        <v>1935</v>
      </c>
      <c r="E374" s="126" t="s">
        <v>1936</v>
      </c>
      <c r="F374" s="126">
        <v>1093775908</v>
      </c>
      <c r="G374" s="126"/>
      <c r="H374" s="126"/>
      <c r="I374" s="126"/>
    </row>
    <row r="375" spans="3:9" x14ac:dyDescent="0.25">
      <c r="C375" s="688" t="s">
        <v>8848</v>
      </c>
      <c r="D375" s="687" t="s">
        <v>8849</v>
      </c>
      <c r="E375" s="687" t="s">
        <v>4233</v>
      </c>
      <c r="F375" s="687">
        <v>4236698</v>
      </c>
      <c r="G375" s="687" t="s">
        <v>9295</v>
      </c>
      <c r="H375" s="687" t="s">
        <v>9296</v>
      </c>
      <c r="I375" s="688">
        <v>3106495552</v>
      </c>
    </row>
    <row r="376" spans="3:9" x14ac:dyDescent="0.25">
      <c r="C376" s="688" t="s">
        <v>8848</v>
      </c>
      <c r="D376" s="687" t="s">
        <v>8849</v>
      </c>
      <c r="E376" s="687" t="s">
        <v>4233</v>
      </c>
      <c r="F376" s="687">
        <v>4236698</v>
      </c>
      <c r="G376" s="687" t="s">
        <v>8850</v>
      </c>
      <c r="H376" s="687" t="s">
        <v>8851</v>
      </c>
      <c r="I376" s="688">
        <v>3106495552</v>
      </c>
    </row>
    <row r="377" spans="3:9" x14ac:dyDescent="0.25">
      <c r="C377" s="126" t="s">
        <v>2153</v>
      </c>
      <c r="D377" s="126" t="s">
        <v>2154</v>
      </c>
      <c r="E377" s="126" t="s">
        <v>2155</v>
      </c>
      <c r="F377" s="126">
        <v>34556385</v>
      </c>
      <c r="G377" s="126" t="s">
        <v>2152</v>
      </c>
      <c r="H377" s="126" t="s">
        <v>2147</v>
      </c>
      <c r="I377" s="126">
        <v>3147289993</v>
      </c>
    </row>
    <row r="378" spans="3:9" x14ac:dyDescent="0.25">
      <c r="C378" s="596" t="s">
        <v>7337</v>
      </c>
      <c r="D378" s="596" t="s">
        <v>4573</v>
      </c>
      <c r="E378" s="596" t="s">
        <v>7338</v>
      </c>
      <c r="F378" s="596">
        <v>1075872460</v>
      </c>
      <c r="G378" s="687" t="s">
        <v>7335</v>
      </c>
      <c r="H378" s="687" t="s">
        <v>7336</v>
      </c>
      <c r="I378" s="688">
        <v>3176443618</v>
      </c>
    </row>
    <row r="379" spans="3:9" x14ac:dyDescent="0.25">
      <c r="C379" s="126" t="s">
        <v>6240</v>
      </c>
      <c r="D379" s="126" t="s">
        <v>6241</v>
      </c>
      <c r="E379" s="126" t="s">
        <v>2283</v>
      </c>
      <c r="F379" s="126">
        <v>1017246462</v>
      </c>
      <c r="G379" s="126" t="s">
        <v>6242</v>
      </c>
      <c r="H379" s="126" t="s">
        <v>221</v>
      </c>
      <c r="I379" s="126">
        <v>3244900072</v>
      </c>
    </row>
    <row r="380" spans="3:9" x14ac:dyDescent="0.25">
      <c r="C380" s="126" t="s">
        <v>3853</v>
      </c>
      <c r="D380" s="126" t="s">
        <v>270</v>
      </c>
      <c r="E380" s="126" t="s">
        <v>3854</v>
      </c>
      <c r="F380" s="126">
        <v>32423014</v>
      </c>
      <c r="G380" s="126" t="s">
        <v>3855</v>
      </c>
      <c r="H380" s="126" t="s">
        <v>435</v>
      </c>
      <c r="I380" s="126">
        <v>3164800919</v>
      </c>
    </row>
    <row r="381" spans="3:9" x14ac:dyDescent="0.25">
      <c r="C381" s="688" t="s">
        <v>1616</v>
      </c>
      <c r="D381" s="687" t="s">
        <v>3296</v>
      </c>
      <c r="E381" s="687" t="s">
        <v>539</v>
      </c>
      <c r="F381" s="687">
        <v>1017199463</v>
      </c>
      <c r="G381" s="687"/>
      <c r="H381" s="687" t="s">
        <v>221</v>
      </c>
      <c r="I381" s="688"/>
    </row>
    <row r="382" spans="3:9" x14ac:dyDescent="0.25">
      <c r="C382" s="126" t="s">
        <v>1616</v>
      </c>
      <c r="D382" s="126" t="s">
        <v>1617</v>
      </c>
      <c r="E382" s="126" t="s">
        <v>215</v>
      </c>
      <c r="F382" s="126">
        <v>43809872</v>
      </c>
      <c r="G382" s="126" t="s">
        <v>1618</v>
      </c>
      <c r="H382" s="126" t="s">
        <v>1619</v>
      </c>
      <c r="I382" s="126" t="s">
        <v>221</v>
      </c>
    </row>
    <row r="383" spans="3:9" x14ac:dyDescent="0.25">
      <c r="C383" s="126" t="s">
        <v>303</v>
      </c>
      <c r="D383" s="126" t="s">
        <v>302</v>
      </c>
      <c r="E383" s="126" t="s">
        <v>302</v>
      </c>
      <c r="F383" s="144">
        <v>7444049</v>
      </c>
      <c r="G383" s="127" t="s">
        <v>419</v>
      </c>
      <c r="H383" s="127" t="s">
        <v>245</v>
      </c>
      <c r="I383" s="144" t="s">
        <v>317</v>
      </c>
    </row>
    <row r="384" spans="3:9" x14ac:dyDescent="0.25">
      <c r="C384" s="126" t="s">
        <v>3713</v>
      </c>
      <c r="D384" s="126" t="s">
        <v>1883</v>
      </c>
      <c r="E384" s="126" t="s">
        <v>3714</v>
      </c>
      <c r="F384" s="126">
        <v>51606582</v>
      </c>
      <c r="G384" s="126" t="s">
        <v>3715</v>
      </c>
      <c r="H384" s="126" t="s">
        <v>1642</v>
      </c>
      <c r="I384" s="126">
        <v>3103246518</v>
      </c>
    </row>
    <row r="385" spans="3:9" x14ac:dyDescent="0.25">
      <c r="C385" s="126" t="s">
        <v>2376</v>
      </c>
      <c r="D385" s="126" t="s">
        <v>2377</v>
      </c>
      <c r="E385" s="126" t="s">
        <v>2378</v>
      </c>
      <c r="F385" s="126">
        <v>42768712</v>
      </c>
      <c r="G385" s="126" t="s">
        <v>2300</v>
      </c>
      <c r="H385" s="126" t="s">
        <v>221</v>
      </c>
      <c r="I385" s="126" t="s">
        <v>2379</v>
      </c>
    </row>
    <row r="386" spans="3:9" x14ac:dyDescent="0.25">
      <c r="C386" s="688" t="s">
        <v>7578</v>
      </c>
      <c r="D386" s="687" t="s">
        <v>236</v>
      </c>
      <c r="E386" s="687" t="s">
        <v>531</v>
      </c>
      <c r="F386" s="687">
        <v>43488276</v>
      </c>
      <c r="G386" s="687"/>
      <c r="H386" s="687" t="s">
        <v>4503</v>
      </c>
      <c r="I386" s="688" t="s">
        <v>7579</v>
      </c>
    </row>
    <row r="387" spans="3:9" x14ac:dyDescent="0.25">
      <c r="C387" s="126" t="s">
        <v>5299</v>
      </c>
      <c r="D387" s="126" t="s">
        <v>215</v>
      </c>
      <c r="E387" s="126" t="s">
        <v>5300</v>
      </c>
      <c r="F387" s="126">
        <v>1059598220</v>
      </c>
      <c r="G387" s="126" t="s">
        <v>5301</v>
      </c>
      <c r="H387" s="126" t="s">
        <v>5298</v>
      </c>
      <c r="I387" s="126">
        <v>3001250258</v>
      </c>
    </row>
    <row r="388" spans="3:9" x14ac:dyDescent="0.25">
      <c r="C388" s="126" t="s">
        <v>2569</v>
      </c>
      <c r="D388" s="126" t="s">
        <v>2570</v>
      </c>
      <c r="E388" s="126" t="s">
        <v>2571</v>
      </c>
      <c r="F388" s="126">
        <v>1005108191</v>
      </c>
      <c r="G388" s="126" t="s">
        <v>2572</v>
      </c>
      <c r="H388" s="126" t="s">
        <v>2573</v>
      </c>
      <c r="I388" s="126">
        <v>3163201864</v>
      </c>
    </row>
    <row r="389" spans="3:9" x14ac:dyDescent="0.25">
      <c r="C389" s="126" t="s">
        <v>5021</v>
      </c>
      <c r="D389" s="126" t="s">
        <v>1895</v>
      </c>
      <c r="E389" s="126" t="s">
        <v>5022</v>
      </c>
      <c r="F389" s="126">
        <v>1086924546</v>
      </c>
      <c r="G389" s="126" t="s">
        <v>5023</v>
      </c>
      <c r="H389" s="126" t="s">
        <v>5020</v>
      </c>
      <c r="I389" s="126">
        <v>3234645799</v>
      </c>
    </row>
    <row r="390" spans="3:9" x14ac:dyDescent="0.25">
      <c r="C390" s="126" t="s">
        <v>4810</v>
      </c>
      <c r="D390" s="126" t="s">
        <v>4022</v>
      </c>
      <c r="E390" s="126" t="s">
        <v>4811</v>
      </c>
      <c r="F390" s="126">
        <v>1103364102</v>
      </c>
      <c r="G390" s="126" t="s">
        <v>4812</v>
      </c>
      <c r="H390" s="126" t="s">
        <v>221</v>
      </c>
      <c r="I390" s="126">
        <v>3042922646</v>
      </c>
    </row>
    <row r="391" spans="3:9" x14ac:dyDescent="0.25">
      <c r="C391" s="126" t="s">
        <v>4944</v>
      </c>
      <c r="D391" s="126" t="s">
        <v>4945</v>
      </c>
      <c r="E391" s="126" t="s">
        <v>4946</v>
      </c>
      <c r="F391" s="126">
        <v>55058189</v>
      </c>
      <c r="G391" s="126" t="s">
        <v>4947</v>
      </c>
      <c r="H391" s="126" t="s">
        <v>4838</v>
      </c>
      <c r="I391" s="126">
        <v>3142754654</v>
      </c>
    </row>
    <row r="392" spans="3:9" x14ac:dyDescent="0.25">
      <c r="C392" s="126" t="s">
        <v>1586</v>
      </c>
      <c r="D392" s="126" t="s">
        <v>1587</v>
      </c>
      <c r="E392" s="126" t="s">
        <v>289</v>
      </c>
      <c r="F392" s="126">
        <v>88259740</v>
      </c>
      <c r="G392" s="126" t="s">
        <v>1588</v>
      </c>
      <c r="H392" s="126" t="s">
        <v>1585</v>
      </c>
      <c r="I392" s="126">
        <v>3208181633</v>
      </c>
    </row>
    <row r="393" spans="3:9" x14ac:dyDescent="0.25">
      <c r="C393" s="126" t="s">
        <v>1586</v>
      </c>
      <c r="D393" s="126" t="s">
        <v>2775</v>
      </c>
      <c r="E393" s="126" t="s">
        <v>2776</v>
      </c>
      <c r="F393" s="126">
        <v>79488452</v>
      </c>
      <c r="G393" s="126" t="s">
        <v>2777</v>
      </c>
      <c r="H393" s="126" t="s">
        <v>2778</v>
      </c>
      <c r="I393" s="126">
        <v>3208488526</v>
      </c>
    </row>
    <row r="394" spans="3:9" x14ac:dyDescent="0.25">
      <c r="C394" s="126" t="s">
        <v>5968</v>
      </c>
      <c r="D394" s="126" t="s">
        <v>5969</v>
      </c>
      <c r="E394" s="126" t="s">
        <v>215</v>
      </c>
      <c r="F394" s="126">
        <v>71217309</v>
      </c>
      <c r="G394" s="126" t="s">
        <v>5970</v>
      </c>
      <c r="H394" s="126" t="s">
        <v>221</v>
      </c>
      <c r="I394" s="126">
        <v>3006446462</v>
      </c>
    </row>
    <row r="395" spans="3:9" x14ac:dyDescent="0.25">
      <c r="C395" s="596" t="s">
        <v>6941</v>
      </c>
      <c r="D395" s="596" t="s">
        <v>6942</v>
      </c>
      <c r="E395" s="596" t="s">
        <v>414</v>
      </c>
      <c r="F395" s="596">
        <v>78031844</v>
      </c>
      <c r="G395" s="597"/>
      <c r="H395" s="599" t="s">
        <v>6946</v>
      </c>
      <c r="I395" s="598">
        <v>3106102931</v>
      </c>
    </row>
    <row r="396" spans="3:9" x14ac:dyDescent="0.25">
      <c r="C396" s="126" t="s">
        <v>3460</v>
      </c>
      <c r="D396" s="126" t="s">
        <v>1895</v>
      </c>
      <c r="E396" s="126" t="s">
        <v>2728</v>
      </c>
      <c r="F396" s="126">
        <v>76330706</v>
      </c>
      <c r="G396" s="126" t="s">
        <v>3461</v>
      </c>
      <c r="H396" s="126" t="s">
        <v>3458</v>
      </c>
      <c r="I396" s="126">
        <v>3216405113</v>
      </c>
    </row>
    <row r="397" spans="3:9" x14ac:dyDescent="0.25">
      <c r="C397" s="126" t="s">
        <v>3460</v>
      </c>
      <c r="D397" s="126" t="s">
        <v>414</v>
      </c>
      <c r="E397" s="126" t="s">
        <v>319</v>
      </c>
      <c r="F397" s="126">
        <v>1020446082</v>
      </c>
      <c r="G397" s="126" t="s">
        <v>3487</v>
      </c>
      <c r="H397" s="126" t="s">
        <v>3488</v>
      </c>
      <c r="I397" s="126">
        <v>3015264690</v>
      </c>
    </row>
    <row r="398" spans="3:9" x14ac:dyDescent="0.25">
      <c r="C398" s="688" t="s">
        <v>8551</v>
      </c>
      <c r="D398" s="687" t="s">
        <v>8552</v>
      </c>
      <c r="E398" s="687" t="s">
        <v>1793</v>
      </c>
      <c r="F398" s="687">
        <v>1114149106</v>
      </c>
      <c r="G398" s="687" t="s">
        <v>8555</v>
      </c>
      <c r="H398" s="687" t="s">
        <v>217</v>
      </c>
      <c r="I398" s="688">
        <v>3235763558</v>
      </c>
    </row>
    <row r="399" spans="3:9" x14ac:dyDescent="0.25">
      <c r="C399" s="126" t="s">
        <v>1893</v>
      </c>
      <c r="D399" s="126" t="s">
        <v>1894</v>
      </c>
      <c r="E399" s="126" t="s">
        <v>1895</v>
      </c>
      <c r="F399" s="126">
        <v>78589830</v>
      </c>
      <c r="G399" s="126" t="s">
        <v>1896</v>
      </c>
      <c r="H399" s="126" t="s">
        <v>1897</v>
      </c>
      <c r="I399" s="126">
        <v>3126326304</v>
      </c>
    </row>
    <row r="400" spans="3:9" x14ac:dyDescent="0.25">
      <c r="C400" s="688" t="s">
        <v>8258</v>
      </c>
      <c r="D400" s="687" t="s">
        <v>1872</v>
      </c>
      <c r="E400" s="687" t="s">
        <v>8259</v>
      </c>
      <c r="F400" s="687">
        <v>1026266683</v>
      </c>
      <c r="G400" s="687" t="s">
        <v>8260</v>
      </c>
      <c r="H400" s="687" t="s">
        <v>544</v>
      </c>
      <c r="I400" s="688">
        <v>3124976765</v>
      </c>
    </row>
    <row r="401" spans="3:9" x14ac:dyDescent="0.25">
      <c r="C401" s="688" t="s">
        <v>8687</v>
      </c>
      <c r="D401" s="687" t="s">
        <v>8688</v>
      </c>
      <c r="E401" s="687" t="s">
        <v>302</v>
      </c>
      <c r="F401" s="687">
        <v>87303046</v>
      </c>
      <c r="G401" s="687" t="s">
        <v>2656</v>
      </c>
      <c r="H401" s="687" t="s">
        <v>2656</v>
      </c>
      <c r="I401" s="688">
        <v>3004213172</v>
      </c>
    </row>
    <row r="402" spans="3:9" x14ac:dyDescent="0.25">
      <c r="C402" s="126" t="s">
        <v>3601</v>
      </c>
      <c r="D402" s="126" t="s">
        <v>3600</v>
      </c>
      <c r="E402" s="126" t="s">
        <v>3357</v>
      </c>
      <c r="F402" s="126">
        <v>71116404</v>
      </c>
      <c r="G402" s="126" t="s">
        <v>3602</v>
      </c>
      <c r="H402" s="126" t="s">
        <v>2344</v>
      </c>
      <c r="I402" s="126">
        <v>3112521072</v>
      </c>
    </row>
    <row r="403" spans="3:9" x14ac:dyDescent="0.25">
      <c r="C403" s="126" t="s">
        <v>2654</v>
      </c>
      <c r="D403" s="126" t="s">
        <v>305</v>
      </c>
      <c r="E403" s="126" t="s">
        <v>2655</v>
      </c>
      <c r="F403" s="126">
        <v>59123262</v>
      </c>
      <c r="G403" s="126" t="s">
        <v>2656</v>
      </c>
      <c r="H403" s="126" t="s">
        <v>2656</v>
      </c>
      <c r="I403" s="126">
        <v>3105558132</v>
      </c>
    </row>
    <row r="404" spans="3:9" x14ac:dyDescent="0.25">
      <c r="C404" s="688" t="s">
        <v>9101</v>
      </c>
      <c r="D404" s="687" t="s">
        <v>9102</v>
      </c>
      <c r="E404" s="687" t="s">
        <v>9103</v>
      </c>
      <c r="F404" s="687">
        <v>1122116635</v>
      </c>
      <c r="G404" s="687" t="s">
        <v>9104</v>
      </c>
      <c r="H404" s="687" t="s">
        <v>9105</v>
      </c>
      <c r="I404" s="688">
        <v>3107693437</v>
      </c>
    </row>
    <row r="405" spans="3:9" x14ac:dyDescent="0.25">
      <c r="C405" s="688" t="s">
        <v>8574</v>
      </c>
      <c r="D405" s="687" t="s">
        <v>305</v>
      </c>
      <c r="E405" s="687" t="s">
        <v>354</v>
      </c>
      <c r="F405" s="687">
        <v>71221828</v>
      </c>
      <c r="G405" s="687"/>
      <c r="H405" s="687" t="s">
        <v>221</v>
      </c>
      <c r="I405" s="688"/>
    </row>
    <row r="406" spans="3:9" x14ac:dyDescent="0.25">
      <c r="C406" s="126" t="s">
        <v>475</v>
      </c>
      <c r="D406" s="126" t="s">
        <v>476</v>
      </c>
      <c r="E406" s="126" t="s">
        <v>260</v>
      </c>
      <c r="F406" s="127">
        <v>13011150</v>
      </c>
      <c r="G406" s="127"/>
      <c r="H406" s="127"/>
      <c r="I406" s="127"/>
    </row>
    <row r="407" spans="3:9" x14ac:dyDescent="0.25">
      <c r="C407" s="126" t="s">
        <v>2474</v>
      </c>
      <c r="D407" s="126" t="s">
        <v>2475</v>
      </c>
      <c r="E407" s="126" t="s">
        <v>2476</v>
      </c>
      <c r="F407" s="126">
        <v>425906</v>
      </c>
      <c r="G407" s="126"/>
      <c r="H407" s="126"/>
      <c r="I407" s="126"/>
    </row>
    <row r="408" spans="3:9" x14ac:dyDescent="0.25">
      <c r="C408" s="126" t="s">
        <v>3175</v>
      </c>
      <c r="D408" s="126" t="s">
        <v>3176</v>
      </c>
      <c r="E408" s="126" t="s">
        <v>3177</v>
      </c>
      <c r="F408" s="126">
        <v>42883888</v>
      </c>
      <c r="G408" s="126"/>
      <c r="H408" s="126"/>
      <c r="I408" s="126"/>
    </row>
    <row r="409" spans="3:9" x14ac:dyDescent="0.25">
      <c r="C409" s="596" t="s">
        <v>6665</v>
      </c>
      <c r="D409" s="596"/>
      <c r="E409" s="596"/>
      <c r="F409" s="596"/>
      <c r="G409" s="597"/>
      <c r="H409" s="599"/>
      <c r="I409" s="598"/>
    </row>
    <row r="410" spans="3:9" x14ac:dyDescent="0.25">
      <c r="C410" s="688" t="s">
        <v>8569</v>
      </c>
      <c r="D410" s="687" t="s">
        <v>6907</v>
      </c>
      <c r="E410" s="687" t="s">
        <v>2611</v>
      </c>
      <c r="F410" s="687">
        <v>1002156157</v>
      </c>
      <c r="G410" s="687" t="s">
        <v>8570</v>
      </c>
      <c r="H410" s="687" t="s">
        <v>5743</v>
      </c>
      <c r="I410" s="688">
        <v>3013156927</v>
      </c>
    </row>
    <row r="411" spans="3:9" x14ac:dyDescent="0.25">
      <c r="C411" s="126" t="s">
        <v>318</v>
      </c>
      <c r="D411" s="126" t="s">
        <v>319</v>
      </c>
      <c r="E411" s="126" t="s">
        <v>320</v>
      </c>
      <c r="F411" s="144">
        <v>8403313</v>
      </c>
      <c r="G411" s="127" t="s">
        <v>431</v>
      </c>
      <c r="H411" s="127" t="s">
        <v>245</v>
      </c>
      <c r="I411" s="144">
        <v>3504285404</v>
      </c>
    </row>
    <row r="412" spans="3:9" x14ac:dyDescent="0.25">
      <c r="C412" s="126" t="s">
        <v>3457</v>
      </c>
      <c r="D412" s="126" t="s">
        <v>535</v>
      </c>
      <c r="E412" s="126" t="s">
        <v>3194</v>
      </c>
      <c r="F412" s="126">
        <v>4929665</v>
      </c>
      <c r="G412" s="126" t="s">
        <v>3459</v>
      </c>
      <c r="H412" s="126" t="s">
        <v>3458</v>
      </c>
      <c r="I412" s="126">
        <v>3224216239</v>
      </c>
    </row>
    <row r="413" spans="3:9" x14ac:dyDescent="0.25">
      <c r="C413" s="688" t="s">
        <v>8879</v>
      </c>
      <c r="D413" s="687" t="s">
        <v>275</v>
      </c>
      <c r="E413" s="687" t="s">
        <v>274</v>
      </c>
      <c r="F413" s="687">
        <v>1053766668</v>
      </c>
      <c r="G413" s="687" t="s">
        <v>2300</v>
      </c>
      <c r="H413" s="687" t="s">
        <v>221</v>
      </c>
      <c r="I413" s="688">
        <v>3205898787</v>
      </c>
    </row>
    <row r="414" spans="3:9" x14ac:dyDescent="0.25">
      <c r="C414" s="126" t="s">
        <v>2122</v>
      </c>
      <c r="D414" s="126" t="s">
        <v>2123</v>
      </c>
      <c r="E414" s="126" t="s">
        <v>2124</v>
      </c>
      <c r="F414" s="126">
        <v>1077869198</v>
      </c>
      <c r="G414" s="126"/>
      <c r="H414" s="126"/>
      <c r="I414" s="126"/>
    </row>
    <row r="415" spans="3:9" x14ac:dyDescent="0.25">
      <c r="C415" s="126" t="s">
        <v>1863</v>
      </c>
      <c r="D415" s="126" t="s">
        <v>1864</v>
      </c>
      <c r="E415" s="126" t="s">
        <v>1865</v>
      </c>
      <c r="F415" s="126">
        <v>1017234772</v>
      </c>
      <c r="G415" s="126" t="s">
        <v>1866</v>
      </c>
      <c r="H415" s="126" t="s">
        <v>221</v>
      </c>
      <c r="I415" s="126"/>
    </row>
    <row r="416" spans="3:9" x14ac:dyDescent="0.25">
      <c r="C416" s="688" t="s">
        <v>7661</v>
      </c>
      <c r="D416" s="687" t="s">
        <v>7662</v>
      </c>
      <c r="E416" s="687" t="s">
        <v>7663</v>
      </c>
      <c r="F416" s="687">
        <v>1065589417</v>
      </c>
      <c r="G416" s="687" t="s">
        <v>7664</v>
      </c>
      <c r="H416" s="687" t="s">
        <v>221</v>
      </c>
      <c r="I416" s="688">
        <v>3146260697</v>
      </c>
    </row>
    <row r="417" spans="3:9" x14ac:dyDescent="0.25">
      <c r="C417" s="126" t="s">
        <v>4446</v>
      </c>
      <c r="D417" s="126" t="s">
        <v>2965</v>
      </c>
      <c r="E417" s="126" t="s">
        <v>4447</v>
      </c>
      <c r="F417" s="126">
        <v>40185874</v>
      </c>
      <c r="G417" s="126" t="s">
        <v>4448</v>
      </c>
      <c r="H417" s="126" t="s">
        <v>4350</v>
      </c>
      <c r="I417" s="126">
        <v>3152702739</v>
      </c>
    </row>
    <row r="418" spans="3:9" x14ac:dyDescent="0.25">
      <c r="C418" s="126" t="s">
        <v>569</v>
      </c>
      <c r="D418" s="126" t="s">
        <v>215</v>
      </c>
      <c r="E418" s="126" t="s">
        <v>573</v>
      </c>
      <c r="F418" s="126">
        <v>30982163</v>
      </c>
      <c r="G418" s="126"/>
      <c r="H418" s="126"/>
      <c r="I418" s="126"/>
    </row>
    <row r="419" spans="3:9" x14ac:dyDescent="0.25">
      <c r="C419" s="126" t="s">
        <v>5514</v>
      </c>
      <c r="D419" s="126" t="s">
        <v>4945</v>
      </c>
      <c r="E419" s="126" t="s">
        <v>4233</v>
      </c>
      <c r="F419" s="126">
        <v>23857031</v>
      </c>
      <c r="G419" s="126" t="s">
        <v>5515</v>
      </c>
      <c r="H419" s="126" t="s">
        <v>2425</v>
      </c>
      <c r="I419" s="126">
        <v>3108545455</v>
      </c>
    </row>
    <row r="420" spans="3:9" x14ac:dyDescent="0.25">
      <c r="C420" s="126" t="s">
        <v>5891</v>
      </c>
      <c r="D420" s="126" t="s">
        <v>331</v>
      </c>
      <c r="E420" s="126" t="s">
        <v>4551</v>
      </c>
      <c r="F420" s="126">
        <v>50896625</v>
      </c>
      <c r="G420" s="126" t="s">
        <v>5892</v>
      </c>
      <c r="H420" s="126" t="s">
        <v>221</v>
      </c>
      <c r="I420" s="126" t="s">
        <v>3780</v>
      </c>
    </row>
    <row r="421" spans="3:9" x14ac:dyDescent="0.25">
      <c r="C421" s="688" t="s">
        <v>7867</v>
      </c>
      <c r="D421" s="687" t="s">
        <v>284</v>
      </c>
      <c r="E421" s="687" t="s">
        <v>7868</v>
      </c>
      <c r="F421" s="687">
        <v>28297012</v>
      </c>
      <c r="G421" s="687" t="s">
        <v>7869</v>
      </c>
      <c r="H421" s="687" t="s">
        <v>544</v>
      </c>
      <c r="I421" s="688">
        <v>3213294942</v>
      </c>
    </row>
    <row r="422" spans="3:9" x14ac:dyDescent="0.25">
      <c r="C422" s="688" t="s">
        <v>9151</v>
      </c>
      <c r="D422" s="687" t="s">
        <v>3150</v>
      </c>
      <c r="E422" s="687" t="s">
        <v>288</v>
      </c>
      <c r="F422" s="687">
        <v>1074132158</v>
      </c>
      <c r="G422" s="687" t="s">
        <v>9152</v>
      </c>
      <c r="H422" s="687" t="s">
        <v>257</v>
      </c>
      <c r="I422" s="688">
        <v>3115158283</v>
      </c>
    </row>
    <row r="423" spans="3:9" x14ac:dyDescent="0.25">
      <c r="C423" s="126" t="s">
        <v>330</v>
      </c>
      <c r="D423" s="126" t="s">
        <v>331</v>
      </c>
      <c r="E423" s="126" t="s">
        <v>332</v>
      </c>
      <c r="F423" s="144">
        <v>71383153</v>
      </c>
      <c r="G423" s="127" t="s">
        <v>338</v>
      </c>
      <c r="H423" s="127" t="s">
        <v>221</v>
      </c>
      <c r="I423" s="144">
        <v>3134954695</v>
      </c>
    </row>
    <row r="424" spans="3:9" ht="30" x14ac:dyDescent="0.25">
      <c r="C424" s="596" t="s">
        <v>6986</v>
      </c>
      <c r="D424" s="596" t="s">
        <v>6987</v>
      </c>
      <c r="E424" s="596" t="s">
        <v>6988</v>
      </c>
      <c r="F424" s="596">
        <v>1038101159</v>
      </c>
      <c r="G424" s="597" t="s">
        <v>6989</v>
      </c>
      <c r="H424" s="599" t="s">
        <v>6990</v>
      </c>
      <c r="I424" s="598"/>
    </row>
    <row r="425" spans="3:9" x14ac:dyDescent="0.25">
      <c r="C425" s="688" t="s">
        <v>8223</v>
      </c>
      <c r="D425" s="687" t="s">
        <v>5307</v>
      </c>
      <c r="E425" s="687" t="s">
        <v>2804</v>
      </c>
      <c r="F425" s="687">
        <v>1020426040</v>
      </c>
      <c r="G425" s="687" t="s">
        <v>8224</v>
      </c>
      <c r="H425" s="687" t="s">
        <v>221</v>
      </c>
      <c r="I425" s="688">
        <v>3508897662</v>
      </c>
    </row>
    <row r="426" spans="3:9" x14ac:dyDescent="0.25">
      <c r="C426" s="126" t="s">
        <v>4547</v>
      </c>
      <c r="D426" s="126" t="s">
        <v>4239</v>
      </c>
      <c r="E426" s="126" t="s">
        <v>2093</v>
      </c>
      <c r="F426" s="126">
        <v>93132057</v>
      </c>
      <c r="G426" s="126" t="s">
        <v>4548</v>
      </c>
      <c r="H426" s="126" t="s">
        <v>468</v>
      </c>
      <c r="I426" s="126">
        <v>3102882679</v>
      </c>
    </row>
    <row r="427" spans="3:9" x14ac:dyDescent="0.25">
      <c r="C427" s="126" t="s">
        <v>3856</v>
      </c>
      <c r="D427" s="126" t="s">
        <v>573</v>
      </c>
      <c r="E427" s="126" t="s">
        <v>573</v>
      </c>
      <c r="F427" s="126">
        <v>900371187</v>
      </c>
      <c r="G427" s="126" t="s">
        <v>3857</v>
      </c>
      <c r="H427" s="126" t="s">
        <v>221</v>
      </c>
      <c r="I427" s="126">
        <v>3007889774</v>
      </c>
    </row>
    <row r="428" spans="3:9" x14ac:dyDescent="0.25">
      <c r="C428" s="126" t="s">
        <v>2961</v>
      </c>
      <c r="D428" s="126" t="s">
        <v>332</v>
      </c>
      <c r="E428" s="126" t="s">
        <v>2962</v>
      </c>
      <c r="F428" s="126">
        <v>1122125198</v>
      </c>
      <c r="G428" s="126" t="s">
        <v>2963</v>
      </c>
      <c r="H428" s="126" t="s">
        <v>2307</v>
      </c>
      <c r="I428" s="126">
        <v>3213084273</v>
      </c>
    </row>
    <row r="429" spans="3:9" x14ac:dyDescent="0.25">
      <c r="C429" s="688" t="s">
        <v>7864</v>
      </c>
      <c r="D429" s="687" t="s">
        <v>7865</v>
      </c>
      <c r="E429" s="687" t="s">
        <v>2776</v>
      </c>
      <c r="F429" s="687">
        <v>74423394</v>
      </c>
      <c r="G429" s="687" t="s">
        <v>7866</v>
      </c>
      <c r="H429" s="687" t="s">
        <v>7110</v>
      </c>
      <c r="I429" s="688">
        <v>3208378806</v>
      </c>
    </row>
    <row r="430" spans="3:9" x14ac:dyDescent="0.25">
      <c r="C430" s="126" t="s">
        <v>6355</v>
      </c>
      <c r="D430" s="126" t="s">
        <v>6356</v>
      </c>
      <c r="E430" s="126" t="s">
        <v>284</v>
      </c>
      <c r="F430" s="126">
        <v>43263589</v>
      </c>
      <c r="G430" s="126"/>
      <c r="H430" s="126" t="s">
        <v>221</v>
      </c>
      <c r="I430" s="126" t="s">
        <v>6357</v>
      </c>
    </row>
    <row r="431" spans="3:9" x14ac:dyDescent="0.25">
      <c r="C431" s="126" t="s">
        <v>2611</v>
      </c>
      <c r="D431" s="126" t="s">
        <v>4301</v>
      </c>
      <c r="E431" s="126" t="s">
        <v>4302</v>
      </c>
      <c r="F431" s="126">
        <v>1193033889</v>
      </c>
      <c r="G431" s="126" t="s">
        <v>4303</v>
      </c>
      <c r="H431" s="126" t="s">
        <v>2426</v>
      </c>
      <c r="I431" s="126">
        <v>3147282672</v>
      </c>
    </row>
    <row r="432" spans="3:9" x14ac:dyDescent="0.25">
      <c r="C432" s="126" t="s">
        <v>2611</v>
      </c>
      <c r="D432" s="126" t="s">
        <v>306</v>
      </c>
      <c r="E432" s="126" t="s">
        <v>2612</v>
      </c>
      <c r="F432" s="126">
        <v>1152469715</v>
      </c>
      <c r="G432" s="126" t="s">
        <v>2613</v>
      </c>
      <c r="H432" s="126" t="s">
        <v>221</v>
      </c>
      <c r="I432" s="126">
        <v>3043541595</v>
      </c>
    </row>
    <row r="433" spans="3:9" x14ac:dyDescent="0.25">
      <c r="C433" s="126" t="s">
        <v>2611</v>
      </c>
      <c r="D433" s="126" t="s">
        <v>354</v>
      </c>
      <c r="E433" s="126" t="s">
        <v>5136</v>
      </c>
      <c r="F433" s="126">
        <v>1020466784</v>
      </c>
      <c r="G433" s="126"/>
      <c r="H433" s="126"/>
      <c r="I433" s="126"/>
    </row>
    <row r="434" spans="3:9" x14ac:dyDescent="0.25">
      <c r="C434" s="126" t="s">
        <v>3217</v>
      </c>
      <c r="D434" s="126" t="s">
        <v>2028</v>
      </c>
      <c r="E434" s="126" t="s">
        <v>3125</v>
      </c>
      <c r="F434" s="126">
        <v>1017240503</v>
      </c>
      <c r="G434" s="126" t="s">
        <v>3126</v>
      </c>
      <c r="H434" s="126" t="s">
        <v>221</v>
      </c>
      <c r="I434" s="126">
        <v>3166604508</v>
      </c>
    </row>
    <row r="435" spans="3:9" x14ac:dyDescent="0.25">
      <c r="C435" s="126" t="s">
        <v>1832</v>
      </c>
      <c r="D435" s="126" t="s">
        <v>573</v>
      </c>
      <c r="E435" s="126" t="s">
        <v>573</v>
      </c>
      <c r="F435" s="126">
        <v>900945700</v>
      </c>
      <c r="G435" s="126" t="s">
        <v>1833</v>
      </c>
      <c r="H435" s="126" t="s">
        <v>221</v>
      </c>
      <c r="I435" s="126">
        <v>3136466852</v>
      </c>
    </row>
    <row r="436" spans="3:9" x14ac:dyDescent="0.25">
      <c r="C436" s="126" t="s">
        <v>287</v>
      </c>
      <c r="D436" s="126" t="s">
        <v>332</v>
      </c>
      <c r="E436" s="126" t="s">
        <v>3357</v>
      </c>
      <c r="F436" s="126">
        <v>1017222358</v>
      </c>
      <c r="G436" s="126"/>
      <c r="H436" s="126"/>
      <c r="I436" s="126"/>
    </row>
    <row r="437" spans="3:9" x14ac:dyDescent="0.25">
      <c r="C437" s="126" t="s">
        <v>287</v>
      </c>
      <c r="D437" s="126" t="s">
        <v>288</v>
      </c>
      <c r="E437" s="126" t="s">
        <v>289</v>
      </c>
      <c r="F437" s="144">
        <v>1035875695</v>
      </c>
      <c r="G437" s="127" t="s">
        <v>432</v>
      </c>
      <c r="H437" s="127" t="s">
        <v>290</v>
      </c>
      <c r="I437" s="144" t="s">
        <v>291</v>
      </c>
    </row>
    <row r="438" spans="3:9" x14ac:dyDescent="0.25">
      <c r="C438" s="126" t="s">
        <v>287</v>
      </c>
      <c r="D438" s="126" t="s">
        <v>255</v>
      </c>
      <c r="E438" s="126" t="s">
        <v>2337</v>
      </c>
      <c r="F438" s="126">
        <v>1152206982</v>
      </c>
      <c r="G438" s="126"/>
      <c r="H438" s="126"/>
      <c r="I438" s="126"/>
    </row>
    <row r="439" spans="3:9" x14ac:dyDescent="0.25">
      <c r="C439" s="126" t="s">
        <v>3109</v>
      </c>
      <c r="D439" s="126" t="s">
        <v>3110</v>
      </c>
      <c r="E439" s="126" t="s">
        <v>2027</v>
      </c>
      <c r="F439" s="126">
        <v>1035414376</v>
      </c>
      <c r="G439" s="126"/>
      <c r="H439" s="126"/>
      <c r="I439" s="126"/>
    </row>
    <row r="440" spans="3:9" x14ac:dyDescent="0.25">
      <c r="C440" s="126" t="s">
        <v>2674</v>
      </c>
      <c r="D440" s="126" t="s">
        <v>539</v>
      </c>
      <c r="E440" s="126" t="s">
        <v>274</v>
      </c>
      <c r="F440" s="126">
        <v>1214721082</v>
      </c>
      <c r="G440" s="126" t="s">
        <v>2676</v>
      </c>
      <c r="H440" s="126"/>
      <c r="I440" s="126"/>
    </row>
    <row r="441" spans="3:9" x14ac:dyDescent="0.25">
      <c r="C441" s="126" t="s">
        <v>6650</v>
      </c>
      <c r="D441" s="126" t="s">
        <v>6651</v>
      </c>
      <c r="E441" s="126" t="s">
        <v>3194</v>
      </c>
      <c r="F441" s="126">
        <v>1007676778</v>
      </c>
      <c r="G441" s="126" t="s">
        <v>6652</v>
      </c>
      <c r="H441" s="126" t="s">
        <v>2257</v>
      </c>
      <c r="I441" s="126">
        <v>3188117460</v>
      </c>
    </row>
    <row r="442" spans="3:9" x14ac:dyDescent="0.25">
      <c r="C442" s="126" t="s">
        <v>2210</v>
      </c>
      <c r="D442" s="126" t="s">
        <v>2211</v>
      </c>
      <c r="E442" s="126" t="s">
        <v>2212</v>
      </c>
      <c r="F442" s="126">
        <v>15370507</v>
      </c>
      <c r="G442" s="126" t="s">
        <v>2213</v>
      </c>
      <c r="H442" s="126" t="s">
        <v>221</v>
      </c>
      <c r="I442" s="126"/>
    </row>
    <row r="443" spans="3:9" x14ac:dyDescent="0.25">
      <c r="C443" s="126" t="s">
        <v>4731</v>
      </c>
      <c r="D443" s="126" t="s">
        <v>2965</v>
      </c>
      <c r="E443" s="126" t="s">
        <v>306</v>
      </c>
      <c r="F443" s="126">
        <v>29543203</v>
      </c>
      <c r="G443" s="126" t="s">
        <v>4732</v>
      </c>
      <c r="H443" s="126" t="s">
        <v>4733</v>
      </c>
      <c r="I443" s="126">
        <v>3153515286</v>
      </c>
    </row>
    <row r="444" spans="3:9" x14ac:dyDescent="0.25">
      <c r="C444" s="126" t="s">
        <v>6499</v>
      </c>
      <c r="D444" s="126" t="s">
        <v>6500</v>
      </c>
      <c r="E444" s="126" t="s">
        <v>6501</v>
      </c>
      <c r="F444" s="126">
        <v>1193123071</v>
      </c>
      <c r="G444" s="126" t="s">
        <v>6502</v>
      </c>
      <c r="H444" s="126" t="s">
        <v>3225</v>
      </c>
      <c r="I444" s="126">
        <v>3232870227</v>
      </c>
    </row>
    <row r="445" spans="3:9" x14ac:dyDescent="0.25">
      <c r="C445" s="126" t="s">
        <v>5131</v>
      </c>
      <c r="D445" s="126" t="s">
        <v>5132</v>
      </c>
      <c r="E445" s="126" t="s">
        <v>1868</v>
      </c>
      <c r="F445" s="126">
        <v>42902808</v>
      </c>
      <c r="G445" s="126"/>
      <c r="H445" s="126"/>
      <c r="I445" s="126"/>
    </row>
    <row r="446" spans="3:9" x14ac:dyDescent="0.25">
      <c r="C446" s="596" t="s">
        <v>7022</v>
      </c>
      <c r="D446" s="596" t="s">
        <v>2027</v>
      </c>
      <c r="E446" s="596" t="s">
        <v>2775</v>
      </c>
      <c r="F446" s="596">
        <v>46375507</v>
      </c>
      <c r="G446" s="597" t="s">
        <v>7023</v>
      </c>
      <c r="H446" s="599" t="s">
        <v>2372</v>
      </c>
      <c r="I446" s="598">
        <v>3138708418</v>
      </c>
    </row>
    <row r="447" spans="3:9" x14ac:dyDescent="0.25">
      <c r="C447" s="126" t="s">
        <v>4833</v>
      </c>
      <c r="D447" s="126" t="s">
        <v>4834</v>
      </c>
      <c r="E447" s="126" t="s">
        <v>1726</v>
      </c>
      <c r="F447" s="126">
        <v>65757783</v>
      </c>
      <c r="G447" s="126" t="s">
        <v>4835</v>
      </c>
      <c r="H447" s="126" t="s">
        <v>537</v>
      </c>
      <c r="I447" s="126">
        <v>3108132590</v>
      </c>
    </row>
    <row r="448" spans="3:9" x14ac:dyDescent="0.25">
      <c r="C448" s="126" t="s">
        <v>2373</v>
      </c>
      <c r="D448" s="126" t="s">
        <v>2215</v>
      </c>
      <c r="E448" s="126" t="s">
        <v>2374</v>
      </c>
      <c r="F448" s="126">
        <v>1097610249</v>
      </c>
      <c r="G448" s="126" t="s">
        <v>2375</v>
      </c>
      <c r="H448" s="126" t="s">
        <v>2372</v>
      </c>
      <c r="I448" s="126">
        <v>3133846357</v>
      </c>
    </row>
    <row r="449" spans="3:9" x14ac:dyDescent="0.25">
      <c r="C449" s="126" t="s">
        <v>2865</v>
      </c>
      <c r="D449" s="126" t="s">
        <v>573</v>
      </c>
      <c r="E449" s="126" t="s">
        <v>573</v>
      </c>
      <c r="F449" s="126">
        <v>9015225325</v>
      </c>
      <c r="G449" s="126" t="s">
        <v>2866</v>
      </c>
      <c r="H449" s="126" t="s">
        <v>221</v>
      </c>
      <c r="I449" s="126">
        <v>3007865435</v>
      </c>
    </row>
    <row r="450" spans="3:9" x14ac:dyDescent="0.25">
      <c r="C450" s="596" t="s">
        <v>7019</v>
      </c>
      <c r="D450" s="596" t="s">
        <v>332</v>
      </c>
      <c r="E450" s="596" t="s">
        <v>535</v>
      </c>
      <c r="F450" s="596">
        <v>1049649652</v>
      </c>
      <c r="G450" s="597" t="s">
        <v>7020</v>
      </c>
      <c r="H450" s="599" t="s">
        <v>7021</v>
      </c>
      <c r="I450" s="598">
        <v>3212079378</v>
      </c>
    </row>
    <row r="451" spans="3:9" x14ac:dyDescent="0.25">
      <c r="C451" s="126" t="s">
        <v>4024</v>
      </c>
      <c r="D451" s="126" t="s">
        <v>1572</v>
      </c>
      <c r="E451" s="126" t="s">
        <v>4025</v>
      </c>
      <c r="F451" s="126">
        <v>1037570141</v>
      </c>
      <c r="G451" s="126"/>
      <c r="H451" s="126"/>
      <c r="I451" s="126"/>
    </row>
    <row r="452" spans="3:9" x14ac:dyDescent="0.25">
      <c r="C452" s="688" t="s">
        <v>8825</v>
      </c>
      <c r="D452" s="687" t="s">
        <v>6420</v>
      </c>
      <c r="E452" s="687" t="s">
        <v>8826</v>
      </c>
      <c r="F452" s="687">
        <v>1032176412</v>
      </c>
      <c r="G452" s="687" t="s">
        <v>8827</v>
      </c>
      <c r="H452" s="687" t="s">
        <v>221</v>
      </c>
      <c r="I452" s="688">
        <v>3206430182</v>
      </c>
    </row>
    <row r="453" spans="3:9" x14ac:dyDescent="0.25">
      <c r="C453" s="126" t="s">
        <v>4913</v>
      </c>
      <c r="D453" s="126" t="s">
        <v>4709</v>
      </c>
      <c r="E453" s="126" t="s">
        <v>354</v>
      </c>
      <c r="F453" s="126">
        <v>71656245</v>
      </c>
      <c r="G453" s="126"/>
      <c r="H453" s="126"/>
      <c r="I453" s="126"/>
    </row>
    <row r="454" spans="3:9" x14ac:dyDescent="0.25">
      <c r="C454" s="126" t="s">
        <v>3790</v>
      </c>
      <c r="D454" s="126" t="s">
        <v>3791</v>
      </c>
      <c r="E454" s="126" t="s">
        <v>271</v>
      </c>
      <c r="F454" s="126">
        <v>100086024</v>
      </c>
      <c r="G454" s="126" t="s">
        <v>3792</v>
      </c>
      <c r="H454" s="126" t="s">
        <v>221</v>
      </c>
      <c r="I454" s="126">
        <v>3136436433</v>
      </c>
    </row>
    <row r="455" spans="3:9" x14ac:dyDescent="0.25">
      <c r="C455" s="126" t="s">
        <v>3213</v>
      </c>
      <c r="D455" s="126" t="s">
        <v>3214</v>
      </c>
      <c r="E455" s="126" t="s">
        <v>3215</v>
      </c>
      <c r="F455" s="126">
        <v>1151967003</v>
      </c>
      <c r="G455" s="126" t="s">
        <v>3216</v>
      </c>
      <c r="H455" s="126" t="s">
        <v>433</v>
      </c>
      <c r="I455" s="126">
        <v>3045642923</v>
      </c>
    </row>
    <row r="456" spans="3:9" x14ac:dyDescent="0.25">
      <c r="C456" s="126" t="s">
        <v>1602</v>
      </c>
      <c r="D456" s="126" t="s">
        <v>1603</v>
      </c>
      <c r="E456" s="126" t="s">
        <v>255</v>
      </c>
      <c r="F456" s="126">
        <v>1017174932</v>
      </c>
      <c r="G456" s="126" t="s">
        <v>1601</v>
      </c>
      <c r="H456" s="126" t="s">
        <v>221</v>
      </c>
      <c r="I456" s="126">
        <v>3196858405</v>
      </c>
    </row>
    <row r="457" spans="3:9" x14ac:dyDescent="0.25">
      <c r="C457" s="126" t="s">
        <v>3980</v>
      </c>
      <c r="D457" s="126" t="s">
        <v>332</v>
      </c>
      <c r="E457" s="126" t="s">
        <v>223</v>
      </c>
      <c r="F457" s="126">
        <v>1152454782</v>
      </c>
      <c r="G457" s="126"/>
      <c r="H457" s="126"/>
      <c r="I457" s="126"/>
    </row>
    <row r="458" spans="3:9" x14ac:dyDescent="0.25">
      <c r="C458" s="126" t="s">
        <v>2695</v>
      </c>
      <c r="D458" s="126" t="s">
        <v>2696</v>
      </c>
      <c r="E458" s="126" t="s">
        <v>573</v>
      </c>
      <c r="F458" s="126">
        <v>71257791</v>
      </c>
      <c r="G458" s="126" t="s">
        <v>2697</v>
      </c>
      <c r="H458" s="126" t="s">
        <v>221</v>
      </c>
      <c r="I458" s="126" t="s">
        <v>2698</v>
      </c>
    </row>
    <row r="459" spans="3:9" x14ac:dyDescent="0.25">
      <c r="C459" s="126" t="s">
        <v>2361</v>
      </c>
      <c r="D459" s="126" t="s">
        <v>284</v>
      </c>
      <c r="E459" s="126" t="s">
        <v>2362</v>
      </c>
      <c r="F459" s="126">
        <v>1035520044</v>
      </c>
      <c r="G459" s="126" t="s">
        <v>2363</v>
      </c>
      <c r="H459" s="126" t="s">
        <v>221</v>
      </c>
      <c r="I459" s="126">
        <v>3192631463</v>
      </c>
    </row>
    <row r="460" spans="3:9" x14ac:dyDescent="0.25">
      <c r="C460" s="126" t="s">
        <v>4242</v>
      </c>
      <c r="D460" s="126" t="s">
        <v>2696</v>
      </c>
      <c r="E460" s="126" t="s">
        <v>1935</v>
      </c>
      <c r="F460" s="126">
        <v>11210645</v>
      </c>
      <c r="G460" s="126" t="s">
        <v>4243</v>
      </c>
      <c r="H460" s="126" t="s">
        <v>544</v>
      </c>
      <c r="I460" s="126">
        <v>3132233313</v>
      </c>
    </row>
    <row r="461" spans="3:9" x14ac:dyDescent="0.25">
      <c r="C461" s="126" t="s">
        <v>2798</v>
      </c>
      <c r="D461" s="126" t="s">
        <v>2799</v>
      </c>
      <c r="E461" s="126" t="s">
        <v>2800</v>
      </c>
      <c r="F461" s="126">
        <v>1007110660</v>
      </c>
      <c r="G461" s="126" t="s">
        <v>2802</v>
      </c>
      <c r="H461" s="126" t="s">
        <v>544</v>
      </c>
      <c r="I461" s="126">
        <v>3208911672</v>
      </c>
    </row>
    <row r="462" spans="3:9" x14ac:dyDescent="0.25">
      <c r="C462" s="126" t="s">
        <v>4451</v>
      </c>
      <c r="D462" s="126" t="s">
        <v>4452</v>
      </c>
      <c r="E462" s="126" t="s">
        <v>567</v>
      </c>
      <c r="F462" s="126">
        <v>4078783</v>
      </c>
      <c r="G462" s="126" t="s">
        <v>4453</v>
      </c>
      <c r="H462" s="126" t="s">
        <v>4454</v>
      </c>
      <c r="I462" s="126">
        <v>3142416424</v>
      </c>
    </row>
    <row r="463" spans="3:9" x14ac:dyDescent="0.25">
      <c r="C463" s="688" t="s">
        <v>8696</v>
      </c>
      <c r="D463" s="687" t="s">
        <v>8697</v>
      </c>
      <c r="E463" s="687" t="s">
        <v>584</v>
      </c>
      <c r="F463" s="687">
        <v>1017149410</v>
      </c>
      <c r="G463" s="687" t="s">
        <v>8698</v>
      </c>
      <c r="H463" s="687" t="s">
        <v>221</v>
      </c>
      <c r="I463" s="688">
        <v>3053421000</v>
      </c>
    </row>
    <row r="464" spans="3:9" x14ac:dyDescent="0.25">
      <c r="C464" s="126" t="s">
        <v>2370</v>
      </c>
      <c r="D464" s="126" t="s">
        <v>1939</v>
      </c>
      <c r="E464" s="126" t="s">
        <v>1939</v>
      </c>
      <c r="F464" s="126">
        <v>74379008</v>
      </c>
      <c r="G464" s="126" t="s">
        <v>2371</v>
      </c>
      <c r="H464" s="126" t="s">
        <v>2372</v>
      </c>
      <c r="I464" s="126">
        <v>3115796169</v>
      </c>
    </row>
    <row r="465" spans="3:9" x14ac:dyDescent="0.25">
      <c r="C465" s="126" t="s">
        <v>4860</v>
      </c>
      <c r="D465" s="126" t="s">
        <v>4861</v>
      </c>
      <c r="E465" s="126" t="s">
        <v>506</v>
      </c>
      <c r="F465" s="126">
        <v>98518654</v>
      </c>
      <c r="G465" s="126" t="s">
        <v>4862</v>
      </c>
      <c r="H465" s="126" t="s">
        <v>221</v>
      </c>
      <c r="I465" s="126">
        <v>3136370225</v>
      </c>
    </row>
    <row r="466" spans="3:9" x14ac:dyDescent="0.25">
      <c r="C466" s="688" t="s">
        <v>9297</v>
      </c>
      <c r="D466" s="687" t="s">
        <v>9298</v>
      </c>
      <c r="E466" s="687" t="s">
        <v>1939</v>
      </c>
      <c r="F466" s="687">
        <v>1051954304</v>
      </c>
      <c r="G466" s="687" t="s">
        <v>9299</v>
      </c>
      <c r="H466" s="687" t="s">
        <v>9296</v>
      </c>
      <c r="I466" s="688">
        <v>3219955900</v>
      </c>
    </row>
    <row r="467" spans="3:9" x14ac:dyDescent="0.25">
      <c r="C467" s="126" t="s">
        <v>2508</v>
      </c>
      <c r="D467" s="126" t="s">
        <v>2509</v>
      </c>
      <c r="E467" s="126" t="s">
        <v>2510</v>
      </c>
      <c r="F467" s="126">
        <v>87065868</v>
      </c>
      <c r="G467" s="126" t="s">
        <v>2511</v>
      </c>
      <c r="H467" s="126" t="s">
        <v>257</v>
      </c>
      <c r="I467" s="126">
        <v>3023609190</v>
      </c>
    </row>
    <row r="468" spans="3:9" x14ac:dyDescent="0.25">
      <c r="C468" s="126" t="s">
        <v>5200</v>
      </c>
      <c r="D468" s="126" t="s">
        <v>5201</v>
      </c>
      <c r="E468" s="126" t="s">
        <v>2155</v>
      </c>
      <c r="F468" s="126">
        <v>1077865801</v>
      </c>
      <c r="G468" s="126" t="s">
        <v>5202</v>
      </c>
      <c r="H468" s="126" t="s">
        <v>4838</v>
      </c>
      <c r="I468" s="126">
        <v>3128945878</v>
      </c>
    </row>
    <row r="469" spans="3:9" x14ac:dyDescent="0.25">
      <c r="C469" s="688" t="s">
        <v>9042</v>
      </c>
      <c r="D469" s="687" t="s">
        <v>1572</v>
      </c>
      <c r="E469" s="687" t="s">
        <v>1572</v>
      </c>
      <c r="F469" s="687">
        <v>5855075</v>
      </c>
      <c r="G469" s="687" t="s">
        <v>9043</v>
      </c>
      <c r="H469" s="687" t="s">
        <v>9044</v>
      </c>
      <c r="I469" s="688">
        <v>3177886330</v>
      </c>
    </row>
    <row r="470" spans="3:9" x14ac:dyDescent="0.25">
      <c r="C470" s="126" t="s">
        <v>4853</v>
      </c>
      <c r="D470" s="126" t="s">
        <v>4854</v>
      </c>
      <c r="E470" s="126" t="s">
        <v>4855</v>
      </c>
      <c r="F470" s="126">
        <v>71753989</v>
      </c>
      <c r="G470" s="126" t="s">
        <v>4856</v>
      </c>
      <c r="H470" s="126" t="s">
        <v>221</v>
      </c>
      <c r="I470" s="126">
        <v>3137704061</v>
      </c>
    </row>
    <row r="471" spans="3:9" x14ac:dyDescent="0.25">
      <c r="C471" s="596" t="s">
        <v>6717</v>
      </c>
      <c r="D471" s="596" t="s">
        <v>6718</v>
      </c>
      <c r="E471" s="596" t="s">
        <v>6719</v>
      </c>
      <c r="F471" s="596">
        <v>1064722387</v>
      </c>
      <c r="G471" s="597" t="s">
        <v>6720</v>
      </c>
      <c r="H471" s="599" t="s">
        <v>3225</v>
      </c>
      <c r="I471" s="598">
        <v>3147208373</v>
      </c>
    </row>
    <row r="472" spans="3:9" x14ac:dyDescent="0.25">
      <c r="C472" s="126" t="s">
        <v>6428</v>
      </c>
      <c r="D472" s="126" t="s">
        <v>3495</v>
      </c>
      <c r="E472" s="126" t="s">
        <v>6429</v>
      </c>
      <c r="F472" s="126">
        <v>1085249811</v>
      </c>
      <c r="G472" s="126" t="s">
        <v>257</v>
      </c>
      <c r="H472" s="126" t="s">
        <v>257</v>
      </c>
      <c r="I472" s="126">
        <v>3157018922</v>
      </c>
    </row>
    <row r="473" spans="3:9" x14ac:dyDescent="0.25">
      <c r="C473" s="126" t="s">
        <v>5233</v>
      </c>
      <c r="D473" s="126" t="s">
        <v>2362</v>
      </c>
      <c r="E473" s="126" t="s">
        <v>5234</v>
      </c>
      <c r="F473" s="126">
        <v>1152187394</v>
      </c>
      <c r="G473" s="126" t="s">
        <v>5235</v>
      </c>
      <c r="H473" s="126" t="s">
        <v>221</v>
      </c>
      <c r="I473" s="126">
        <v>3127910340</v>
      </c>
    </row>
    <row r="474" spans="3:9" x14ac:dyDescent="0.25">
      <c r="C474" s="688" t="s">
        <v>8978</v>
      </c>
      <c r="D474" s="687" t="s">
        <v>8979</v>
      </c>
      <c r="E474" s="687" t="s">
        <v>5234</v>
      </c>
      <c r="F474" s="687">
        <v>1152187394</v>
      </c>
      <c r="G474" s="687" t="s">
        <v>8977</v>
      </c>
      <c r="H474" s="687" t="s">
        <v>6908</v>
      </c>
      <c r="I474" s="688">
        <v>3127910340</v>
      </c>
    </row>
    <row r="475" spans="3:9" x14ac:dyDescent="0.25">
      <c r="C475" s="126" t="s">
        <v>505</v>
      </c>
      <c r="D475" s="126" t="s">
        <v>500</v>
      </c>
      <c r="E475" s="126" t="s">
        <v>506</v>
      </c>
      <c r="F475" s="127">
        <v>98704217</v>
      </c>
      <c r="G475" s="127" t="s">
        <v>507</v>
      </c>
      <c r="H475" s="127" t="s">
        <v>245</v>
      </c>
      <c r="I475" s="127">
        <v>3196835309</v>
      </c>
    </row>
    <row r="476" spans="3:9" x14ac:dyDescent="0.25">
      <c r="C476" s="126" t="s">
        <v>4726</v>
      </c>
      <c r="D476" s="126" t="s">
        <v>4727</v>
      </c>
      <c r="E476" s="126" t="s">
        <v>4728</v>
      </c>
      <c r="F476" s="126">
        <v>1140419530</v>
      </c>
      <c r="G476" s="126" t="s">
        <v>4729</v>
      </c>
      <c r="H476" s="126" t="s">
        <v>4730</v>
      </c>
      <c r="I476" s="126">
        <v>3152773258</v>
      </c>
    </row>
    <row r="477" spans="3:9" ht="30" x14ac:dyDescent="0.25">
      <c r="C477" s="596" t="s">
        <v>7316</v>
      </c>
      <c r="D477" s="596" t="s">
        <v>7317</v>
      </c>
      <c r="E477" s="596" t="s">
        <v>7318</v>
      </c>
      <c r="F477" s="596">
        <v>53038666</v>
      </c>
      <c r="G477" s="597" t="s">
        <v>7319</v>
      </c>
      <c r="H477" s="599" t="s">
        <v>544</v>
      </c>
      <c r="I477" s="598">
        <v>3132253920</v>
      </c>
    </row>
    <row r="478" spans="3:9" x14ac:dyDescent="0.25">
      <c r="C478" s="126" t="s">
        <v>6164</v>
      </c>
      <c r="D478" s="126" t="s">
        <v>4022</v>
      </c>
      <c r="E478" s="126" t="s">
        <v>3150</v>
      </c>
      <c r="F478" s="126">
        <v>66907248</v>
      </c>
      <c r="G478" s="126"/>
      <c r="H478" s="126"/>
      <c r="I478" s="126"/>
    </row>
    <row r="479" spans="3:9" x14ac:dyDescent="0.25">
      <c r="C479" s="126" t="s">
        <v>2085</v>
      </c>
      <c r="D479" s="126" t="s">
        <v>2086</v>
      </c>
      <c r="E479" s="126" t="s">
        <v>540</v>
      </c>
      <c r="F479" s="126">
        <v>3474301</v>
      </c>
      <c r="G479" s="126" t="s">
        <v>2087</v>
      </c>
      <c r="H479" s="126" t="s">
        <v>221</v>
      </c>
      <c r="I479" s="126">
        <v>3012001161</v>
      </c>
    </row>
    <row r="480" spans="3:9" x14ac:dyDescent="0.25">
      <c r="C480" s="126" t="s">
        <v>269</v>
      </c>
      <c r="D480" s="126" t="s">
        <v>270</v>
      </c>
      <c r="E480" s="126" t="s">
        <v>271</v>
      </c>
      <c r="F480" s="144">
        <v>1017210573</v>
      </c>
      <c r="G480" s="127" t="s">
        <v>272</v>
      </c>
      <c r="H480" s="127" t="s">
        <v>221</v>
      </c>
      <c r="I480" s="144">
        <v>3112975750</v>
      </c>
    </row>
    <row r="481" spans="3:9" x14ac:dyDescent="0.25">
      <c r="C481" s="126" t="s">
        <v>4388</v>
      </c>
      <c r="D481" s="126" t="s">
        <v>4389</v>
      </c>
      <c r="E481" s="126" t="s">
        <v>4390</v>
      </c>
      <c r="F481" s="126">
        <v>43903446</v>
      </c>
      <c r="G481" s="126" t="s">
        <v>4391</v>
      </c>
      <c r="H481" s="126" t="s">
        <v>245</v>
      </c>
      <c r="I481" s="126">
        <v>3002414999</v>
      </c>
    </row>
    <row r="482" spans="3:9" ht="30" x14ac:dyDescent="0.25">
      <c r="C482" s="596" t="s">
        <v>7304</v>
      </c>
      <c r="D482" s="596" t="s">
        <v>284</v>
      </c>
      <c r="E482" s="596" t="s">
        <v>7305</v>
      </c>
      <c r="F482" s="596">
        <v>1088334276</v>
      </c>
      <c r="G482" s="597" t="s">
        <v>7306</v>
      </c>
      <c r="H482" s="599" t="s">
        <v>217</v>
      </c>
      <c r="I482" s="598">
        <v>3213860077</v>
      </c>
    </row>
    <row r="483" spans="3:9" x14ac:dyDescent="0.25">
      <c r="C483" s="126" t="s">
        <v>2301</v>
      </c>
      <c r="D483" s="126" t="s">
        <v>2302</v>
      </c>
      <c r="E483" s="126" t="s">
        <v>2302</v>
      </c>
      <c r="F483" s="126">
        <v>80026436</v>
      </c>
      <c r="G483" s="126" t="s">
        <v>2303</v>
      </c>
      <c r="H483" s="2" t="s">
        <v>544</v>
      </c>
      <c r="I483" s="126">
        <v>3123708203</v>
      </c>
    </row>
    <row r="484" spans="3:9" x14ac:dyDescent="0.25">
      <c r="C484" s="126" t="s">
        <v>508</v>
      </c>
      <c r="D484" s="126" t="s">
        <v>509</v>
      </c>
      <c r="E484" s="126" t="s">
        <v>510</v>
      </c>
      <c r="F484" s="127">
        <v>1092341106</v>
      </c>
      <c r="G484" s="127"/>
      <c r="H484" s="72"/>
      <c r="I484" s="127" t="s">
        <v>511</v>
      </c>
    </row>
    <row r="485" spans="3:9" x14ac:dyDescent="0.25">
      <c r="C485" s="126" t="s">
        <v>5162</v>
      </c>
      <c r="D485" s="126" t="s">
        <v>255</v>
      </c>
      <c r="E485" s="126" t="s">
        <v>4946</v>
      </c>
      <c r="F485" s="126">
        <v>1121855098</v>
      </c>
      <c r="G485" s="126" t="s">
        <v>5163</v>
      </c>
      <c r="H485" s="126" t="s">
        <v>4350</v>
      </c>
      <c r="I485" s="126">
        <v>3224551996</v>
      </c>
    </row>
    <row r="486" spans="3:9" x14ac:dyDescent="0.25">
      <c r="C486" s="126" t="s">
        <v>5165</v>
      </c>
      <c r="D486" s="126" t="s">
        <v>5166</v>
      </c>
      <c r="E486" s="126" t="s">
        <v>5167</v>
      </c>
      <c r="F486" s="126">
        <v>74360151</v>
      </c>
      <c r="G486" s="126"/>
      <c r="H486" s="2" t="s">
        <v>2425</v>
      </c>
      <c r="I486" s="126" t="s">
        <v>5169</v>
      </c>
    </row>
    <row r="487" spans="3:9" x14ac:dyDescent="0.25">
      <c r="C487" s="126" t="s">
        <v>4536</v>
      </c>
      <c r="D487" s="126" t="s">
        <v>496</v>
      </c>
      <c r="E487" s="126" t="s">
        <v>332</v>
      </c>
      <c r="F487" s="126">
        <v>1052391863</v>
      </c>
      <c r="G487" s="126" t="s">
        <v>4537</v>
      </c>
      <c r="H487" s="2" t="s">
        <v>2444</v>
      </c>
      <c r="I487" s="126">
        <v>3106073991</v>
      </c>
    </row>
    <row r="488" spans="3:9" x14ac:dyDescent="0.25">
      <c r="C488" s="126" t="s">
        <v>5467</v>
      </c>
      <c r="D488" s="126" t="s">
        <v>3177</v>
      </c>
      <c r="E488" s="126" t="s">
        <v>5468</v>
      </c>
      <c r="F488" s="126">
        <v>1152219497</v>
      </c>
      <c r="G488" s="126" t="s">
        <v>5469</v>
      </c>
      <c r="H488" s="2" t="s">
        <v>221</v>
      </c>
      <c r="I488" s="126">
        <v>3154290508</v>
      </c>
    </row>
    <row r="489" spans="3:9" x14ac:dyDescent="0.25">
      <c r="C489" s="126" t="s">
        <v>4568</v>
      </c>
      <c r="D489" s="126" t="s">
        <v>275</v>
      </c>
      <c r="E489" s="126" t="s">
        <v>255</v>
      </c>
      <c r="F489" s="126">
        <v>1112231455</v>
      </c>
      <c r="G489" s="126" t="s">
        <v>4569</v>
      </c>
      <c r="H489" s="2" t="s">
        <v>2427</v>
      </c>
      <c r="I489" s="126">
        <v>3226176637</v>
      </c>
    </row>
    <row r="490" spans="3:9" x14ac:dyDescent="0.25">
      <c r="C490" s="126" t="s">
        <v>523</v>
      </c>
      <c r="D490" s="126" t="s">
        <v>275</v>
      </c>
      <c r="E490" s="126" t="s">
        <v>288</v>
      </c>
      <c r="F490" s="127">
        <v>15537935</v>
      </c>
      <c r="G490" s="127"/>
      <c r="H490" s="72"/>
      <c r="I490" s="127"/>
    </row>
    <row r="491" spans="3:9" x14ac:dyDescent="0.25">
      <c r="C491" s="688" t="s">
        <v>8155</v>
      </c>
      <c r="D491" s="687" t="s">
        <v>8156</v>
      </c>
      <c r="E491" s="687" t="s">
        <v>8157</v>
      </c>
      <c r="F491" s="687">
        <v>1086694918</v>
      </c>
      <c r="G491" s="687" t="s">
        <v>8158</v>
      </c>
      <c r="H491" s="770" t="s">
        <v>544</v>
      </c>
      <c r="I491" s="688">
        <v>3108513240</v>
      </c>
    </row>
    <row r="492" spans="3:9" x14ac:dyDescent="0.25">
      <c r="C492" s="126" t="s">
        <v>6364</v>
      </c>
      <c r="D492" s="126" t="s">
        <v>6365</v>
      </c>
      <c r="E492" s="126" t="s">
        <v>6366</v>
      </c>
      <c r="F492" s="126">
        <v>1049646262</v>
      </c>
      <c r="G492" s="126" t="s">
        <v>6367</v>
      </c>
      <c r="H492" s="2" t="s">
        <v>1585</v>
      </c>
      <c r="I492" s="126">
        <v>3022411361</v>
      </c>
    </row>
    <row r="493" spans="3:9" x14ac:dyDescent="0.25">
      <c r="C493" s="126" t="s">
        <v>4443</v>
      </c>
      <c r="D493" s="126" t="s">
        <v>4445</v>
      </c>
      <c r="E493" s="126" t="s">
        <v>1864</v>
      </c>
      <c r="F493" s="126">
        <v>35261487</v>
      </c>
      <c r="G493" s="126" t="s">
        <v>4444</v>
      </c>
      <c r="H493" s="2" t="s">
        <v>4350</v>
      </c>
      <c r="I493" s="126">
        <v>3223669189</v>
      </c>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5" t="s">
        <v>363</v>
      </c>
      <c r="B1" s="43"/>
    </row>
    <row r="2" spans="1:21" s="43" customFormat="1" ht="15" customHeight="1" x14ac:dyDescent="0.25">
      <c r="A2" s="1245"/>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4" t="s">
        <v>423</v>
      </c>
      <c r="D3" s="592" t="s">
        <v>423</v>
      </c>
      <c r="E3" s="591" t="s">
        <v>423</v>
      </c>
      <c r="F3" s="591" t="s">
        <v>423</v>
      </c>
      <c r="G3" s="591" t="s">
        <v>423</v>
      </c>
      <c r="H3" s="591" t="s">
        <v>423</v>
      </c>
      <c r="I3" s="591" t="s">
        <v>423</v>
      </c>
      <c r="J3" s="591" t="s">
        <v>423</v>
      </c>
      <c r="K3" s="591" t="s">
        <v>423</v>
      </c>
      <c r="L3" s="591" t="s">
        <v>423</v>
      </c>
      <c r="M3" s="591" t="s">
        <v>423</v>
      </c>
      <c r="N3" s="591" t="s">
        <v>423</v>
      </c>
      <c r="O3" s="591" t="s">
        <v>423</v>
      </c>
      <c r="P3" s="591" t="s">
        <v>423</v>
      </c>
      <c r="Q3" s="591" t="s">
        <v>423</v>
      </c>
      <c r="R3" s="591" t="s">
        <v>423</v>
      </c>
      <c r="S3" s="591" t="s">
        <v>423</v>
      </c>
      <c r="T3" s="591"/>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3"/>
      <c r="N4" s="595">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3"/>
      <c r="N5" s="595">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3"/>
      <c r="N6" s="595">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3"/>
      <c r="N7" s="595">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3"/>
      <c r="N8" s="595">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3"/>
      <c r="N9" s="595">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3"/>
      <c r="N10" s="595">
        <v>124</v>
      </c>
      <c r="O10" s="439" t="s">
        <v>232</v>
      </c>
      <c r="P10" s="439" t="s">
        <v>21</v>
      </c>
      <c r="Q10" s="439"/>
      <c r="R10" s="439" t="s">
        <v>327</v>
      </c>
      <c r="S10" s="440"/>
      <c r="T10" s="439">
        <v>2</v>
      </c>
    </row>
    <row r="11" spans="1:21" ht="16.5" customHeight="1" x14ac:dyDescent="0.25">
      <c r="A11" s="139"/>
      <c r="C11" s="1096" t="s">
        <v>8997</v>
      </c>
      <c r="D11" s="1095"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3"/>
      <c r="N12" s="595">
        <v>149</v>
      </c>
      <c r="O12" s="439" t="s">
        <v>232</v>
      </c>
      <c r="P12" s="439" t="s">
        <v>21</v>
      </c>
      <c r="Q12" s="439"/>
      <c r="R12" s="439" t="s">
        <v>233</v>
      </c>
      <c r="S12" s="440"/>
      <c r="T12" s="439">
        <v>2</v>
      </c>
    </row>
    <row r="13" spans="1:21" ht="16.5" customHeight="1" x14ac:dyDescent="0.25">
      <c r="A13" s="139"/>
      <c r="C13" s="1096" t="s">
        <v>8973</v>
      </c>
      <c r="D13" s="1095"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3"/>
      <c r="N15" s="595">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3"/>
      <c r="N16" s="595">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3"/>
      <c r="N17" s="595">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3"/>
      <c r="N18" s="595">
        <v>1600</v>
      </c>
      <c r="O18" s="439" t="s">
        <v>268</v>
      </c>
      <c r="P18" s="439" t="s">
        <v>21</v>
      </c>
      <c r="Q18" s="439"/>
      <c r="R18" s="439" t="s">
        <v>3077</v>
      </c>
      <c r="S18" s="440"/>
      <c r="T18" s="439">
        <v>5</v>
      </c>
    </row>
    <row r="19" spans="1:20" ht="16.5" customHeight="1" x14ac:dyDescent="0.25">
      <c r="A19" s="197"/>
      <c r="C19" s="1096" t="s">
        <v>4880</v>
      </c>
      <c r="D19" s="1095"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3"/>
      <c r="N20" s="595">
        <v>1000</v>
      </c>
      <c r="O20" s="439" t="s">
        <v>268</v>
      </c>
      <c r="P20" s="439" t="s">
        <v>21</v>
      </c>
      <c r="Q20" s="439"/>
      <c r="R20" s="439" t="s">
        <v>233</v>
      </c>
      <c r="S20" s="440"/>
      <c r="T20" s="439">
        <v>5</v>
      </c>
    </row>
    <row r="21" spans="1:20" ht="16.5" customHeight="1" x14ac:dyDescent="0.25">
      <c r="A21" s="197"/>
      <c r="C21" s="1096" t="s">
        <v>8691</v>
      </c>
      <c r="D21" s="1095"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7"/>
      <c r="C22" s="595" t="s">
        <v>6938</v>
      </c>
      <c r="D22" s="593" t="s">
        <v>170</v>
      </c>
      <c r="E22" s="439" t="s">
        <v>2138</v>
      </c>
      <c r="F22" s="439" t="s">
        <v>383</v>
      </c>
      <c r="G22" s="439" t="s">
        <v>6939</v>
      </c>
      <c r="H22" s="439">
        <v>1989</v>
      </c>
      <c r="I22" s="439" t="s">
        <v>2918</v>
      </c>
      <c r="J22" s="439" t="s">
        <v>6940</v>
      </c>
      <c r="K22" s="439">
        <v>45676400</v>
      </c>
      <c r="L22" s="439" t="s">
        <v>6940</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3"/>
      <c r="N23" s="595">
        <v>1700</v>
      </c>
      <c r="O23" s="439" t="s">
        <v>268</v>
      </c>
      <c r="P23" s="439" t="s">
        <v>21</v>
      </c>
      <c r="Q23" s="439"/>
      <c r="R23" s="439" t="s">
        <v>252</v>
      </c>
      <c r="S23" s="440"/>
      <c r="T23" s="439">
        <v>4</v>
      </c>
    </row>
    <row r="24" spans="1:20" ht="16.5" customHeight="1" x14ac:dyDescent="0.25">
      <c r="A24" s="197"/>
      <c r="C24" s="1096" t="s">
        <v>8809</v>
      </c>
      <c r="D24" s="1095"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3"/>
      <c r="N25" s="595">
        <v>149</v>
      </c>
      <c r="O25" s="439" t="s">
        <v>232</v>
      </c>
      <c r="P25" s="439" t="s">
        <v>21</v>
      </c>
      <c r="Q25" s="439"/>
      <c r="R25" s="439" t="s">
        <v>327</v>
      </c>
      <c r="S25" s="440"/>
      <c r="T25" s="439">
        <v>2</v>
      </c>
    </row>
    <row r="26" spans="1:20" ht="16.5" customHeight="1" x14ac:dyDescent="0.25">
      <c r="A26" s="139"/>
      <c r="C26" s="1096" t="s">
        <v>8840</v>
      </c>
      <c r="D26" s="1095"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9"/>
      <c r="C27" s="1089" t="s">
        <v>8840</v>
      </c>
      <c r="D27" s="1088"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9"/>
      <c r="C28" s="1089" t="s">
        <v>7722</v>
      </c>
      <c r="D28" s="1088"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9"/>
      <c r="C29" s="439" t="s">
        <v>4786</v>
      </c>
      <c r="D29" s="439" t="s">
        <v>170</v>
      </c>
      <c r="E29" s="439" t="s">
        <v>10</v>
      </c>
      <c r="F29" s="439" t="s">
        <v>227</v>
      </c>
      <c r="G29" s="439" t="s">
        <v>4787</v>
      </c>
      <c r="H29" s="439">
        <v>2020</v>
      </c>
      <c r="I29" s="439" t="s">
        <v>4788</v>
      </c>
      <c r="J29" s="439" t="s">
        <v>4789</v>
      </c>
      <c r="K29" s="439" t="s">
        <v>4790</v>
      </c>
      <c r="L29" s="439" t="s">
        <v>4789</v>
      </c>
      <c r="M29" s="593"/>
      <c r="N29" s="595">
        <v>99</v>
      </c>
      <c r="O29" s="439" t="s">
        <v>232</v>
      </c>
      <c r="P29" s="439" t="s">
        <v>21</v>
      </c>
      <c r="Q29" s="439"/>
      <c r="R29" s="439" t="s">
        <v>517</v>
      </c>
      <c r="S29" s="440"/>
      <c r="T29" s="439">
        <v>2</v>
      </c>
    </row>
    <row r="30" spans="1:20" ht="16.5" customHeight="1" x14ac:dyDescent="0.25">
      <c r="A30" s="139"/>
      <c r="C30" s="439" t="s">
        <v>2469</v>
      </c>
      <c r="D30" s="439" t="s">
        <v>170</v>
      </c>
      <c r="E30" s="439" t="s">
        <v>78</v>
      </c>
      <c r="F30" s="439" t="s">
        <v>2470</v>
      </c>
      <c r="G30" s="439" t="s">
        <v>2471</v>
      </c>
      <c r="H30" s="439">
        <v>2012</v>
      </c>
      <c r="I30" s="439" t="s">
        <v>2472</v>
      </c>
      <c r="J30" s="625" t="s">
        <v>2479</v>
      </c>
      <c r="K30" s="439">
        <v>67195002503227</v>
      </c>
      <c r="L30" s="439" t="s">
        <v>2473</v>
      </c>
      <c r="M30" s="593"/>
      <c r="N30" s="595">
        <v>1998</v>
      </c>
      <c r="O30" s="439" t="s">
        <v>251</v>
      </c>
      <c r="P30" s="439" t="s">
        <v>46</v>
      </c>
      <c r="Q30" s="439"/>
      <c r="R30" s="439" t="s">
        <v>233</v>
      </c>
      <c r="S30" s="440"/>
      <c r="T30" s="439">
        <v>5</v>
      </c>
    </row>
    <row r="31" spans="1:20" ht="16.5" customHeight="1" x14ac:dyDescent="0.25">
      <c r="A31" s="139"/>
      <c r="C31" s="1096" t="s">
        <v>8497</v>
      </c>
      <c r="D31" s="1095"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9"/>
      <c r="C32" s="1089" t="s">
        <v>7858</v>
      </c>
      <c r="D32" s="1088"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9"/>
      <c r="C33" s="439" t="s">
        <v>6446</v>
      </c>
      <c r="D33" s="439" t="s">
        <v>170</v>
      </c>
      <c r="E33" s="439" t="s">
        <v>10</v>
      </c>
      <c r="F33" s="439" t="s">
        <v>227</v>
      </c>
      <c r="G33" s="439" t="s">
        <v>519</v>
      </c>
      <c r="H33" s="439">
        <v>2014</v>
      </c>
      <c r="I33" s="439" t="s">
        <v>520</v>
      </c>
      <c r="J33" s="439" t="s">
        <v>6447</v>
      </c>
      <c r="K33" s="439" t="s">
        <v>6448</v>
      </c>
      <c r="L33" s="439" t="s">
        <v>6447</v>
      </c>
      <c r="M33" s="439" t="s">
        <v>6447</v>
      </c>
      <c r="N33" s="439">
        <v>124</v>
      </c>
      <c r="O33" s="439" t="s">
        <v>232</v>
      </c>
      <c r="P33" s="439" t="s">
        <v>21</v>
      </c>
      <c r="Q33" s="439" t="s">
        <v>6449</v>
      </c>
      <c r="R33" s="440" t="s">
        <v>233</v>
      </c>
      <c r="S33" s="440" t="s">
        <v>6117</v>
      </c>
      <c r="T33" s="439">
        <v>2</v>
      </c>
    </row>
    <row r="34" spans="1:20" ht="16.5" customHeight="1" x14ac:dyDescent="0.25">
      <c r="A34" s="139"/>
      <c r="C34" s="595" t="s">
        <v>6823</v>
      </c>
      <c r="D34" s="593" t="s">
        <v>170</v>
      </c>
      <c r="E34" s="439" t="s">
        <v>74</v>
      </c>
      <c r="F34" s="439" t="s">
        <v>277</v>
      </c>
      <c r="G34" s="439" t="s">
        <v>6836</v>
      </c>
      <c r="H34" s="439">
        <v>2018</v>
      </c>
      <c r="I34" s="439" t="s">
        <v>6837</v>
      </c>
      <c r="J34" s="439" t="s">
        <v>6838</v>
      </c>
      <c r="K34" s="439" t="s">
        <v>6839</v>
      </c>
      <c r="L34" s="439" t="s">
        <v>6838</v>
      </c>
      <c r="M34" s="439" t="s">
        <v>6838</v>
      </c>
      <c r="N34" s="439">
        <v>1599</v>
      </c>
      <c r="O34" s="439" t="s">
        <v>350</v>
      </c>
      <c r="P34" s="439" t="s">
        <v>21</v>
      </c>
      <c r="Q34" s="439" t="s">
        <v>6840</v>
      </c>
      <c r="R34" s="439" t="s">
        <v>252</v>
      </c>
      <c r="S34" s="439" t="s">
        <v>6117</v>
      </c>
      <c r="T34" s="439">
        <v>5</v>
      </c>
    </row>
    <row r="35" spans="1:20" ht="16.5" customHeight="1" x14ac:dyDescent="0.25">
      <c r="A35" s="139"/>
      <c r="C35" s="439" t="s">
        <v>4106</v>
      </c>
      <c r="D35" s="439" t="s">
        <v>170</v>
      </c>
      <c r="E35" s="439" t="s">
        <v>74</v>
      </c>
      <c r="F35" s="439" t="s">
        <v>2356</v>
      </c>
      <c r="G35" s="439" t="s">
        <v>3858</v>
      </c>
      <c r="H35" s="439">
        <v>2018</v>
      </c>
      <c r="I35" s="439" t="s">
        <v>2769</v>
      </c>
      <c r="J35" s="439" t="s">
        <v>4107</v>
      </c>
      <c r="K35" s="439" t="s">
        <v>4108</v>
      </c>
      <c r="L35" s="439" t="s">
        <v>4107</v>
      </c>
      <c r="M35" s="593"/>
      <c r="N35" s="595">
        <v>1598</v>
      </c>
      <c r="O35" s="439" t="s">
        <v>350</v>
      </c>
      <c r="P35" s="439" t="s">
        <v>21</v>
      </c>
      <c r="Q35" s="439"/>
      <c r="R35" s="439" t="s">
        <v>233</v>
      </c>
      <c r="S35" s="440"/>
      <c r="T35" s="439">
        <v>5</v>
      </c>
    </row>
    <row r="36" spans="1:20" ht="16.5" customHeight="1" x14ac:dyDescent="0.25">
      <c r="A36" s="139"/>
      <c r="C36" s="439" t="s">
        <v>3603</v>
      </c>
      <c r="D36" s="439" t="s">
        <v>170</v>
      </c>
      <c r="E36" s="439" t="s">
        <v>74</v>
      </c>
      <c r="F36" s="439" t="s">
        <v>345</v>
      </c>
      <c r="G36" s="439" t="s">
        <v>3604</v>
      </c>
      <c r="H36" s="439">
        <v>2018</v>
      </c>
      <c r="I36" s="439" t="s">
        <v>3605</v>
      </c>
      <c r="J36" s="439" t="s">
        <v>3606</v>
      </c>
      <c r="K36" s="439" t="s">
        <v>3607</v>
      </c>
      <c r="L36" s="439" t="s">
        <v>3606</v>
      </c>
      <c r="M36" s="593"/>
      <c r="N36" s="595">
        <v>1598</v>
      </c>
      <c r="O36" s="439" t="s">
        <v>268</v>
      </c>
      <c r="P36" s="439" t="s">
        <v>21</v>
      </c>
      <c r="Q36" s="439"/>
      <c r="R36" s="439" t="s">
        <v>3608</v>
      </c>
      <c r="S36" s="440"/>
      <c r="T36" s="439">
        <v>5</v>
      </c>
    </row>
    <row r="37" spans="1:20" ht="16.5" customHeight="1" x14ac:dyDescent="0.25">
      <c r="A37" s="139"/>
      <c r="C37" s="1096" t="s">
        <v>8351</v>
      </c>
      <c r="D37" s="1095"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9"/>
      <c r="C38" s="439" t="s">
        <v>2626</v>
      </c>
      <c r="D38" s="439" t="s">
        <v>170</v>
      </c>
      <c r="E38" s="439" t="s">
        <v>78</v>
      </c>
      <c r="F38" s="439" t="s">
        <v>2670</v>
      </c>
      <c r="G38" s="439" t="s">
        <v>4999</v>
      </c>
      <c r="H38" s="439">
        <v>2017</v>
      </c>
      <c r="I38" s="439" t="s">
        <v>5000</v>
      </c>
      <c r="J38" s="439">
        <v>0</v>
      </c>
      <c r="K38" s="439" t="s">
        <v>5001</v>
      </c>
      <c r="L38" s="439" t="s">
        <v>5002</v>
      </c>
      <c r="M38" s="593"/>
      <c r="N38" s="595">
        <v>1999</v>
      </c>
      <c r="O38" s="439" t="s">
        <v>251</v>
      </c>
      <c r="P38" s="439" t="s">
        <v>21</v>
      </c>
      <c r="Q38" s="439"/>
      <c r="R38" s="439" t="s">
        <v>252</v>
      </c>
      <c r="S38" s="440"/>
      <c r="T38" s="439">
        <v>5</v>
      </c>
    </row>
    <row r="39" spans="1:20" ht="16.5" customHeight="1" x14ac:dyDescent="0.25">
      <c r="A39" s="139"/>
      <c r="C39" s="1096" t="s">
        <v>9194</v>
      </c>
      <c r="D39" s="1095"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9"/>
      <c r="C40" s="595" t="s">
        <v>1825</v>
      </c>
      <c r="D40" s="593" t="s">
        <v>293</v>
      </c>
      <c r="E40" s="439" t="s">
        <v>2138</v>
      </c>
      <c r="F40" s="439" t="s">
        <v>6980</v>
      </c>
      <c r="G40" s="439" t="s">
        <v>6981</v>
      </c>
      <c r="H40" s="439">
        <v>1982</v>
      </c>
      <c r="I40" s="439" t="s">
        <v>2918</v>
      </c>
      <c r="J40" s="439" t="s">
        <v>6982</v>
      </c>
      <c r="K40" s="439" t="s">
        <v>6983</v>
      </c>
      <c r="L40" s="439" t="s">
        <v>6984</v>
      </c>
      <c r="M40" s="439" t="s">
        <v>423</v>
      </c>
      <c r="N40" s="439">
        <v>8000</v>
      </c>
      <c r="O40" s="439" t="s">
        <v>2143</v>
      </c>
      <c r="P40" s="439" t="s">
        <v>46</v>
      </c>
      <c r="Q40" s="439">
        <v>29952</v>
      </c>
      <c r="R40" s="439" t="s">
        <v>327</v>
      </c>
      <c r="S40" s="439" t="s">
        <v>6117</v>
      </c>
      <c r="T40" s="439">
        <v>2</v>
      </c>
    </row>
    <row r="41" spans="1:20" ht="16.5" customHeight="1" x14ac:dyDescent="0.25">
      <c r="A41" s="139"/>
      <c r="C41" s="1096" t="s">
        <v>7655</v>
      </c>
      <c r="D41" s="1095"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9"/>
      <c r="C42" s="595" t="s">
        <v>7167</v>
      </c>
      <c r="D42" s="593" t="s">
        <v>170</v>
      </c>
      <c r="E42" s="439" t="s">
        <v>74</v>
      </c>
      <c r="F42" s="439" t="s">
        <v>2356</v>
      </c>
      <c r="G42" s="439" t="s">
        <v>7192</v>
      </c>
      <c r="H42" s="439">
        <v>2006</v>
      </c>
      <c r="I42" s="439" t="s">
        <v>3322</v>
      </c>
      <c r="J42" s="439" t="s">
        <v>7193</v>
      </c>
      <c r="K42" s="439" t="s">
        <v>7194</v>
      </c>
      <c r="L42" s="439" t="s">
        <v>7193</v>
      </c>
      <c r="M42" s="439" t="s">
        <v>423</v>
      </c>
      <c r="N42" s="439">
        <v>1800</v>
      </c>
      <c r="O42" s="439" t="s">
        <v>268</v>
      </c>
      <c r="P42" s="439" t="s">
        <v>21</v>
      </c>
      <c r="Q42" s="439" t="s">
        <v>7195</v>
      </c>
      <c r="R42" s="439" t="s">
        <v>327</v>
      </c>
      <c r="S42" s="439" t="s">
        <v>6117</v>
      </c>
      <c r="T42" s="439">
        <v>5</v>
      </c>
    </row>
    <row r="43" spans="1:20" ht="16.5" customHeight="1" x14ac:dyDescent="0.25">
      <c r="A43" s="139"/>
      <c r="C43" s="439" t="s">
        <v>2605</v>
      </c>
      <c r="D43" s="439" t="s">
        <v>170</v>
      </c>
      <c r="E43" s="439" t="s">
        <v>79</v>
      </c>
      <c r="F43" s="439" t="s">
        <v>238</v>
      </c>
      <c r="G43" s="439" t="s">
        <v>2608</v>
      </c>
      <c r="H43" s="439">
        <v>2006</v>
      </c>
      <c r="I43" s="439" t="s">
        <v>2609</v>
      </c>
      <c r="J43" s="439" t="s">
        <v>2610</v>
      </c>
      <c r="K43" s="439">
        <v>3430470</v>
      </c>
      <c r="L43" s="439" t="s">
        <v>2610</v>
      </c>
      <c r="M43" s="593"/>
      <c r="N43" s="595">
        <v>2700</v>
      </c>
      <c r="O43" s="439" t="s">
        <v>243</v>
      </c>
      <c r="P43" s="439" t="s">
        <v>21</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3"/>
      <c r="N44" s="595">
        <v>2500</v>
      </c>
      <c r="O44" s="439" t="s">
        <v>2360</v>
      </c>
      <c r="P44" s="439" t="s">
        <v>46</v>
      </c>
      <c r="Q44" s="439"/>
      <c r="R44" s="439" t="s">
        <v>327</v>
      </c>
      <c r="S44" s="440"/>
      <c r="T44" s="439">
        <v>5</v>
      </c>
    </row>
    <row r="45" spans="1:20" ht="16.5" customHeight="1" x14ac:dyDescent="0.25">
      <c r="A45" s="139"/>
      <c r="C45" s="439" t="s">
        <v>2355</v>
      </c>
      <c r="D45" s="439" t="s">
        <v>170</v>
      </c>
      <c r="E45" s="439" t="s">
        <v>78</v>
      </c>
      <c r="F45" s="439" t="s">
        <v>2356</v>
      </c>
      <c r="G45" s="439" t="s">
        <v>2357</v>
      </c>
      <c r="H45" s="439">
        <v>2006</v>
      </c>
      <c r="I45" s="439" t="s">
        <v>1720</v>
      </c>
      <c r="J45" s="439" t="s">
        <v>2358</v>
      </c>
      <c r="K45" s="439" t="s">
        <v>2359</v>
      </c>
      <c r="L45" s="439" t="s">
        <v>2358</v>
      </c>
      <c r="M45" s="593"/>
      <c r="N45" s="595">
        <v>2500</v>
      </c>
      <c r="O45" s="439" t="s">
        <v>2360</v>
      </c>
      <c r="P45" s="439" t="s">
        <v>46</v>
      </c>
      <c r="Q45" s="439"/>
      <c r="R45" s="439" t="s">
        <v>327</v>
      </c>
      <c r="S45" s="440"/>
      <c r="T45" s="439">
        <v>5</v>
      </c>
    </row>
    <row r="46" spans="1:20" ht="16.5" customHeight="1" x14ac:dyDescent="0.25">
      <c r="A46" s="139"/>
      <c r="C46" s="439" t="s">
        <v>1921</v>
      </c>
      <c r="D46" s="439" t="s">
        <v>170</v>
      </c>
      <c r="E46" s="439" t="s">
        <v>74</v>
      </c>
      <c r="F46" s="439" t="s">
        <v>383</v>
      </c>
      <c r="G46" s="439" t="s">
        <v>384</v>
      </c>
      <c r="H46" s="439">
        <v>2009</v>
      </c>
      <c r="I46" s="439" t="s">
        <v>1922</v>
      </c>
      <c r="J46" s="439" t="s">
        <v>1923</v>
      </c>
      <c r="K46" s="439" t="s">
        <v>1924</v>
      </c>
      <c r="L46" s="439">
        <v>0</v>
      </c>
      <c r="M46" s="593"/>
      <c r="N46" s="595">
        <v>1000</v>
      </c>
      <c r="O46" s="439" t="s">
        <v>268</v>
      </c>
      <c r="P46" s="439" t="s">
        <v>21</v>
      </c>
      <c r="Q46" s="439"/>
      <c r="R46" s="439" t="s">
        <v>327</v>
      </c>
      <c r="S46" s="440"/>
      <c r="T46" s="439">
        <v>5</v>
      </c>
    </row>
    <row r="47" spans="1:20" ht="16.5" customHeight="1" x14ac:dyDescent="0.25">
      <c r="A47" s="139"/>
      <c r="C47" s="439" t="s">
        <v>561</v>
      </c>
      <c r="D47" s="439" t="s">
        <v>170</v>
      </c>
      <c r="E47" s="439" t="s">
        <v>74</v>
      </c>
      <c r="F47" s="439" t="s">
        <v>383</v>
      </c>
      <c r="G47" s="439" t="s">
        <v>562</v>
      </c>
      <c r="H47" s="439">
        <v>2009</v>
      </c>
      <c r="I47" s="439" t="s">
        <v>563</v>
      </c>
      <c r="J47" s="439" t="s">
        <v>564</v>
      </c>
      <c r="K47" s="439" t="s">
        <v>565</v>
      </c>
      <c r="L47" s="439">
        <v>0</v>
      </c>
      <c r="M47" s="593"/>
      <c r="N47" s="595">
        <v>1000</v>
      </c>
      <c r="O47" s="439" t="s">
        <v>268</v>
      </c>
      <c r="P47" s="439" t="s">
        <v>21</v>
      </c>
      <c r="Q47" s="439"/>
      <c r="R47" s="439" t="s">
        <v>327</v>
      </c>
      <c r="S47" s="440"/>
      <c r="T47" s="439">
        <v>5</v>
      </c>
    </row>
    <row r="48" spans="1:20" ht="16.5" customHeight="1" x14ac:dyDescent="0.25">
      <c r="A48" s="139"/>
      <c r="C48" s="595" t="s">
        <v>7298</v>
      </c>
      <c r="D48" s="593" t="s">
        <v>170</v>
      </c>
      <c r="E48" s="439" t="s">
        <v>74</v>
      </c>
      <c r="F48" s="439" t="s">
        <v>345</v>
      </c>
      <c r="G48" s="439" t="s">
        <v>346</v>
      </c>
      <c r="H48" s="439">
        <v>2019</v>
      </c>
      <c r="I48" s="439" t="s">
        <v>1567</v>
      </c>
      <c r="J48" s="439" t="s">
        <v>7299</v>
      </c>
      <c r="K48" s="439" t="s">
        <v>7300</v>
      </c>
      <c r="L48" s="439" t="s">
        <v>7299</v>
      </c>
      <c r="M48" s="439" t="s">
        <v>7299</v>
      </c>
      <c r="N48" s="439">
        <v>1599</v>
      </c>
      <c r="O48" s="439" t="s">
        <v>350</v>
      </c>
      <c r="P48" s="439" t="s">
        <v>21</v>
      </c>
      <c r="Q48" s="439" t="s">
        <v>7301</v>
      </c>
      <c r="R48" s="439" t="s">
        <v>252</v>
      </c>
      <c r="S48" s="439" t="s">
        <v>6117</v>
      </c>
      <c r="T48" s="439">
        <v>5</v>
      </c>
    </row>
    <row r="49" spans="1:20" ht="16.5" customHeight="1" x14ac:dyDescent="0.25">
      <c r="A49" s="139"/>
      <c r="C49" s="439" t="s">
        <v>3843</v>
      </c>
      <c r="D49" s="439" t="s">
        <v>170</v>
      </c>
      <c r="E49" s="439" t="s">
        <v>74</v>
      </c>
      <c r="F49" s="439" t="s">
        <v>2356</v>
      </c>
      <c r="G49" s="439" t="s">
        <v>3858</v>
      </c>
      <c r="H49" s="439">
        <v>2019</v>
      </c>
      <c r="I49" s="439" t="s">
        <v>1720</v>
      </c>
      <c r="J49" s="439" t="s">
        <v>3859</v>
      </c>
      <c r="K49" s="439" t="s">
        <v>3860</v>
      </c>
      <c r="L49" s="439" t="s">
        <v>3859</v>
      </c>
      <c r="M49" s="593"/>
      <c r="N49" s="595">
        <v>1598</v>
      </c>
      <c r="O49" s="439" t="s">
        <v>350</v>
      </c>
      <c r="P49" s="439" t="s">
        <v>21</v>
      </c>
      <c r="Q49" s="439"/>
      <c r="R49" s="439" t="s">
        <v>233</v>
      </c>
      <c r="S49" s="440"/>
      <c r="T49" s="439">
        <v>5</v>
      </c>
    </row>
    <row r="50" spans="1:20" ht="16.5" customHeight="1" x14ac:dyDescent="0.25">
      <c r="A50" s="139"/>
      <c r="C50" s="439" t="s">
        <v>344</v>
      </c>
      <c r="D50" s="439" t="s">
        <v>170</v>
      </c>
      <c r="E50" s="439" t="s">
        <v>74</v>
      </c>
      <c r="F50" s="439" t="s">
        <v>345</v>
      </c>
      <c r="G50" s="439" t="s">
        <v>346</v>
      </c>
      <c r="H50" s="439">
        <v>2019</v>
      </c>
      <c r="I50" s="439" t="s">
        <v>347</v>
      </c>
      <c r="J50" s="439" t="s">
        <v>348</v>
      </c>
      <c r="K50" s="439" t="s">
        <v>349</v>
      </c>
      <c r="L50" s="439" t="s">
        <v>348</v>
      </c>
      <c r="M50" s="593"/>
      <c r="N50" s="595">
        <v>1599</v>
      </c>
      <c r="O50" s="439" t="s">
        <v>350</v>
      </c>
      <c r="P50" s="439" t="s">
        <v>21</v>
      </c>
      <c r="Q50" s="439"/>
      <c r="R50" s="439" t="s">
        <v>351</v>
      </c>
      <c r="S50" s="440"/>
      <c r="T50" s="439">
        <v>5</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3"/>
      <c r="N51" s="595">
        <v>150</v>
      </c>
      <c r="O51" s="439" t="s">
        <v>232</v>
      </c>
      <c r="P51" s="439" t="s">
        <v>21</v>
      </c>
      <c r="Q51" s="439"/>
      <c r="R51" s="439" t="s">
        <v>233</v>
      </c>
      <c r="S51" s="440"/>
      <c r="T51" s="439">
        <v>1</v>
      </c>
    </row>
    <row r="52" spans="1:20" ht="16.5" customHeight="1" x14ac:dyDescent="0.25">
      <c r="A52" s="139"/>
      <c r="C52" s="439" t="s">
        <v>1744</v>
      </c>
      <c r="D52" s="439" t="s">
        <v>170</v>
      </c>
      <c r="E52" s="439" t="s">
        <v>10</v>
      </c>
      <c r="F52" s="439" t="s">
        <v>227</v>
      </c>
      <c r="G52" s="439" t="s">
        <v>1745</v>
      </c>
      <c r="H52" s="439">
        <v>1997</v>
      </c>
      <c r="I52" s="439" t="s">
        <v>1746</v>
      </c>
      <c r="J52" s="439">
        <v>0</v>
      </c>
      <c r="K52" s="439" t="s">
        <v>1747</v>
      </c>
      <c r="L52" s="439" t="s">
        <v>1748</v>
      </c>
      <c r="M52" s="593"/>
      <c r="N52" s="595">
        <v>150</v>
      </c>
      <c r="O52" s="439" t="s">
        <v>232</v>
      </c>
      <c r="P52" s="439" t="s">
        <v>21</v>
      </c>
      <c r="Q52" s="439"/>
      <c r="R52" s="439" t="s">
        <v>233</v>
      </c>
      <c r="S52" s="440"/>
      <c r="T52" s="439">
        <v>1</v>
      </c>
    </row>
    <row r="53" spans="1:20" ht="16.5" customHeight="1" x14ac:dyDescent="0.25">
      <c r="A53" s="139"/>
      <c r="C53" s="439" t="s">
        <v>2596</v>
      </c>
      <c r="D53" s="439" t="s">
        <v>293</v>
      </c>
      <c r="E53" s="439" t="s">
        <v>78</v>
      </c>
      <c r="F53" s="439" t="s">
        <v>383</v>
      </c>
      <c r="G53" s="439" t="s">
        <v>2597</v>
      </c>
      <c r="H53" s="439">
        <v>2018</v>
      </c>
      <c r="I53" s="439" t="s">
        <v>2598</v>
      </c>
      <c r="J53" s="439" t="s">
        <v>2599</v>
      </c>
      <c r="K53" s="439" t="s">
        <v>2600</v>
      </c>
      <c r="L53" s="439" t="s">
        <v>2599</v>
      </c>
      <c r="M53" s="593"/>
      <c r="N53" s="595">
        <v>2999</v>
      </c>
      <c r="O53" s="439" t="s">
        <v>2601</v>
      </c>
      <c r="P53" s="439" t="s">
        <v>46</v>
      </c>
      <c r="Q53" s="439"/>
      <c r="R53" s="439" t="s">
        <v>233</v>
      </c>
      <c r="S53" s="440"/>
      <c r="T53" s="439">
        <v>0</v>
      </c>
    </row>
    <row r="54" spans="1:20" ht="16.5" customHeight="1" x14ac:dyDescent="0.25">
      <c r="A54" s="139"/>
      <c r="C54" s="439" t="s">
        <v>5290</v>
      </c>
      <c r="D54" s="439" t="s">
        <v>170</v>
      </c>
      <c r="E54" s="439" t="s">
        <v>74</v>
      </c>
      <c r="F54" s="439" t="s">
        <v>383</v>
      </c>
      <c r="G54" s="439" t="s">
        <v>5291</v>
      </c>
      <c r="H54" s="439">
        <v>1994</v>
      </c>
      <c r="I54" s="439" t="s">
        <v>5292</v>
      </c>
      <c r="J54" s="439" t="s">
        <v>5293</v>
      </c>
      <c r="K54" s="439" t="s">
        <v>5294</v>
      </c>
      <c r="L54" s="439" t="s">
        <v>5293</v>
      </c>
      <c r="M54" s="593"/>
      <c r="N54" s="595">
        <v>1000</v>
      </c>
      <c r="O54" s="439" t="s">
        <v>2325</v>
      </c>
      <c r="P54" s="439" t="s">
        <v>21</v>
      </c>
      <c r="Q54" s="439"/>
      <c r="R54" s="439" t="s">
        <v>233</v>
      </c>
      <c r="S54" s="440"/>
      <c r="T54" s="439">
        <v>4</v>
      </c>
    </row>
    <row r="55" spans="1:20" ht="16.5" customHeight="1" x14ac:dyDescent="0.25">
      <c r="A55" s="139"/>
      <c r="C55" s="439" t="s">
        <v>262</v>
      </c>
      <c r="D55" s="439" t="s">
        <v>170</v>
      </c>
      <c r="E55" s="439" t="s">
        <v>74</v>
      </c>
      <c r="F55" s="439" t="s">
        <v>263</v>
      </c>
      <c r="G55" s="439" t="s">
        <v>264</v>
      </c>
      <c r="H55" s="439">
        <v>1997</v>
      </c>
      <c r="I55" s="439" t="s">
        <v>265</v>
      </c>
      <c r="J55" s="439" t="s">
        <v>266</v>
      </c>
      <c r="K55" s="439" t="s">
        <v>267</v>
      </c>
      <c r="L55" s="439" t="s">
        <v>266</v>
      </c>
      <c r="M55" s="593"/>
      <c r="N55" s="595">
        <v>1600</v>
      </c>
      <c r="O55" s="439" t="s">
        <v>268</v>
      </c>
      <c r="P55" s="439" t="s">
        <v>21</v>
      </c>
      <c r="Q55" s="439"/>
      <c r="R55" s="439" t="s">
        <v>233</v>
      </c>
      <c r="S55" s="440"/>
      <c r="T55" s="439">
        <v>5</v>
      </c>
    </row>
    <row r="56" spans="1:20" ht="16.5" customHeight="1" x14ac:dyDescent="0.25">
      <c r="A56" s="139"/>
      <c r="C56" s="595" t="s">
        <v>7030</v>
      </c>
      <c r="D56" s="593" t="s">
        <v>170</v>
      </c>
      <c r="E56" s="439" t="s">
        <v>74</v>
      </c>
      <c r="F56" s="439" t="s">
        <v>1589</v>
      </c>
      <c r="G56" s="439" t="s">
        <v>3219</v>
      </c>
      <c r="H56" s="439">
        <v>1998</v>
      </c>
      <c r="I56" s="439" t="s">
        <v>2598</v>
      </c>
      <c r="J56" s="439" t="s">
        <v>7031</v>
      </c>
      <c r="K56" s="439" t="s">
        <v>7032</v>
      </c>
      <c r="L56" s="439" t="s">
        <v>7031</v>
      </c>
      <c r="M56" s="439" t="s">
        <v>7031</v>
      </c>
      <c r="N56" s="439">
        <v>1498</v>
      </c>
      <c r="O56" s="439" t="s">
        <v>2325</v>
      </c>
      <c r="P56" s="439" t="s">
        <v>21</v>
      </c>
      <c r="Q56" s="439">
        <v>36101</v>
      </c>
      <c r="R56" s="439" t="s">
        <v>233</v>
      </c>
      <c r="S56" s="439" t="s">
        <v>6117</v>
      </c>
      <c r="T56" s="439">
        <v>4</v>
      </c>
    </row>
    <row r="57" spans="1:20" ht="16.5" customHeight="1" x14ac:dyDescent="0.25">
      <c r="A57" s="139"/>
      <c r="C57" s="439" t="s">
        <v>2690</v>
      </c>
      <c r="D57" s="439" t="s">
        <v>170</v>
      </c>
      <c r="E57" s="439" t="s">
        <v>74</v>
      </c>
      <c r="F57" s="439" t="s">
        <v>277</v>
      </c>
      <c r="G57" s="439" t="s">
        <v>2691</v>
      </c>
      <c r="H57" s="439">
        <v>1998</v>
      </c>
      <c r="I57" s="439" t="s">
        <v>2692</v>
      </c>
      <c r="J57" s="439">
        <v>0</v>
      </c>
      <c r="K57" s="439" t="s">
        <v>2693</v>
      </c>
      <c r="L57" s="439" t="s">
        <v>2694</v>
      </c>
      <c r="M57" s="593"/>
      <c r="N57" s="595">
        <v>1400</v>
      </c>
      <c r="O57" s="439" t="s">
        <v>268</v>
      </c>
      <c r="P57" s="439" t="s">
        <v>21</v>
      </c>
      <c r="Q57" s="439"/>
      <c r="R57" s="439" t="s">
        <v>233</v>
      </c>
      <c r="S57" s="440"/>
      <c r="T57" s="439">
        <v>4</v>
      </c>
    </row>
    <row r="58" spans="1:20" ht="16.5" customHeight="1" x14ac:dyDescent="0.25">
      <c r="A58" s="139"/>
      <c r="C58" s="439" t="s">
        <v>5540</v>
      </c>
      <c r="D58" s="439" t="s">
        <v>170</v>
      </c>
      <c r="E58" s="439" t="s">
        <v>74</v>
      </c>
      <c r="F58" s="439" t="s">
        <v>383</v>
      </c>
      <c r="G58" s="439" t="s">
        <v>5291</v>
      </c>
      <c r="H58" s="439">
        <v>2001</v>
      </c>
      <c r="I58" s="439" t="s">
        <v>5541</v>
      </c>
      <c r="J58" s="439" t="s">
        <v>5542</v>
      </c>
      <c r="K58" s="439" t="s">
        <v>5543</v>
      </c>
      <c r="L58" s="439">
        <v>0</v>
      </c>
      <c r="M58" s="593"/>
      <c r="N58" s="595">
        <v>1300</v>
      </c>
      <c r="O58" s="439" t="s">
        <v>268</v>
      </c>
      <c r="P58" s="439" t="s">
        <v>21</v>
      </c>
      <c r="Q58" s="439"/>
      <c r="R58" s="439" t="s">
        <v>233</v>
      </c>
      <c r="S58" s="440"/>
      <c r="T58" s="439">
        <v>4</v>
      </c>
    </row>
    <row r="59" spans="1:20" ht="16.5" customHeight="1" x14ac:dyDescent="0.25">
      <c r="A59" s="139"/>
      <c r="C59" s="439" t="s">
        <v>2555</v>
      </c>
      <c r="D59" s="439" t="s">
        <v>170</v>
      </c>
      <c r="E59" s="439" t="s">
        <v>74</v>
      </c>
      <c r="F59" s="439" t="s">
        <v>399</v>
      </c>
      <c r="G59" s="439" t="s">
        <v>2556</v>
      </c>
      <c r="H59" s="439">
        <v>2001</v>
      </c>
      <c r="I59" s="439" t="s">
        <v>2557</v>
      </c>
      <c r="J59" s="439" t="s">
        <v>2558</v>
      </c>
      <c r="K59" s="439" t="s">
        <v>2559</v>
      </c>
      <c r="L59" s="439" t="s">
        <v>2558</v>
      </c>
      <c r="M59" s="593"/>
      <c r="N59" s="595">
        <v>1300</v>
      </c>
      <c r="O59" s="439" t="s">
        <v>268</v>
      </c>
      <c r="P59" s="439" t="s">
        <v>21</v>
      </c>
      <c r="Q59" s="439"/>
      <c r="R59" s="439" t="s">
        <v>233</v>
      </c>
      <c r="S59" s="440"/>
      <c r="T59" s="439">
        <v>4</v>
      </c>
    </row>
    <row r="60" spans="1:20" ht="16.5" customHeight="1" x14ac:dyDescent="0.25">
      <c r="A60" s="139"/>
      <c r="C60" s="439" t="s">
        <v>4721</v>
      </c>
      <c r="D60" s="439" t="s">
        <v>170</v>
      </c>
      <c r="E60" s="439" t="s">
        <v>74</v>
      </c>
      <c r="F60" s="439" t="s">
        <v>399</v>
      </c>
      <c r="G60" s="439" t="s">
        <v>4722</v>
      </c>
      <c r="H60" s="439">
        <v>2001</v>
      </c>
      <c r="I60" s="439" t="s">
        <v>4723</v>
      </c>
      <c r="J60" s="439" t="s">
        <v>4724</v>
      </c>
      <c r="K60" s="439" t="s">
        <v>4725</v>
      </c>
      <c r="L60" s="439" t="s">
        <v>4724</v>
      </c>
      <c r="M60" s="593"/>
      <c r="N60" s="595">
        <v>1300</v>
      </c>
      <c r="O60" s="439" t="s">
        <v>268</v>
      </c>
      <c r="P60" s="439" t="s">
        <v>21</v>
      </c>
      <c r="Q60" s="439"/>
      <c r="R60" s="439" t="s">
        <v>233</v>
      </c>
      <c r="S60" s="440"/>
      <c r="T60" s="439">
        <v>4</v>
      </c>
    </row>
    <row r="61" spans="1:20" ht="16.5" customHeight="1" x14ac:dyDescent="0.25">
      <c r="A61" s="139"/>
      <c r="C61" s="1096" t="s">
        <v>8787</v>
      </c>
      <c r="D61" s="1095"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9"/>
      <c r="C62" s="439" t="s">
        <v>2675</v>
      </c>
      <c r="D62" s="439" t="s">
        <v>170</v>
      </c>
      <c r="E62" s="439" t="s">
        <v>74</v>
      </c>
      <c r="F62" s="439" t="s">
        <v>277</v>
      </c>
      <c r="G62" s="439" t="s">
        <v>2957</v>
      </c>
      <c r="H62" s="439">
        <v>2002</v>
      </c>
      <c r="I62" s="439" t="s">
        <v>2958</v>
      </c>
      <c r="J62" s="439">
        <v>0</v>
      </c>
      <c r="K62" s="439" t="s">
        <v>2959</v>
      </c>
      <c r="L62" s="439" t="s">
        <v>2960</v>
      </c>
      <c r="M62" s="593"/>
      <c r="N62" s="595">
        <v>1200</v>
      </c>
      <c r="O62" s="439" t="s">
        <v>2325</v>
      </c>
      <c r="P62" s="439" t="s">
        <v>21</v>
      </c>
      <c r="Q62" s="439"/>
      <c r="R62" s="439" t="s">
        <v>233</v>
      </c>
      <c r="S62" s="440"/>
      <c r="T62" s="439">
        <v>4</v>
      </c>
    </row>
    <row r="63" spans="1:20" ht="16.5" customHeight="1" x14ac:dyDescent="0.25">
      <c r="A63" s="139"/>
      <c r="C63" s="439" t="s">
        <v>3482</v>
      </c>
      <c r="D63" s="439" t="s">
        <v>170</v>
      </c>
      <c r="E63" s="439" t="s">
        <v>10</v>
      </c>
      <c r="F63" s="439" t="s">
        <v>3489</v>
      </c>
      <c r="G63" s="439" t="s">
        <v>3490</v>
      </c>
      <c r="H63" s="439">
        <v>1999</v>
      </c>
      <c r="I63" s="439" t="s">
        <v>3491</v>
      </c>
      <c r="J63" s="439">
        <v>0</v>
      </c>
      <c r="K63" s="439" t="s">
        <v>3492</v>
      </c>
      <c r="L63" s="439" t="s">
        <v>3493</v>
      </c>
      <c r="M63" s="593"/>
      <c r="N63" s="595">
        <v>150</v>
      </c>
      <c r="O63" s="439" t="s">
        <v>232</v>
      </c>
      <c r="P63" s="439" t="s">
        <v>21</v>
      </c>
      <c r="Q63" s="439"/>
      <c r="R63" s="439" t="s">
        <v>233</v>
      </c>
      <c r="S63" s="440"/>
      <c r="T63" s="439">
        <v>2</v>
      </c>
    </row>
    <row r="64" spans="1:20" ht="16.5" customHeight="1" x14ac:dyDescent="0.25">
      <c r="A64" s="139"/>
      <c r="C64" s="595" t="s">
        <v>7585</v>
      </c>
      <c r="D64" s="593" t="s">
        <v>170</v>
      </c>
      <c r="E64" s="439" t="s">
        <v>74</v>
      </c>
      <c r="F64" s="439" t="s">
        <v>383</v>
      </c>
      <c r="G64" s="439" t="s">
        <v>7586</v>
      </c>
      <c r="H64" s="439">
        <v>2003</v>
      </c>
      <c r="I64" s="439" t="s">
        <v>7587</v>
      </c>
      <c r="J64" s="439" t="s">
        <v>7588</v>
      </c>
      <c r="K64" s="439" t="s">
        <v>7589</v>
      </c>
      <c r="L64" s="439" t="s">
        <v>423</v>
      </c>
      <c r="M64" s="439" t="s">
        <v>423</v>
      </c>
      <c r="N64" s="439">
        <v>1000</v>
      </c>
      <c r="O64" s="439" t="s">
        <v>268</v>
      </c>
      <c r="P64" s="439" t="s">
        <v>21</v>
      </c>
      <c r="Q64" s="439">
        <v>37656</v>
      </c>
      <c r="R64" s="439" t="s">
        <v>233</v>
      </c>
      <c r="S64" s="439" t="s">
        <v>6117</v>
      </c>
      <c r="T64" s="439">
        <v>4</v>
      </c>
    </row>
    <row r="65" spans="1:20" ht="16.5" customHeight="1" x14ac:dyDescent="0.25">
      <c r="A65" s="139"/>
      <c r="C65" s="595" t="s">
        <v>7446</v>
      </c>
      <c r="D65" s="593" t="s">
        <v>170</v>
      </c>
      <c r="E65" s="439" t="s">
        <v>74</v>
      </c>
      <c r="F65" s="439" t="s">
        <v>383</v>
      </c>
      <c r="G65" s="439" t="s">
        <v>6423</v>
      </c>
      <c r="H65" s="439">
        <v>2004</v>
      </c>
      <c r="I65" s="439" t="s">
        <v>6424</v>
      </c>
      <c r="J65" s="439" t="s">
        <v>7502</v>
      </c>
      <c r="K65" s="439" t="s">
        <v>7503</v>
      </c>
      <c r="L65" s="439" t="s">
        <v>7502</v>
      </c>
      <c r="M65" s="439" t="s">
        <v>423</v>
      </c>
      <c r="N65" s="439">
        <v>1400</v>
      </c>
      <c r="O65" s="439" t="s">
        <v>268</v>
      </c>
      <c r="P65" s="439" t="s">
        <v>21</v>
      </c>
      <c r="Q65" s="439" t="s">
        <v>7504</v>
      </c>
      <c r="R65" s="439" t="s">
        <v>233</v>
      </c>
      <c r="S65" s="439" t="s">
        <v>6117</v>
      </c>
      <c r="T65" s="439">
        <v>4</v>
      </c>
    </row>
    <row r="66" spans="1:20" ht="16.5" customHeight="1" x14ac:dyDescent="0.25">
      <c r="A66" s="139"/>
      <c r="C66" s="439" t="s">
        <v>3378</v>
      </c>
      <c r="D66" s="439" t="s">
        <v>170</v>
      </c>
      <c r="E66" s="439" t="s">
        <v>74</v>
      </c>
      <c r="F66" s="439" t="s">
        <v>383</v>
      </c>
      <c r="G66" s="439" t="s">
        <v>3462</v>
      </c>
      <c r="H66" s="439">
        <v>2004</v>
      </c>
      <c r="I66" s="439" t="s">
        <v>1922</v>
      </c>
      <c r="J66" s="439" t="s">
        <v>3463</v>
      </c>
      <c r="K66" s="439" t="s">
        <v>3464</v>
      </c>
      <c r="L66" s="439">
        <v>0</v>
      </c>
      <c r="M66" s="593"/>
      <c r="N66" s="595">
        <v>1400</v>
      </c>
      <c r="O66" s="439" t="s">
        <v>2325</v>
      </c>
      <c r="P66" s="439" t="s">
        <v>21</v>
      </c>
      <c r="Q66" s="439"/>
      <c r="R66" s="439" t="s">
        <v>233</v>
      </c>
      <c r="S66" s="440"/>
      <c r="T66" s="439">
        <v>4</v>
      </c>
    </row>
    <row r="67" spans="1:20" ht="16.5" customHeight="1" x14ac:dyDescent="0.25">
      <c r="A67" s="139"/>
      <c r="C67" s="439" t="s">
        <v>6234</v>
      </c>
      <c r="D67" s="439" t="s">
        <v>170</v>
      </c>
      <c r="E67" s="439" t="s">
        <v>74</v>
      </c>
      <c r="F67" s="439" t="s">
        <v>277</v>
      </c>
      <c r="G67" s="439" t="s">
        <v>6235</v>
      </c>
      <c r="H67" s="439">
        <v>2004</v>
      </c>
      <c r="I67" s="439" t="s">
        <v>6236</v>
      </c>
      <c r="J67" s="439" t="s">
        <v>423</v>
      </c>
      <c r="K67" s="439" t="s">
        <v>6237</v>
      </c>
      <c r="L67" s="439" t="s">
        <v>6238</v>
      </c>
      <c r="M67" s="439" t="s">
        <v>423</v>
      </c>
      <c r="N67" s="439">
        <v>1400</v>
      </c>
      <c r="O67" s="439" t="s">
        <v>268</v>
      </c>
      <c r="P67" s="439" t="s">
        <v>21</v>
      </c>
      <c r="Q67" s="439" t="s">
        <v>6239</v>
      </c>
      <c r="R67" s="440" t="s">
        <v>233</v>
      </c>
      <c r="S67" s="440" t="s">
        <v>6117</v>
      </c>
      <c r="T67" s="439">
        <v>4</v>
      </c>
    </row>
    <row r="68" spans="1:20" ht="16.5" customHeight="1" x14ac:dyDescent="0.25">
      <c r="A68" s="139"/>
      <c r="C68" s="595" t="s">
        <v>8343</v>
      </c>
      <c r="D68" s="593" t="s">
        <v>170</v>
      </c>
      <c r="E68" s="439" t="s">
        <v>74</v>
      </c>
      <c r="F68" s="439" t="s">
        <v>277</v>
      </c>
      <c r="G68" s="439" t="s">
        <v>2321</v>
      </c>
      <c r="H68" s="439">
        <v>2005</v>
      </c>
      <c r="I68" s="439" t="s">
        <v>2609</v>
      </c>
      <c r="J68" s="439" t="s">
        <v>423</v>
      </c>
      <c r="K68" s="439" t="s">
        <v>8394</v>
      </c>
      <c r="L68" s="439" t="s">
        <v>8395</v>
      </c>
      <c r="M68" s="439" t="s">
        <v>423</v>
      </c>
      <c r="N68" s="439">
        <v>1150</v>
      </c>
      <c r="O68" s="439" t="s">
        <v>2325</v>
      </c>
      <c r="P68" s="439" t="s">
        <v>21</v>
      </c>
      <c r="Q68" s="439">
        <v>38217</v>
      </c>
      <c r="R68" s="439" t="s">
        <v>233</v>
      </c>
      <c r="S68" s="439" t="s">
        <v>6117</v>
      </c>
      <c r="T68" s="439">
        <v>4</v>
      </c>
    </row>
    <row r="69" spans="1:20" ht="16.5" customHeight="1" x14ac:dyDescent="0.25">
      <c r="A69" s="139"/>
      <c r="C69" s="439" t="s">
        <v>2758</v>
      </c>
      <c r="D69" s="439" t="s">
        <v>170</v>
      </c>
      <c r="E69" s="439" t="s">
        <v>74</v>
      </c>
      <c r="F69" s="439" t="s">
        <v>399</v>
      </c>
      <c r="G69" s="439">
        <v>3</v>
      </c>
      <c r="H69" s="439">
        <v>2005</v>
      </c>
      <c r="I69" s="439" t="s">
        <v>2759</v>
      </c>
      <c r="J69" s="439" t="s">
        <v>2760</v>
      </c>
      <c r="K69" s="439" t="s">
        <v>2761</v>
      </c>
      <c r="L69" s="439" t="s">
        <v>2760</v>
      </c>
      <c r="M69" s="593"/>
      <c r="N69" s="595">
        <v>1600</v>
      </c>
      <c r="O69" s="439" t="s">
        <v>268</v>
      </c>
      <c r="P69" s="439" t="s">
        <v>21</v>
      </c>
      <c r="Q69" s="439"/>
      <c r="R69" s="439" t="s">
        <v>233</v>
      </c>
      <c r="S69" s="440"/>
      <c r="T69" s="439">
        <v>4</v>
      </c>
    </row>
    <row r="70" spans="1:20" ht="16.5" customHeight="1" x14ac:dyDescent="0.25">
      <c r="A70" s="139"/>
      <c r="C70" s="439" t="s">
        <v>4217</v>
      </c>
      <c r="D70" s="439" t="s">
        <v>170</v>
      </c>
      <c r="E70" s="439" t="s">
        <v>74</v>
      </c>
      <c r="F70" s="439" t="s">
        <v>399</v>
      </c>
      <c r="G70" s="439" t="s">
        <v>4235</v>
      </c>
      <c r="H70" s="439">
        <v>2005</v>
      </c>
      <c r="I70" s="439" t="s">
        <v>2557</v>
      </c>
      <c r="J70" s="439" t="s">
        <v>4236</v>
      </c>
      <c r="K70" s="439" t="s">
        <v>4237</v>
      </c>
      <c r="L70" s="439" t="s">
        <v>4236</v>
      </c>
      <c r="M70" s="593"/>
      <c r="N70" s="595">
        <v>2000</v>
      </c>
      <c r="O70" s="439" t="s">
        <v>268</v>
      </c>
      <c r="P70" s="439" t="s">
        <v>21</v>
      </c>
      <c r="Q70" s="439"/>
      <c r="R70" s="439" t="s">
        <v>233</v>
      </c>
      <c r="S70" s="440"/>
      <c r="T70" s="439">
        <v>4</v>
      </c>
    </row>
    <row r="71" spans="1:20" ht="16.5" customHeight="1" x14ac:dyDescent="0.25">
      <c r="A71" s="139"/>
      <c r="C71" s="595" t="s">
        <v>6947</v>
      </c>
      <c r="D71" s="593" t="s">
        <v>170</v>
      </c>
      <c r="E71" s="439" t="s">
        <v>2138</v>
      </c>
      <c r="F71" s="439" t="s">
        <v>2767</v>
      </c>
      <c r="G71" s="439" t="s">
        <v>6948</v>
      </c>
      <c r="H71" s="439">
        <v>1979</v>
      </c>
      <c r="I71" s="439" t="s">
        <v>2491</v>
      </c>
      <c r="J71" s="439" t="s">
        <v>6949</v>
      </c>
      <c r="K71" s="439">
        <v>30383699</v>
      </c>
      <c r="L71" s="439" t="s">
        <v>6949</v>
      </c>
      <c r="M71" s="439" t="s">
        <v>6949</v>
      </c>
      <c r="N71" s="439">
        <v>2271</v>
      </c>
      <c r="O71" s="439" t="s">
        <v>298</v>
      </c>
      <c r="P71" s="439" t="s">
        <v>46</v>
      </c>
      <c r="Q71" s="439">
        <v>28856</v>
      </c>
      <c r="R71" s="439" t="s">
        <v>300</v>
      </c>
      <c r="S71" s="439" t="s">
        <v>6117</v>
      </c>
      <c r="T71" s="439">
        <v>2</v>
      </c>
    </row>
    <row r="72" spans="1:20" ht="16.5" customHeight="1" x14ac:dyDescent="0.25">
      <c r="A72" s="139"/>
      <c r="C72" s="595" t="s">
        <v>5638</v>
      </c>
      <c r="D72" s="593" t="s">
        <v>170</v>
      </c>
      <c r="E72" s="439" t="s">
        <v>74</v>
      </c>
      <c r="F72" s="439" t="s">
        <v>399</v>
      </c>
      <c r="G72" s="439" t="s">
        <v>4235</v>
      </c>
      <c r="H72" s="439">
        <v>2005</v>
      </c>
      <c r="I72" s="439" t="s">
        <v>2759</v>
      </c>
      <c r="J72" s="439" t="s">
        <v>8564</v>
      </c>
      <c r="K72" s="439" t="s">
        <v>8565</v>
      </c>
      <c r="L72" s="439" t="s">
        <v>8564</v>
      </c>
      <c r="M72" s="439" t="s">
        <v>423</v>
      </c>
      <c r="N72" s="439">
        <v>2000</v>
      </c>
      <c r="O72" s="439" t="s">
        <v>268</v>
      </c>
      <c r="P72" s="439" t="s">
        <v>21</v>
      </c>
      <c r="Q72" s="439">
        <v>38450</v>
      </c>
      <c r="R72" s="439" t="s">
        <v>233</v>
      </c>
      <c r="S72" s="439" t="s">
        <v>6117</v>
      </c>
      <c r="T72" s="439">
        <v>4</v>
      </c>
    </row>
    <row r="73" spans="1:20" ht="16.5" customHeight="1" x14ac:dyDescent="0.25">
      <c r="A73" s="139"/>
      <c r="C73" s="595" t="s">
        <v>8080</v>
      </c>
      <c r="D73" s="593" t="s">
        <v>170</v>
      </c>
      <c r="E73" s="439" t="s">
        <v>74</v>
      </c>
      <c r="F73" s="439" t="s">
        <v>399</v>
      </c>
      <c r="G73" s="439" t="s">
        <v>8081</v>
      </c>
      <c r="H73" s="439">
        <v>2005</v>
      </c>
      <c r="I73" s="439" t="s">
        <v>401</v>
      </c>
      <c r="J73" s="439" t="s">
        <v>8082</v>
      </c>
      <c r="K73" s="439" t="s">
        <v>8083</v>
      </c>
      <c r="L73" s="439" t="s">
        <v>8082</v>
      </c>
      <c r="M73" s="439" t="s">
        <v>423</v>
      </c>
      <c r="N73" s="439">
        <v>1600</v>
      </c>
      <c r="O73" s="439" t="s">
        <v>268</v>
      </c>
      <c r="P73" s="439" t="s">
        <v>21</v>
      </c>
      <c r="Q73" s="439">
        <v>38463</v>
      </c>
      <c r="R73" s="439" t="s">
        <v>233</v>
      </c>
      <c r="S73" s="439" t="s">
        <v>6117</v>
      </c>
      <c r="T73" s="439">
        <v>4</v>
      </c>
    </row>
    <row r="74" spans="1:20" ht="16.5" customHeight="1" x14ac:dyDescent="0.25">
      <c r="A74" s="139"/>
      <c r="C74" s="439" t="s">
        <v>6422</v>
      </c>
      <c r="D74" s="439" t="s">
        <v>170</v>
      </c>
      <c r="E74" s="439" t="s">
        <v>74</v>
      </c>
      <c r="F74" s="439" t="s">
        <v>383</v>
      </c>
      <c r="G74" s="439" t="s">
        <v>6423</v>
      </c>
      <c r="H74" s="439">
        <v>2006</v>
      </c>
      <c r="I74" s="439" t="s">
        <v>6424</v>
      </c>
      <c r="J74" s="439" t="s">
        <v>6425</v>
      </c>
      <c r="K74" s="439" t="s">
        <v>6426</v>
      </c>
      <c r="L74" s="439" t="s">
        <v>6425</v>
      </c>
      <c r="M74" s="439" t="s">
        <v>423</v>
      </c>
      <c r="N74" s="439">
        <v>1400</v>
      </c>
      <c r="O74" s="439" t="s">
        <v>268</v>
      </c>
      <c r="P74" s="439" t="s">
        <v>21</v>
      </c>
      <c r="Q74" s="439" t="s">
        <v>6427</v>
      </c>
      <c r="R74" s="440" t="s">
        <v>233</v>
      </c>
      <c r="S74" s="440" t="s">
        <v>6117</v>
      </c>
      <c r="T74" s="439">
        <v>4</v>
      </c>
    </row>
    <row r="75" spans="1:20" ht="16.5" customHeight="1" x14ac:dyDescent="0.25">
      <c r="A75" s="139"/>
      <c r="C75" s="439" t="s">
        <v>2308</v>
      </c>
      <c r="D75" s="439" t="s">
        <v>170</v>
      </c>
      <c r="E75" s="439" t="s">
        <v>74</v>
      </c>
      <c r="F75" s="439" t="s">
        <v>383</v>
      </c>
      <c r="G75" s="439" t="s">
        <v>2309</v>
      </c>
      <c r="H75" s="439">
        <v>2006</v>
      </c>
      <c r="I75" s="439" t="s">
        <v>2310</v>
      </c>
      <c r="J75" s="439" t="s">
        <v>2311</v>
      </c>
      <c r="K75" s="439" t="s">
        <v>2312</v>
      </c>
      <c r="L75" s="439">
        <v>0</v>
      </c>
      <c r="M75" s="593"/>
      <c r="N75" s="595">
        <v>1800</v>
      </c>
      <c r="O75" s="439" t="s">
        <v>268</v>
      </c>
      <c r="P75" s="439" t="s">
        <v>21</v>
      </c>
      <c r="Q75" s="439"/>
      <c r="R75" s="439" t="s">
        <v>233</v>
      </c>
      <c r="S75" s="440"/>
      <c r="T75" s="439">
        <v>4</v>
      </c>
    </row>
    <row r="76" spans="1:20" ht="16.5" customHeight="1" x14ac:dyDescent="0.25">
      <c r="A76" s="139"/>
      <c r="C76" s="439" t="s">
        <v>3043</v>
      </c>
      <c r="D76" s="439" t="s">
        <v>170</v>
      </c>
      <c r="E76" s="439" t="s">
        <v>74</v>
      </c>
      <c r="F76" s="439" t="s">
        <v>2767</v>
      </c>
      <c r="G76" s="439" t="s">
        <v>2768</v>
      </c>
      <c r="H76" s="439">
        <v>1974</v>
      </c>
      <c r="I76" s="439" t="s">
        <v>3044</v>
      </c>
      <c r="J76" s="439">
        <v>4812822</v>
      </c>
      <c r="K76" s="439" t="s">
        <v>3045</v>
      </c>
      <c r="L76" s="439">
        <v>0</v>
      </c>
      <c r="M76" s="593"/>
      <c r="N76" s="595">
        <v>1800</v>
      </c>
      <c r="O76" s="439" t="s">
        <v>268</v>
      </c>
      <c r="P76" s="439" t="s">
        <v>21</v>
      </c>
      <c r="Q76" s="439"/>
      <c r="R76" s="439" t="s">
        <v>252</v>
      </c>
      <c r="S76" s="440"/>
      <c r="T76" s="439">
        <v>4</v>
      </c>
    </row>
    <row r="77" spans="1:20" ht="16.5" customHeight="1" x14ac:dyDescent="0.25">
      <c r="A77" s="139"/>
      <c r="C77" s="439" t="s">
        <v>5260</v>
      </c>
      <c r="D77" s="439" t="s">
        <v>170</v>
      </c>
      <c r="E77" s="439" t="s">
        <v>74</v>
      </c>
      <c r="F77" s="439" t="s">
        <v>277</v>
      </c>
      <c r="G77" s="439" t="s">
        <v>5261</v>
      </c>
      <c r="H77" s="439">
        <v>2006</v>
      </c>
      <c r="I77" s="439" t="s">
        <v>5262</v>
      </c>
      <c r="J77" s="439">
        <v>0</v>
      </c>
      <c r="K77" s="439">
        <v>0</v>
      </c>
      <c r="L77" s="439" t="s">
        <v>5263</v>
      </c>
      <c r="M77" s="593"/>
      <c r="N77" s="595">
        <v>1600</v>
      </c>
      <c r="O77" s="439" t="s">
        <v>268</v>
      </c>
      <c r="P77" s="439" t="s">
        <v>21</v>
      </c>
      <c r="Q77" s="439"/>
      <c r="R77" s="439" t="s">
        <v>233</v>
      </c>
      <c r="S77" s="440"/>
      <c r="T77" s="439">
        <v>4</v>
      </c>
    </row>
    <row r="78" spans="1:20" ht="16.5" customHeight="1" x14ac:dyDescent="0.25">
      <c r="A78" s="139"/>
      <c r="C78" s="595" t="s">
        <v>6273</v>
      </c>
      <c r="D78" s="593" t="s">
        <v>170</v>
      </c>
      <c r="E78" s="439" t="s">
        <v>74</v>
      </c>
      <c r="F78" s="439" t="s">
        <v>277</v>
      </c>
      <c r="G78" s="439" t="s">
        <v>8265</v>
      </c>
      <c r="H78" s="439">
        <v>2007</v>
      </c>
      <c r="I78" s="439" t="s">
        <v>6687</v>
      </c>
      <c r="J78" s="439" t="s">
        <v>423</v>
      </c>
      <c r="K78" s="439" t="s">
        <v>8266</v>
      </c>
      <c r="L78" s="439" t="s">
        <v>8267</v>
      </c>
      <c r="M78" s="439" t="s">
        <v>423</v>
      </c>
      <c r="N78" s="439">
        <v>1400</v>
      </c>
      <c r="O78" s="439" t="s">
        <v>268</v>
      </c>
      <c r="P78" s="439" t="s">
        <v>21</v>
      </c>
      <c r="Q78" s="439">
        <v>39035</v>
      </c>
      <c r="R78" s="439" t="s">
        <v>233</v>
      </c>
      <c r="S78" s="439" t="s">
        <v>6117</v>
      </c>
      <c r="T78" s="439">
        <v>4</v>
      </c>
    </row>
    <row r="79" spans="1:20" ht="16.5" customHeight="1" x14ac:dyDescent="0.25">
      <c r="A79" s="139"/>
      <c r="C79" s="439" t="s">
        <v>398</v>
      </c>
      <c r="D79" s="439" t="s">
        <v>170</v>
      </c>
      <c r="E79" s="439" t="s">
        <v>74</v>
      </c>
      <c r="F79" s="439" t="s">
        <v>399</v>
      </c>
      <c r="G79" s="439" t="s">
        <v>400</v>
      </c>
      <c r="H79" s="439">
        <v>2009</v>
      </c>
      <c r="I79" s="439" t="s">
        <v>401</v>
      </c>
      <c r="J79" s="439" t="s">
        <v>402</v>
      </c>
      <c r="K79" s="439" t="s">
        <v>403</v>
      </c>
      <c r="L79" s="439" t="s">
        <v>402</v>
      </c>
      <c r="M79" s="593"/>
      <c r="N79" s="595">
        <v>2000</v>
      </c>
      <c r="O79" s="439" t="s">
        <v>268</v>
      </c>
      <c r="P79" s="439" t="s">
        <v>21</v>
      </c>
      <c r="Q79" s="439"/>
      <c r="R79" s="439" t="s">
        <v>233</v>
      </c>
      <c r="S79" s="440"/>
      <c r="T79" s="439">
        <v>4</v>
      </c>
    </row>
    <row r="80" spans="1:20" ht="16.5" customHeight="1" x14ac:dyDescent="0.25">
      <c r="A80" s="139"/>
      <c r="C80" s="595" t="s">
        <v>7617</v>
      </c>
      <c r="D80" s="593" t="s">
        <v>170</v>
      </c>
      <c r="E80" s="439" t="s">
        <v>78</v>
      </c>
      <c r="F80" s="439" t="s">
        <v>4117</v>
      </c>
      <c r="G80" s="439" t="s">
        <v>7619</v>
      </c>
      <c r="H80" s="439">
        <v>2008</v>
      </c>
      <c r="I80" s="439" t="s">
        <v>341</v>
      </c>
      <c r="J80" s="439" t="s">
        <v>423</v>
      </c>
      <c r="K80" s="439" t="s">
        <v>7620</v>
      </c>
      <c r="L80" s="439" t="s">
        <v>7621</v>
      </c>
      <c r="M80" s="439" t="s">
        <v>423</v>
      </c>
      <c r="N80" s="439">
        <v>1975</v>
      </c>
      <c r="O80" s="439" t="s">
        <v>243</v>
      </c>
      <c r="P80" s="439" t="s">
        <v>21</v>
      </c>
      <c r="Q80" s="439" t="s">
        <v>7622</v>
      </c>
      <c r="R80" s="439" t="s">
        <v>233</v>
      </c>
      <c r="S80" s="439" t="s">
        <v>6117</v>
      </c>
      <c r="T80" s="439">
        <v>4</v>
      </c>
    </row>
    <row r="81" spans="1:20" ht="16.5" customHeight="1" x14ac:dyDescent="0.25">
      <c r="A81" s="139"/>
      <c r="C81" s="439" t="s">
        <v>3722</v>
      </c>
      <c r="D81" s="439" t="s">
        <v>170</v>
      </c>
      <c r="E81" s="439" t="s">
        <v>79</v>
      </c>
      <c r="F81" s="439" t="s">
        <v>1876</v>
      </c>
      <c r="G81" s="439" t="s">
        <v>3723</v>
      </c>
      <c r="H81" s="439">
        <v>2009</v>
      </c>
      <c r="I81" s="439" t="s">
        <v>3724</v>
      </c>
      <c r="J81" s="439">
        <v>0</v>
      </c>
      <c r="K81" s="439" t="s">
        <v>3725</v>
      </c>
      <c r="L81" s="439" t="s">
        <v>3726</v>
      </c>
      <c r="M81" s="593"/>
      <c r="N81" s="595">
        <v>2354</v>
      </c>
      <c r="O81" s="439" t="s">
        <v>243</v>
      </c>
      <c r="P81" s="439" t="s">
        <v>21</v>
      </c>
      <c r="Q81" s="439"/>
      <c r="R81" s="439" t="s">
        <v>233</v>
      </c>
      <c r="S81" s="440"/>
      <c r="T81" s="439">
        <v>5</v>
      </c>
    </row>
    <row r="82" spans="1:20" ht="16.5" customHeight="1" x14ac:dyDescent="0.25">
      <c r="A82" s="139"/>
      <c r="C82" s="439" t="s">
        <v>2179</v>
      </c>
      <c r="D82" s="439" t="s">
        <v>170</v>
      </c>
      <c r="E82" s="439" t="s">
        <v>74</v>
      </c>
      <c r="F82" s="439" t="s">
        <v>277</v>
      </c>
      <c r="G82" s="439" t="s">
        <v>2266</v>
      </c>
      <c r="H82" s="439">
        <v>2010</v>
      </c>
      <c r="I82" s="439" t="s">
        <v>2088</v>
      </c>
      <c r="J82" s="439">
        <v>0</v>
      </c>
      <c r="K82" s="439" t="s">
        <v>2267</v>
      </c>
      <c r="L82" s="439" t="s">
        <v>2268</v>
      </c>
      <c r="M82" s="593"/>
      <c r="N82" s="595">
        <v>1600</v>
      </c>
      <c r="O82" s="439" t="s">
        <v>268</v>
      </c>
      <c r="P82" s="439" t="s">
        <v>21</v>
      </c>
      <c r="Q82" s="439"/>
      <c r="R82" s="439" t="s">
        <v>233</v>
      </c>
      <c r="S82" s="440"/>
      <c r="T82" s="439">
        <v>5</v>
      </c>
    </row>
    <row r="83" spans="1:20" ht="16.5" customHeight="1" x14ac:dyDescent="0.25">
      <c r="A83" s="139"/>
      <c r="C83" s="439" t="s">
        <v>4220</v>
      </c>
      <c r="D83" s="439" t="s">
        <v>170</v>
      </c>
      <c r="E83" s="439" t="s">
        <v>74</v>
      </c>
      <c r="F83" s="439" t="s">
        <v>277</v>
      </c>
      <c r="G83" s="439" t="s">
        <v>2321</v>
      </c>
      <c r="H83" s="439">
        <v>2010</v>
      </c>
      <c r="I83" s="439" t="s">
        <v>4221</v>
      </c>
      <c r="J83" s="439">
        <v>0</v>
      </c>
      <c r="K83" s="439" t="s">
        <v>4222</v>
      </c>
      <c r="L83" s="439" t="s">
        <v>4223</v>
      </c>
      <c r="M83" s="593"/>
      <c r="N83" s="595">
        <v>1200</v>
      </c>
      <c r="O83" s="439" t="s">
        <v>2325</v>
      </c>
      <c r="P83" s="439" t="s">
        <v>21</v>
      </c>
      <c r="Q83" s="439"/>
      <c r="R83" s="439" t="s">
        <v>233</v>
      </c>
      <c r="S83" s="440"/>
      <c r="T83" s="439">
        <v>5</v>
      </c>
    </row>
    <row r="84" spans="1:20" ht="16.5" customHeight="1" x14ac:dyDescent="0.25">
      <c r="A84" s="139"/>
      <c r="C84" s="439" t="s">
        <v>518</v>
      </c>
      <c r="D84" s="439" t="s">
        <v>170</v>
      </c>
      <c r="E84" s="439" t="s">
        <v>10</v>
      </c>
      <c r="F84" s="439" t="s">
        <v>227</v>
      </c>
      <c r="G84" s="439" t="s">
        <v>519</v>
      </c>
      <c r="H84" s="439">
        <v>2014</v>
      </c>
      <c r="I84" s="439" t="s">
        <v>520</v>
      </c>
      <c r="J84" s="439" t="s">
        <v>521</v>
      </c>
      <c r="K84" s="439" t="s">
        <v>522</v>
      </c>
      <c r="L84" s="439" t="s">
        <v>521</v>
      </c>
      <c r="M84" s="593"/>
      <c r="N84" s="595">
        <v>124</v>
      </c>
      <c r="O84" s="439" t="s">
        <v>232</v>
      </c>
      <c r="P84" s="439" t="s">
        <v>21</v>
      </c>
      <c r="Q84" s="439"/>
      <c r="R84" s="439" t="s">
        <v>327</v>
      </c>
      <c r="S84" s="440"/>
      <c r="T84" s="439">
        <v>2</v>
      </c>
    </row>
    <row r="85" spans="1:20" ht="16.5" customHeight="1" x14ac:dyDescent="0.25">
      <c r="A85" s="139"/>
      <c r="C85" s="439" t="s">
        <v>1753</v>
      </c>
      <c r="D85" s="439" t="s">
        <v>170</v>
      </c>
      <c r="E85" s="439" t="s">
        <v>10</v>
      </c>
      <c r="F85" s="439" t="s">
        <v>1754</v>
      </c>
      <c r="G85" s="439" t="s">
        <v>1755</v>
      </c>
      <c r="H85" s="439">
        <v>2014</v>
      </c>
      <c r="I85" s="439" t="s">
        <v>520</v>
      </c>
      <c r="J85" s="439" t="s">
        <v>1756</v>
      </c>
      <c r="K85" s="439" t="s">
        <v>1757</v>
      </c>
      <c r="L85" s="439" t="s">
        <v>1756</v>
      </c>
      <c r="M85" s="593"/>
      <c r="N85" s="595">
        <v>124</v>
      </c>
      <c r="O85" s="439" t="s">
        <v>232</v>
      </c>
      <c r="P85" s="439" t="s">
        <v>21</v>
      </c>
      <c r="Q85" s="439"/>
      <c r="R85" s="439" t="s">
        <v>327</v>
      </c>
      <c r="S85" s="440"/>
      <c r="T85" s="439">
        <v>2</v>
      </c>
    </row>
    <row r="86" spans="1:20" ht="16.5" customHeight="1" x14ac:dyDescent="0.25">
      <c r="A86" s="139"/>
      <c r="C86" s="439" t="s">
        <v>3284</v>
      </c>
      <c r="D86" s="439" t="s">
        <v>170</v>
      </c>
      <c r="E86" s="439" t="s">
        <v>10</v>
      </c>
      <c r="F86" s="439" t="s">
        <v>3285</v>
      </c>
      <c r="G86" s="439" t="s">
        <v>3286</v>
      </c>
      <c r="H86" s="439">
        <v>2023</v>
      </c>
      <c r="I86" s="439" t="s">
        <v>2224</v>
      </c>
      <c r="J86" s="439" t="s">
        <v>3287</v>
      </c>
      <c r="K86" s="439" t="s">
        <v>3288</v>
      </c>
      <c r="L86" s="439" t="s">
        <v>3287</v>
      </c>
      <c r="M86" s="593"/>
      <c r="N86" s="595">
        <v>500</v>
      </c>
      <c r="O86" s="439" t="s">
        <v>232</v>
      </c>
      <c r="P86" s="439" t="s">
        <v>21</v>
      </c>
      <c r="Q86" s="439"/>
      <c r="R86" s="439" t="s">
        <v>3289</v>
      </c>
      <c r="S86" s="440"/>
      <c r="T86" s="439">
        <v>2</v>
      </c>
    </row>
    <row r="87" spans="1:20" ht="16.5" customHeight="1" x14ac:dyDescent="0.25">
      <c r="A87" s="139"/>
      <c r="C87" s="439" t="s">
        <v>4562</v>
      </c>
      <c r="D87" s="439" t="s">
        <v>170</v>
      </c>
      <c r="E87" s="439" t="s">
        <v>74</v>
      </c>
      <c r="F87" s="439" t="s">
        <v>399</v>
      </c>
      <c r="G87" s="439">
        <v>3</v>
      </c>
      <c r="H87" s="439">
        <v>2019</v>
      </c>
      <c r="I87" s="439" t="s">
        <v>3616</v>
      </c>
      <c r="J87" s="439">
        <v>0</v>
      </c>
      <c r="K87" s="439" t="s">
        <v>4570</v>
      </c>
      <c r="L87" s="439" t="s">
        <v>4571</v>
      </c>
      <c r="M87" s="593"/>
      <c r="N87" s="595">
        <v>1998</v>
      </c>
      <c r="O87" s="439" t="s">
        <v>350</v>
      </c>
      <c r="P87" s="439" t="s">
        <v>21</v>
      </c>
      <c r="Q87" s="439"/>
      <c r="R87" s="439" t="s">
        <v>252</v>
      </c>
      <c r="S87" s="440"/>
      <c r="T87" s="439">
        <v>5</v>
      </c>
    </row>
    <row r="88" spans="1:20" ht="16.5" customHeight="1" x14ac:dyDescent="0.25">
      <c r="A88" s="139"/>
      <c r="C88" s="2" t="s">
        <v>5804</v>
      </c>
      <c r="D88" s="2" t="s">
        <v>170</v>
      </c>
      <c r="E88" s="2" t="s">
        <v>78</v>
      </c>
      <c r="F88" s="2" t="s">
        <v>399</v>
      </c>
      <c r="G88" s="2" t="s">
        <v>5819</v>
      </c>
      <c r="H88" s="2">
        <v>2019</v>
      </c>
      <c r="I88" s="2" t="s">
        <v>3616</v>
      </c>
      <c r="J88" s="2">
        <v>0</v>
      </c>
      <c r="K88" s="2" t="s">
        <v>5820</v>
      </c>
      <c r="L88" s="2" t="s">
        <v>5821</v>
      </c>
      <c r="M88" s="72"/>
      <c r="N88" s="1094">
        <v>1998</v>
      </c>
      <c r="O88" s="2" t="s">
        <v>251</v>
      </c>
      <c r="P88" s="2" t="s">
        <v>21</v>
      </c>
      <c r="Q88" s="2"/>
      <c r="R88" s="2" t="s">
        <v>252</v>
      </c>
      <c r="S88" s="349"/>
      <c r="T88" s="2">
        <v>5</v>
      </c>
    </row>
    <row r="89" spans="1:20" ht="16.5" customHeight="1" x14ac:dyDescent="0.25">
      <c r="A89" s="139"/>
      <c r="C89" s="126" t="s">
        <v>307</v>
      </c>
      <c r="D89" s="126" t="s">
        <v>170</v>
      </c>
      <c r="E89" s="126" t="s">
        <v>74</v>
      </c>
      <c r="F89" s="126" t="s">
        <v>277</v>
      </c>
      <c r="G89" s="126" t="s">
        <v>308</v>
      </c>
      <c r="H89" s="126">
        <v>2019</v>
      </c>
      <c r="I89" s="126" t="s">
        <v>309</v>
      </c>
      <c r="J89" s="126" t="s">
        <v>310</v>
      </c>
      <c r="K89" s="126" t="s">
        <v>311</v>
      </c>
      <c r="L89" s="126" t="s">
        <v>310</v>
      </c>
      <c r="M89" s="127"/>
      <c r="N89" s="987">
        <v>1598</v>
      </c>
      <c r="O89" s="126" t="s">
        <v>268</v>
      </c>
      <c r="P89" s="126" t="s">
        <v>21</v>
      </c>
      <c r="Q89" s="126"/>
      <c r="R89" s="126" t="s">
        <v>252</v>
      </c>
      <c r="S89" s="350"/>
      <c r="T89" s="126">
        <v>5</v>
      </c>
    </row>
    <row r="90" spans="1:20" ht="16.5" customHeight="1" x14ac:dyDescent="0.25">
      <c r="A90" s="139"/>
      <c r="C90" s="2" t="s">
        <v>2944</v>
      </c>
      <c r="D90" s="2" t="s">
        <v>170</v>
      </c>
      <c r="E90" s="2" t="s">
        <v>74</v>
      </c>
      <c r="F90" s="2" t="s">
        <v>383</v>
      </c>
      <c r="G90" s="2" t="s">
        <v>384</v>
      </c>
      <c r="H90" s="2">
        <v>2019</v>
      </c>
      <c r="I90" s="2" t="s">
        <v>2945</v>
      </c>
      <c r="J90" s="2" t="s">
        <v>2946</v>
      </c>
      <c r="K90" s="2" t="s">
        <v>2947</v>
      </c>
      <c r="L90" s="2" t="s">
        <v>2946</v>
      </c>
      <c r="M90" s="72"/>
      <c r="N90" s="1094">
        <v>995</v>
      </c>
      <c r="O90" s="2" t="s">
        <v>350</v>
      </c>
      <c r="P90" s="2" t="s">
        <v>21</v>
      </c>
      <c r="Q90" s="2"/>
      <c r="R90" s="2" t="s">
        <v>252</v>
      </c>
      <c r="S90" s="349"/>
      <c r="T90" s="2">
        <v>5</v>
      </c>
    </row>
    <row r="91" spans="1:20" ht="16.5" customHeight="1" x14ac:dyDescent="0.25">
      <c r="A91" s="139"/>
      <c r="C91" t="s">
        <v>1930</v>
      </c>
      <c r="D91" t="s">
        <v>170</v>
      </c>
      <c r="E91" t="s">
        <v>10</v>
      </c>
      <c r="F91" t="s">
        <v>1859</v>
      </c>
      <c r="G91" t="s">
        <v>1931</v>
      </c>
      <c r="H91">
        <v>2023</v>
      </c>
      <c r="I91" t="s">
        <v>335</v>
      </c>
      <c r="J91">
        <v>0</v>
      </c>
      <c r="K91" t="s">
        <v>1932</v>
      </c>
      <c r="L91" t="s">
        <v>1933</v>
      </c>
      <c r="M91" s="1009"/>
      <c r="N91" s="1008">
        <v>197</v>
      </c>
      <c r="O91" t="s">
        <v>232</v>
      </c>
      <c r="P91" t="s">
        <v>21</v>
      </c>
      <c r="Q91"/>
      <c r="R91" t="s">
        <v>327</v>
      </c>
      <c r="S91" s="147"/>
      <c r="T91">
        <v>2</v>
      </c>
    </row>
    <row r="92" spans="1:20" ht="16.5" customHeight="1" x14ac:dyDescent="0.25">
      <c r="A92" s="139"/>
      <c r="C92" s="1096" t="s">
        <v>7491</v>
      </c>
      <c r="D92" s="1095"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9"/>
      <c r="C93" s="1089" t="s">
        <v>7260</v>
      </c>
      <c r="D93" s="1088"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5"/>
      <c r="N94" s="1096">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8"/>
      <c r="N95" s="1089">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83"/>
      <c r="N96" s="1082">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55"/>
      <c r="N97" s="1056">
        <v>1389</v>
      </c>
      <c r="O97" t="s">
        <v>350</v>
      </c>
      <c r="P97" t="s">
        <v>21</v>
      </c>
      <c r="Q97"/>
      <c r="R97" t="s">
        <v>252</v>
      </c>
      <c r="S97" s="147"/>
      <c r="T97">
        <v>5</v>
      </c>
    </row>
    <row r="98" spans="1:20" ht="16.5" customHeight="1" x14ac:dyDescent="0.25">
      <c r="A98" s="139"/>
      <c r="C98" s="1096" t="s">
        <v>8150</v>
      </c>
      <c r="D98" s="1095"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5"/>
      <c r="N99" s="1096">
        <v>1597</v>
      </c>
      <c r="O99" t="s">
        <v>350</v>
      </c>
      <c r="P99" t="s">
        <v>21</v>
      </c>
      <c r="Q99"/>
      <c r="R99" t="s">
        <v>252</v>
      </c>
      <c r="S99" s="147"/>
      <c r="T99">
        <v>5</v>
      </c>
    </row>
    <row r="100" spans="1:20" ht="16.5" customHeight="1" x14ac:dyDescent="0.25">
      <c r="A100" s="139"/>
      <c r="C100" s="1096" t="s">
        <v>9031</v>
      </c>
      <c r="D100" s="1095"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5"/>
      <c r="N101" s="1096">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8"/>
      <c r="N102" s="1089">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6" t="s">
        <v>6733</v>
      </c>
      <c r="D104" s="1095"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9"/>
      <c r="C105" s="1089" t="s">
        <v>8880</v>
      </c>
      <c r="D105" s="1088"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5"/>
      <c r="N106" s="1096">
        <v>1998</v>
      </c>
      <c r="O106" t="s">
        <v>251</v>
      </c>
      <c r="P106" t="s">
        <v>21</v>
      </c>
      <c r="Q106"/>
      <c r="R106" t="s">
        <v>327</v>
      </c>
      <c r="S106" s="147"/>
      <c r="T106">
        <v>5</v>
      </c>
    </row>
    <row r="107" spans="1:20" ht="16.5" customHeight="1" x14ac:dyDescent="0.25">
      <c r="A107" s="139"/>
      <c r="C107" s="1096" t="s">
        <v>8218</v>
      </c>
      <c r="D107" s="1095"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9"/>
      <c r="C108" s="1089" t="s">
        <v>7753</v>
      </c>
      <c r="D108" s="1088"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9"/>
      <c r="C109" s="1082" t="s">
        <v>8576</v>
      </c>
      <c r="D109" s="1083"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5"/>
      <c r="N110" s="1096">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5"/>
      <c r="N112" s="1096">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8"/>
      <c r="N113" s="1089">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83"/>
      <c r="N114" s="1082">
        <v>1597</v>
      </c>
      <c r="O114" t="s">
        <v>350</v>
      </c>
      <c r="P114" t="s">
        <v>21</v>
      </c>
      <c r="Q114"/>
      <c r="R114" t="s">
        <v>252</v>
      </c>
      <c r="S114" s="147"/>
      <c r="T114">
        <v>5</v>
      </c>
    </row>
    <row r="115" spans="1:20" ht="16.5" customHeight="1" x14ac:dyDescent="0.25">
      <c r="A115" s="139"/>
      <c r="C115" s="1096" t="s">
        <v>7291</v>
      </c>
      <c r="D115" s="1095"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5"/>
      <c r="N116" s="1096">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8"/>
      <c r="N117" s="1089">
        <v>291</v>
      </c>
      <c r="O117" t="s">
        <v>232</v>
      </c>
      <c r="P117" t="s">
        <v>21</v>
      </c>
      <c r="Q117"/>
      <c r="R117" t="s">
        <v>3898</v>
      </c>
      <c r="S117" s="147"/>
      <c r="T117">
        <v>2</v>
      </c>
    </row>
    <row r="118" spans="1:20" ht="16.5" customHeight="1" x14ac:dyDescent="0.25">
      <c r="A118" s="139"/>
      <c r="C118" s="1096" t="s">
        <v>9310</v>
      </c>
      <c r="D118" s="1095" t="s">
        <v>170</v>
      </c>
      <c r="E118" t="s">
        <v>79</v>
      </c>
      <c r="F118" t="s">
        <v>2861</v>
      </c>
      <c r="G118" t="s">
        <v>9311</v>
      </c>
      <c r="H118">
        <v>2015</v>
      </c>
      <c r="I118" t="s">
        <v>9312</v>
      </c>
      <c r="J118" t="s">
        <v>423</v>
      </c>
      <c r="K118" t="s">
        <v>9313</v>
      </c>
      <c r="L118" t="s">
        <v>9314</v>
      </c>
      <c r="M118" t="s">
        <v>9314</v>
      </c>
      <c r="N118">
        <v>1997</v>
      </c>
      <c r="O118" t="s">
        <v>243</v>
      </c>
      <c r="P118" t="s">
        <v>21</v>
      </c>
      <c r="Q118">
        <v>41949</v>
      </c>
      <c r="R118" t="s">
        <v>252</v>
      </c>
      <c r="S118" t="s">
        <v>6117</v>
      </c>
      <c r="T118">
        <v>5</v>
      </c>
    </row>
    <row r="119" spans="1:20" ht="16.5" customHeight="1" x14ac:dyDescent="0.25">
      <c r="A119" s="139"/>
      <c r="C119" t="s">
        <v>4439</v>
      </c>
      <c r="D119" t="s">
        <v>170</v>
      </c>
      <c r="E119" t="s">
        <v>74</v>
      </c>
      <c r="F119" t="s">
        <v>383</v>
      </c>
      <c r="G119" t="s">
        <v>384</v>
      </c>
      <c r="H119">
        <v>2015</v>
      </c>
      <c r="I119" t="s">
        <v>4343</v>
      </c>
      <c r="J119" t="s">
        <v>4449</v>
      </c>
      <c r="K119" t="s">
        <v>4450</v>
      </c>
      <c r="L119" t="s">
        <v>4449</v>
      </c>
      <c r="M119" s="1055"/>
      <c r="N119" s="1056">
        <v>1206</v>
      </c>
      <c r="O119" t="s">
        <v>350</v>
      </c>
      <c r="P119" t="s">
        <v>21</v>
      </c>
      <c r="Q119"/>
      <c r="R119" t="s">
        <v>252</v>
      </c>
      <c r="S119" s="147"/>
      <c r="T119">
        <v>5</v>
      </c>
    </row>
    <row r="120" spans="1:20" ht="16.5" customHeight="1" x14ac:dyDescent="0.25">
      <c r="A120" s="139"/>
      <c r="C120" t="s">
        <v>1759</v>
      </c>
      <c r="D120" t="s">
        <v>170</v>
      </c>
      <c r="E120" t="s">
        <v>78</v>
      </c>
      <c r="F120" t="s">
        <v>277</v>
      </c>
      <c r="G120" t="s">
        <v>1837</v>
      </c>
      <c r="H120">
        <v>2015</v>
      </c>
      <c r="I120" t="s">
        <v>1838</v>
      </c>
      <c r="J120">
        <v>0</v>
      </c>
      <c r="K120" t="s">
        <v>1839</v>
      </c>
      <c r="L120" t="s">
        <v>1840</v>
      </c>
      <c r="M120" s="1036"/>
      <c r="N120" s="1035">
        <v>1998</v>
      </c>
      <c r="O120" t="s">
        <v>251</v>
      </c>
      <c r="P120" t="s">
        <v>21</v>
      </c>
      <c r="Q120"/>
      <c r="R120" t="s">
        <v>252</v>
      </c>
      <c r="S120" s="147"/>
      <c r="T120">
        <v>5</v>
      </c>
    </row>
    <row r="121" spans="1:20" ht="16.5" customHeight="1" x14ac:dyDescent="0.25">
      <c r="A121" s="139"/>
      <c r="C121" t="s">
        <v>4392</v>
      </c>
      <c r="D121" t="s">
        <v>170</v>
      </c>
      <c r="E121" t="s">
        <v>74</v>
      </c>
      <c r="F121" t="s">
        <v>399</v>
      </c>
      <c r="G121">
        <v>2</v>
      </c>
      <c r="H121">
        <v>2016</v>
      </c>
      <c r="I121" t="s">
        <v>4393</v>
      </c>
      <c r="J121">
        <v>0</v>
      </c>
      <c r="K121" t="s">
        <v>4394</v>
      </c>
      <c r="L121" t="s">
        <v>4395</v>
      </c>
      <c r="M121" s="1033"/>
      <c r="N121" s="1032">
        <v>1496</v>
      </c>
      <c r="O121" t="s">
        <v>350</v>
      </c>
      <c r="P121" t="s">
        <v>21</v>
      </c>
      <c r="Q121"/>
      <c r="R121" t="s">
        <v>3608</v>
      </c>
      <c r="S121" s="147"/>
      <c r="T121">
        <v>5</v>
      </c>
    </row>
    <row r="122" spans="1:20" ht="16.5" customHeight="1" x14ac:dyDescent="0.25">
      <c r="A122" s="139"/>
      <c r="C122" t="s">
        <v>5133</v>
      </c>
      <c r="D122" t="s">
        <v>170</v>
      </c>
      <c r="E122" t="s">
        <v>10</v>
      </c>
      <c r="F122" t="s">
        <v>227</v>
      </c>
      <c r="G122" t="s">
        <v>394</v>
      </c>
      <c r="H122">
        <v>2017</v>
      </c>
      <c r="I122" t="s">
        <v>229</v>
      </c>
      <c r="J122" t="s">
        <v>5134</v>
      </c>
      <c r="K122" t="s">
        <v>5135</v>
      </c>
      <c r="L122" t="s">
        <v>5134</v>
      </c>
      <c r="M122" s="1013"/>
      <c r="N122" s="1012">
        <v>99</v>
      </c>
      <c r="O122" t="s">
        <v>232</v>
      </c>
      <c r="P122" t="s">
        <v>21</v>
      </c>
      <c r="Q122"/>
      <c r="R122" t="s">
        <v>327</v>
      </c>
      <c r="S122" s="147"/>
      <c r="T122">
        <v>2</v>
      </c>
    </row>
    <row r="123" spans="1:20" ht="16.5" customHeight="1" x14ac:dyDescent="0.25">
      <c r="A123" s="139"/>
      <c r="C123" t="s">
        <v>2258</v>
      </c>
      <c r="D123" t="s">
        <v>170</v>
      </c>
      <c r="E123" t="s">
        <v>74</v>
      </c>
      <c r="F123" t="s">
        <v>238</v>
      </c>
      <c r="G123" t="s">
        <v>4249</v>
      </c>
      <c r="H123">
        <v>2016</v>
      </c>
      <c r="I123" t="s">
        <v>248</v>
      </c>
      <c r="J123" t="s">
        <v>5735</v>
      </c>
      <c r="K123" t="s">
        <v>5736</v>
      </c>
      <c r="L123" t="s">
        <v>5735</v>
      </c>
      <c r="M123" s="1010"/>
      <c r="N123" s="1011">
        <v>1798</v>
      </c>
      <c r="O123" t="s">
        <v>268</v>
      </c>
      <c r="P123" t="s">
        <v>21</v>
      </c>
      <c r="Q123"/>
      <c r="R123" t="s">
        <v>233</v>
      </c>
      <c r="S123" s="147"/>
      <c r="T123">
        <v>5</v>
      </c>
    </row>
    <row r="124" spans="1:20" ht="16.5" customHeight="1" x14ac:dyDescent="0.25">
      <c r="A124" s="139"/>
      <c r="C124" t="s">
        <v>2730</v>
      </c>
      <c r="D124" t="s">
        <v>170</v>
      </c>
      <c r="E124" t="s">
        <v>74</v>
      </c>
      <c r="F124" t="s">
        <v>399</v>
      </c>
      <c r="G124" t="s">
        <v>2731</v>
      </c>
      <c r="H124">
        <v>2018</v>
      </c>
      <c r="I124" t="s">
        <v>2732</v>
      </c>
      <c r="J124">
        <v>0</v>
      </c>
      <c r="K124" t="s">
        <v>2733</v>
      </c>
      <c r="L124" t="s">
        <v>2734</v>
      </c>
      <c r="M124" s="1009"/>
      <c r="N124" s="1008">
        <v>1998</v>
      </c>
      <c r="O124" t="s">
        <v>2735</v>
      </c>
      <c r="P124" t="s">
        <v>21</v>
      </c>
      <c r="Q124"/>
      <c r="R124" t="s">
        <v>2736</v>
      </c>
      <c r="S124" s="147"/>
      <c r="T124">
        <v>2</v>
      </c>
    </row>
    <row r="125" spans="1:20" ht="16.5" customHeight="1" x14ac:dyDescent="0.25">
      <c r="A125" s="139"/>
      <c r="C125" t="s">
        <v>1738</v>
      </c>
      <c r="D125" t="s">
        <v>170</v>
      </c>
      <c r="E125" t="s">
        <v>74</v>
      </c>
      <c r="F125" t="s">
        <v>1739</v>
      </c>
      <c r="G125">
        <v>1000</v>
      </c>
      <c r="H125">
        <v>1977</v>
      </c>
      <c r="I125" t="s">
        <v>1740</v>
      </c>
      <c r="J125" t="s">
        <v>1741</v>
      </c>
      <c r="K125" t="s">
        <v>1742</v>
      </c>
      <c r="L125">
        <v>0</v>
      </c>
      <c r="M125" s="988"/>
      <c r="N125" s="989">
        <v>1300</v>
      </c>
      <c r="O125" t="s">
        <v>268</v>
      </c>
      <c r="P125" t="s">
        <v>21</v>
      </c>
      <c r="Q125"/>
      <c r="R125" t="s">
        <v>233</v>
      </c>
      <c r="S125" s="147"/>
      <c r="T125">
        <v>4</v>
      </c>
    </row>
    <row r="126" spans="1:20" ht="16.5" customHeight="1" x14ac:dyDescent="0.25">
      <c r="A126" s="139"/>
      <c r="C126" t="s">
        <v>1738</v>
      </c>
      <c r="D126" t="s">
        <v>170</v>
      </c>
      <c r="E126" t="s">
        <v>74</v>
      </c>
      <c r="F126" t="s">
        <v>1739</v>
      </c>
      <c r="G126">
        <v>1000</v>
      </c>
      <c r="H126">
        <v>1977</v>
      </c>
      <c r="I126" t="s">
        <v>1740</v>
      </c>
      <c r="J126" t="s">
        <v>1741</v>
      </c>
      <c r="K126" t="s">
        <v>1742</v>
      </c>
      <c r="L126">
        <v>0</v>
      </c>
      <c r="M126" s="988"/>
      <c r="N126" s="989">
        <v>1300</v>
      </c>
      <c r="O126" t="s">
        <v>268</v>
      </c>
      <c r="P126" t="s">
        <v>21</v>
      </c>
      <c r="Q126"/>
      <c r="R126" t="s">
        <v>233</v>
      </c>
      <c r="S126" s="147"/>
      <c r="T126">
        <v>4</v>
      </c>
    </row>
    <row r="127" spans="1:20" ht="16.5" customHeight="1" x14ac:dyDescent="0.25">
      <c r="A127" s="139"/>
      <c r="C127" t="s">
        <v>3452</v>
      </c>
      <c r="D127" t="s">
        <v>170</v>
      </c>
      <c r="E127" t="s">
        <v>78</v>
      </c>
      <c r="F127" t="s">
        <v>3453</v>
      </c>
      <c r="G127" t="s">
        <v>3454</v>
      </c>
      <c r="H127">
        <v>2015</v>
      </c>
      <c r="I127" t="s">
        <v>2672</v>
      </c>
      <c r="J127" t="s">
        <v>3455</v>
      </c>
      <c r="K127" t="s">
        <v>3456</v>
      </c>
      <c r="L127" t="s">
        <v>3455</v>
      </c>
      <c r="M127" s="985"/>
      <c r="N127" s="986">
        <v>1584</v>
      </c>
      <c r="O127" t="s">
        <v>251</v>
      </c>
      <c r="P127" t="s">
        <v>21</v>
      </c>
      <c r="Q127"/>
      <c r="R127" t="s">
        <v>252</v>
      </c>
      <c r="S127" s="147"/>
      <c r="T127">
        <v>5</v>
      </c>
    </row>
    <row r="128" spans="1:20" ht="16.5" customHeight="1" x14ac:dyDescent="0.25">
      <c r="A128" s="139"/>
      <c r="C128" t="s">
        <v>4520</v>
      </c>
      <c r="D128" t="s">
        <v>170</v>
      </c>
      <c r="E128" t="s">
        <v>10</v>
      </c>
      <c r="F128" t="s">
        <v>322</v>
      </c>
      <c r="G128" t="s">
        <v>334</v>
      </c>
      <c r="H128">
        <v>2010</v>
      </c>
      <c r="I128" t="s">
        <v>335</v>
      </c>
      <c r="J128">
        <v>0</v>
      </c>
      <c r="K128" t="s">
        <v>4738</v>
      </c>
      <c r="L128" t="s">
        <v>4739</v>
      </c>
      <c r="M128" s="985"/>
      <c r="N128" s="986">
        <v>152</v>
      </c>
      <c r="O128" t="s">
        <v>232</v>
      </c>
      <c r="P128" t="s">
        <v>21</v>
      </c>
      <c r="Q128"/>
      <c r="R128" t="s">
        <v>327</v>
      </c>
      <c r="S128" s="147"/>
      <c r="T128">
        <v>2</v>
      </c>
    </row>
    <row r="129" spans="1:20" ht="16.5" customHeight="1" x14ac:dyDescent="0.25">
      <c r="A129" s="139"/>
      <c r="C129" t="s">
        <v>1811</v>
      </c>
      <c r="D129" t="s">
        <v>170</v>
      </c>
      <c r="E129" t="s">
        <v>74</v>
      </c>
      <c r="F129" t="s">
        <v>383</v>
      </c>
      <c r="G129" t="s">
        <v>1812</v>
      </c>
      <c r="H129">
        <v>1997</v>
      </c>
      <c r="I129" t="s">
        <v>1813</v>
      </c>
      <c r="J129" t="s">
        <v>1814</v>
      </c>
      <c r="K129" t="s">
        <v>1815</v>
      </c>
      <c r="L129">
        <v>0</v>
      </c>
      <c r="M129" s="981"/>
      <c r="N129" s="982">
        <v>1300</v>
      </c>
      <c r="O129" t="s">
        <v>268</v>
      </c>
      <c r="P129" t="s">
        <v>21</v>
      </c>
      <c r="Q129"/>
      <c r="R129" t="s">
        <v>1816</v>
      </c>
      <c r="S129" s="147"/>
      <c r="T129">
        <v>4</v>
      </c>
    </row>
    <row r="130" spans="1:20" ht="16.5" customHeight="1" x14ac:dyDescent="0.25">
      <c r="A130" s="139"/>
      <c r="C130" s="1089" t="s">
        <v>9069</v>
      </c>
      <c r="D130" s="1088"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9"/>
      <c r="C131" t="s">
        <v>5097</v>
      </c>
      <c r="D131" t="s">
        <v>170</v>
      </c>
      <c r="E131" t="s">
        <v>74</v>
      </c>
      <c r="F131" t="s">
        <v>277</v>
      </c>
      <c r="G131" t="s">
        <v>5098</v>
      </c>
      <c r="H131">
        <v>2016</v>
      </c>
      <c r="I131" t="s">
        <v>2088</v>
      </c>
      <c r="J131">
        <v>0</v>
      </c>
      <c r="K131" t="s">
        <v>5099</v>
      </c>
      <c r="L131" t="s">
        <v>5100</v>
      </c>
      <c r="M131" s="1088"/>
      <c r="N131" s="1089">
        <v>1149</v>
      </c>
      <c r="O131" t="s">
        <v>350</v>
      </c>
      <c r="P131" t="s">
        <v>21</v>
      </c>
      <c r="Q131"/>
      <c r="R131" t="s">
        <v>252</v>
      </c>
      <c r="S131" s="147"/>
      <c r="T131">
        <v>5</v>
      </c>
    </row>
    <row r="132" spans="1:20" ht="16.5" customHeight="1" x14ac:dyDescent="0.25">
      <c r="A132" s="139"/>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7" t="s">
        <v>252</v>
      </c>
      <c r="S132" s="147" t="s">
        <v>6117</v>
      </c>
      <c r="T132">
        <v>5</v>
      </c>
    </row>
    <row r="133" spans="1:20" ht="16.5" customHeight="1" x14ac:dyDescent="0.25">
      <c r="A133" s="139"/>
      <c r="C133" t="s">
        <v>2020</v>
      </c>
      <c r="D133" t="s">
        <v>170</v>
      </c>
      <c r="E133" t="s">
        <v>78</v>
      </c>
      <c r="F133" t="s">
        <v>383</v>
      </c>
      <c r="G133" t="s">
        <v>2021</v>
      </c>
      <c r="H133">
        <v>2017</v>
      </c>
      <c r="I133" t="s">
        <v>2022</v>
      </c>
      <c r="J133" t="s">
        <v>2023</v>
      </c>
      <c r="K133" t="s">
        <v>2024</v>
      </c>
      <c r="L133" t="s">
        <v>2023</v>
      </c>
      <c r="M133" s="1088"/>
      <c r="N133" s="1089">
        <v>1206</v>
      </c>
      <c r="O133" t="s">
        <v>2025</v>
      </c>
      <c r="P133" t="s">
        <v>21</v>
      </c>
      <c r="Q133"/>
      <c r="R133" t="s">
        <v>252</v>
      </c>
      <c r="S133" s="147"/>
      <c r="T133">
        <v>7</v>
      </c>
    </row>
    <row r="134" spans="1:20" ht="16.5" customHeight="1" x14ac:dyDescent="0.25">
      <c r="A134" s="139"/>
      <c r="C134" t="s">
        <v>2366</v>
      </c>
      <c r="D134" t="s">
        <v>170</v>
      </c>
      <c r="E134" t="s">
        <v>74</v>
      </c>
      <c r="F134" t="s">
        <v>277</v>
      </c>
      <c r="G134" t="s">
        <v>2367</v>
      </c>
      <c r="H134">
        <v>2017</v>
      </c>
      <c r="I134" t="s">
        <v>2088</v>
      </c>
      <c r="J134">
        <v>0</v>
      </c>
      <c r="K134" t="s">
        <v>2368</v>
      </c>
      <c r="L134" t="s">
        <v>2369</v>
      </c>
      <c r="M134" s="1083"/>
      <c r="N134" s="1082">
        <v>1599</v>
      </c>
      <c r="O134" t="s">
        <v>350</v>
      </c>
      <c r="P134" t="s">
        <v>21</v>
      </c>
      <c r="Q134"/>
      <c r="R134" t="s">
        <v>252</v>
      </c>
      <c r="S134" s="147"/>
      <c r="T134">
        <v>5</v>
      </c>
    </row>
    <row r="135" spans="1:20" ht="16.5" customHeight="1" x14ac:dyDescent="0.25">
      <c r="A135" s="139"/>
      <c r="C135" t="s">
        <v>1565</v>
      </c>
      <c r="D135" t="s">
        <v>170</v>
      </c>
      <c r="E135" t="s">
        <v>74</v>
      </c>
      <c r="F135" t="s">
        <v>345</v>
      </c>
      <c r="G135" t="s">
        <v>1566</v>
      </c>
      <c r="H135">
        <v>2017</v>
      </c>
      <c r="I135" t="s">
        <v>1567</v>
      </c>
      <c r="J135" t="s">
        <v>1568</v>
      </c>
      <c r="K135" t="s">
        <v>1569</v>
      </c>
      <c r="L135" t="s">
        <v>1568</v>
      </c>
      <c r="M135" s="1055"/>
      <c r="N135" s="1056">
        <v>1598</v>
      </c>
      <c r="O135" t="s">
        <v>268</v>
      </c>
      <c r="P135" t="s">
        <v>21</v>
      </c>
      <c r="Q135"/>
      <c r="R135" t="s">
        <v>252</v>
      </c>
      <c r="S135" s="147"/>
      <c r="T135">
        <v>5</v>
      </c>
    </row>
    <row r="136" spans="1:20" ht="16.5" customHeight="1" x14ac:dyDescent="0.25">
      <c r="A136" s="139"/>
      <c r="C136" t="s">
        <v>4832</v>
      </c>
      <c r="D136" t="s">
        <v>170</v>
      </c>
      <c r="E136" t="s">
        <v>78</v>
      </c>
      <c r="F136" t="s">
        <v>277</v>
      </c>
      <c r="G136" t="s">
        <v>4839</v>
      </c>
      <c r="H136">
        <v>2017</v>
      </c>
      <c r="I136" t="s">
        <v>4840</v>
      </c>
      <c r="J136">
        <v>0</v>
      </c>
      <c r="K136" t="s">
        <v>4841</v>
      </c>
      <c r="L136" t="s">
        <v>4842</v>
      </c>
      <c r="M136" s="1033"/>
      <c r="N136" s="1032">
        <v>1998</v>
      </c>
      <c r="O136" t="s">
        <v>2360</v>
      </c>
      <c r="P136" t="s">
        <v>21</v>
      </c>
      <c r="Q136"/>
      <c r="R136" t="s">
        <v>252</v>
      </c>
      <c r="S136" s="147"/>
      <c r="T136">
        <v>5</v>
      </c>
    </row>
    <row r="137" spans="1:20" ht="16.5" customHeight="1" x14ac:dyDescent="0.25">
      <c r="A137" s="139"/>
      <c r="C137" t="s">
        <v>5155</v>
      </c>
      <c r="D137" t="s">
        <v>170</v>
      </c>
      <c r="E137" t="s">
        <v>74</v>
      </c>
      <c r="F137" t="s">
        <v>277</v>
      </c>
      <c r="G137" t="s">
        <v>5156</v>
      </c>
      <c r="H137">
        <v>2018</v>
      </c>
      <c r="I137" t="s">
        <v>2505</v>
      </c>
      <c r="J137">
        <v>0</v>
      </c>
      <c r="K137" t="s">
        <v>5157</v>
      </c>
      <c r="L137" t="s">
        <v>5158</v>
      </c>
      <c r="M137" s="1013"/>
      <c r="N137" s="1012">
        <v>1599</v>
      </c>
      <c r="O137" t="s">
        <v>350</v>
      </c>
      <c r="P137" t="s">
        <v>21</v>
      </c>
      <c r="Q137"/>
      <c r="R137" t="s">
        <v>252</v>
      </c>
      <c r="S137" s="147"/>
      <c r="T137">
        <v>5</v>
      </c>
    </row>
    <row r="138" spans="1:20" ht="16.5" customHeight="1" x14ac:dyDescent="0.25">
      <c r="A138" s="139"/>
      <c r="C138" t="s">
        <v>3358</v>
      </c>
      <c r="D138" t="s">
        <v>170</v>
      </c>
      <c r="E138" t="s">
        <v>10</v>
      </c>
      <c r="F138" t="s">
        <v>1876</v>
      </c>
      <c r="G138" t="s">
        <v>3359</v>
      </c>
      <c r="H138">
        <v>2021</v>
      </c>
      <c r="I138" t="s">
        <v>3360</v>
      </c>
      <c r="J138">
        <v>0</v>
      </c>
      <c r="K138" t="s">
        <v>3361</v>
      </c>
      <c r="L138" t="s">
        <v>3362</v>
      </c>
      <c r="M138" s="1010"/>
      <c r="N138" s="1011">
        <v>109</v>
      </c>
      <c r="O138" t="s">
        <v>232</v>
      </c>
      <c r="P138" t="s">
        <v>21</v>
      </c>
      <c r="Q138"/>
      <c r="R138" t="s">
        <v>327</v>
      </c>
      <c r="S138" s="147"/>
      <c r="T138">
        <v>2</v>
      </c>
    </row>
    <row r="139" spans="1:20" ht="16.5" customHeight="1" x14ac:dyDescent="0.25">
      <c r="A139" s="139"/>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7" t="s">
        <v>327</v>
      </c>
      <c r="S139" s="147" t="s">
        <v>6129</v>
      </c>
      <c r="T139">
        <v>2</v>
      </c>
    </row>
    <row r="140" spans="1:20" ht="16.5" customHeight="1" x14ac:dyDescent="0.25">
      <c r="A140" s="139"/>
      <c r="C140" t="s">
        <v>1941</v>
      </c>
      <c r="D140" t="s">
        <v>170</v>
      </c>
      <c r="E140" t="s">
        <v>79</v>
      </c>
      <c r="F140" t="s">
        <v>238</v>
      </c>
      <c r="G140" t="s">
        <v>247</v>
      </c>
      <c r="H140">
        <v>2020</v>
      </c>
      <c r="I140" t="s">
        <v>1942</v>
      </c>
      <c r="J140" t="s">
        <v>1943</v>
      </c>
      <c r="K140" t="s">
        <v>1944</v>
      </c>
      <c r="L140" t="s">
        <v>1943</v>
      </c>
      <c r="M140" s="1088"/>
      <c r="N140" s="1089">
        <v>2982</v>
      </c>
      <c r="O140" t="s">
        <v>251</v>
      </c>
      <c r="P140" t="s">
        <v>46</v>
      </c>
      <c r="Q140"/>
      <c r="R140" t="s">
        <v>252</v>
      </c>
      <c r="S140" s="147"/>
      <c r="T140">
        <v>7</v>
      </c>
    </row>
    <row r="141" spans="1:20" ht="16.5" customHeight="1" x14ac:dyDescent="0.25">
      <c r="A141" s="139"/>
      <c r="C141" t="s">
        <v>4957</v>
      </c>
      <c r="D141" t="s">
        <v>170</v>
      </c>
      <c r="E141" t="s">
        <v>78</v>
      </c>
      <c r="F141" t="s">
        <v>513</v>
      </c>
      <c r="G141" t="s">
        <v>5281</v>
      </c>
      <c r="H141">
        <v>2021</v>
      </c>
      <c r="I141" t="s">
        <v>5282</v>
      </c>
      <c r="J141">
        <v>0</v>
      </c>
      <c r="K141" t="s">
        <v>5283</v>
      </c>
      <c r="L141" t="s">
        <v>5284</v>
      </c>
      <c r="M141" s="1083"/>
      <c r="N141" s="1082">
        <v>1586</v>
      </c>
      <c r="O141" t="s">
        <v>251</v>
      </c>
      <c r="P141" t="s">
        <v>21</v>
      </c>
      <c r="Q141"/>
      <c r="R141" t="s">
        <v>252</v>
      </c>
      <c r="S141" s="147"/>
      <c r="T141">
        <v>5</v>
      </c>
    </row>
    <row r="142" spans="1:20" ht="16.5" customHeight="1" x14ac:dyDescent="0.25">
      <c r="A142" s="139"/>
      <c r="C142" t="s">
        <v>246</v>
      </c>
      <c r="D142" t="s">
        <v>170</v>
      </c>
      <c r="E142" t="s">
        <v>79</v>
      </c>
      <c r="F142" t="s">
        <v>238</v>
      </c>
      <c r="G142" t="s">
        <v>247</v>
      </c>
      <c r="H142">
        <v>2020</v>
      </c>
      <c r="I142" t="s">
        <v>248</v>
      </c>
      <c r="J142" t="s">
        <v>249</v>
      </c>
      <c r="K142" t="s">
        <v>250</v>
      </c>
      <c r="L142" t="s">
        <v>249</v>
      </c>
      <c r="M142" s="1055"/>
      <c r="N142" s="1056">
        <v>2982</v>
      </c>
      <c r="O142" t="s">
        <v>251</v>
      </c>
      <c r="P142" t="s">
        <v>46</v>
      </c>
      <c r="Q142"/>
      <c r="R142" t="s">
        <v>252</v>
      </c>
      <c r="S142" s="147"/>
      <c r="T142">
        <v>7</v>
      </c>
    </row>
    <row r="143" spans="1:20" ht="16.5" customHeight="1" x14ac:dyDescent="0.25">
      <c r="A143" s="139"/>
      <c r="C143" s="1089" t="s">
        <v>7940</v>
      </c>
      <c r="D143" s="1088"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9"/>
      <c r="C144" t="s">
        <v>5893</v>
      </c>
      <c r="D144" t="s">
        <v>170</v>
      </c>
      <c r="E144" t="s">
        <v>78</v>
      </c>
      <c r="F144" t="s">
        <v>263</v>
      </c>
      <c r="G144" t="s">
        <v>5894</v>
      </c>
      <c r="H144">
        <v>2020</v>
      </c>
      <c r="I144" t="s">
        <v>5895</v>
      </c>
      <c r="J144" t="s">
        <v>5896</v>
      </c>
      <c r="K144" t="s">
        <v>5897</v>
      </c>
      <c r="L144" t="s">
        <v>5896</v>
      </c>
      <c r="M144" s="1088"/>
      <c r="N144" s="1089">
        <v>1968</v>
      </c>
      <c r="O144" t="s">
        <v>251</v>
      </c>
      <c r="P144" t="s">
        <v>46</v>
      </c>
      <c r="Q144"/>
      <c r="R144" t="s">
        <v>233</v>
      </c>
      <c r="S144" s="147"/>
      <c r="T144">
        <v>5</v>
      </c>
    </row>
    <row r="145" spans="1:20" ht="16.5" customHeight="1" x14ac:dyDescent="0.25">
      <c r="A145" s="139"/>
      <c r="C145" t="s">
        <v>2204</v>
      </c>
      <c r="D145" t="s">
        <v>170</v>
      </c>
      <c r="E145" t="s">
        <v>79</v>
      </c>
      <c r="F145" t="s">
        <v>2205</v>
      </c>
      <c r="G145" t="s">
        <v>2206</v>
      </c>
      <c r="H145">
        <v>2020</v>
      </c>
      <c r="I145" t="s">
        <v>2207</v>
      </c>
      <c r="J145">
        <v>0</v>
      </c>
      <c r="K145" t="s">
        <v>2208</v>
      </c>
      <c r="L145" t="s">
        <v>2209</v>
      </c>
      <c r="M145" s="1083"/>
      <c r="N145" s="1082">
        <v>2998</v>
      </c>
      <c r="O145" t="s">
        <v>251</v>
      </c>
      <c r="P145" t="s">
        <v>21</v>
      </c>
      <c r="Q145"/>
      <c r="R145" t="s">
        <v>252</v>
      </c>
      <c r="S145" s="147"/>
      <c r="T145">
        <v>7</v>
      </c>
    </row>
    <row r="146" spans="1:20" ht="16.5" customHeight="1" x14ac:dyDescent="0.25">
      <c r="A146" s="139"/>
      <c r="C146" t="s">
        <v>3184</v>
      </c>
      <c r="D146" t="s">
        <v>170</v>
      </c>
      <c r="E146" t="s">
        <v>78</v>
      </c>
      <c r="F146" t="s">
        <v>238</v>
      </c>
      <c r="G146" t="s">
        <v>3185</v>
      </c>
      <c r="H146">
        <v>2021</v>
      </c>
      <c r="I146" t="s">
        <v>1720</v>
      </c>
      <c r="J146">
        <v>0</v>
      </c>
      <c r="K146" t="s">
        <v>3186</v>
      </c>
      <c r="L146" t="s">
        <v>3187</v>
      </c>
      <c r="M146" s="1055"/>
      <c r="N146" s="1056">
        <v>3500</v>
      </c>
      <c r="O146" t="s">
        <v>3188</v>
      </c>
      <c r="P146" t="s">
        <v>21</v>
      </c>
      <c r="Q146"/>
      <c r="R146" t="s">
        <v>252</v>
      </c>
      <c r="S146" s="147"/>
      <c r="T146">
        <v>5</v>
      </c>
    </row>
    <row r="147" spans="1:20" ht="16.5" customHeight="1" x14ac:dyDescent="0.25">
      <c r="A147" s="139"/>
      <c r="C147" t="s">
        <v>2216</v>
      </c>
      <c r="D147" t="s">
        <v>170</v>
      </c>
      <c r="E147" t="s">
        <v>78</v>
      </c>
      <c r="F147" t="s">
        <v>1718</v>
      </c>
      <c r="G147" t="s">
        <v>2217</v>
      </c>
      <c r="H147">
        <v>2022</v>
      </c>
      <c r="I147" t="s">
        <v>1720</v>
      </c>
      <c r="J147">
        <v>0</v>
      </c>
      <c r="K147" t="s">
        <v>2218</v>
      </c>
      <c r="L147" t="s">
        <v>2219</v>
      </c>
      <c r="M147" s="1033"/>
      <c r="N147" s="1032">
        <v>1999</v>
      </c>
      <c r="O147" t="s">
        <v>251</v>
      </c>
      <c r="P147" t="s">
        <v>21</v>
      </c>
      <c r="Q147"/>
      <c r="R147" t="s">
        <v>252</v>
      </c>
      <c r="S147" s="147"/>
      <c r="T147">
        <v>5</v>
      </c>
    </row>
    <row r="148" spans="1:20" ht="16.5" customHeight="1" x14ac:dyDescent="0.25">
      <c r="A148" s="139"/>
      <c r="C148" t="s">
        <v>3614</v>
      </c>
      <c r="D148" t="s">
        <v>170</v>
      </c>
      <c r="E148" t="s">
        <v>78</v>
      </c>
      <c r="F148" t="s">
        <v>399</v>
      </c>
      <c r="G148" t="s">
        <v>3615</v>
      </c>
      <c r="H148">
        <v>2022</v>
      </c>
      <c r="I148" t="s">
        <v>3616</v>
      </c>
      <c r="J148">
        <v>0</v>
      </c>
      <c r="K148" t="s">
        <v>3617</v>
      </c>
      <c r="L148" t="s">
        <v>3618</v>
      </c>
      <c r="M148" s="1013"/>
      <c r="N148" s="1012">
        <v>2488</v>
      </c>
      <c r="O148" t="s">
        <v>251</v>
      </c>
      <c r="P148" t="s">
        <v>21</v>
      </c>
      <c r="Q148"/>
      <c r="R148" t="s">
        <v>3619</v>
      </c>
      <c r="S148" s="147"/>
      <c r="T148">
        <v>7</v>
      </c>
    </row>
    <row r="149" spans="1:20" ht="16.5" customHeight="1" x14ac:dyDescent="0.25">
      <c r="A149" s="139"/>
      <c r="C149" t="s">
        <v>1610</v>
      </c>
      <c r="D149" t="s">
        <v>170</v>
      </c>
      <c r="E149" t="s">
        <v>74</v>
      </c>
      <c r="F149" t="s">
        <v>383</v>
      </c>
      <c r="G149" t="s">
        <v>1611</v>
      </c>
      <c r="H149">
        <v>2010</v>
      </c>
      <c r="I149" t="s">
        <v>563</v>
      </c>
      <c r="J149" t="s">
        <v>1612</v>
      </c>
      <c r="K149" t="s">
        <v>1613</v>
      </c>
      <c r="L149" t="s">
        <v>1612</v>
      </c>
      <c r="M149" s="1010"/>
      <c r="N149" s="1011">
        <v>1000</v>
      </c>
      <c r="O149" t="s">
        <v>268</v>
      </c>
      <c r="P149" t="s">
        <v>21</v>
      </c>
      <c r="Q149"/>
      <c r="R149" t="s">
        <v>233</v>
      </c>
      <c r="S149" s="147"/>
      <c r="T149">
        <v>5</v>
      </c>
    </row>
    <row r="150" spans="1:20" ht="16.5" customHeight="1" x14ac:dyDescent="0.25">
      <c r="A150" s="139"/>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7" t="s">
        <v>233</v>
      </c>
      <c r="S150" s="147" t="s">
        <v>6129</v>
      </c>
      <c r="T150">
        <v>2</v>
      </c>
    </row>
    <row r="151" spans="1:20" ht="16.5" customHeight="1" x14ac:dyDescent="0.25">
      <c r="A151" s="139"/>
      <c r="C151" t="s">
        <v>237</v>
      </c>
      <c r="D151" t="s">
        <v>170</v>
      </c>
      <c r="E151" t="s">
        <v>78</v>
      </c>
      <c r="F151" t="s">
        <v>238</v>
      </c>
      <c r="G151" t="s">
        <v>239</v>
      </c>
      <c r="H151">
        <v>1982</v>
      </c>
      <c r="I151" t="s">
        <v>240</v>
      </c>
      <c r="J151" t="s">
        <v>241</v>
      </c>
      <c r="K151" t="s">
        <v>242</v>
      </c>
      <c r="L151" t="s">
        <v>241</v>
      </c>
      <c r="M151" s="1088"/>
      <c r="N151" s="1089">
        <v>4230</v>
      </c>
      <c r="O151" t="s">
        <v>243</v>
      </c>
      <c r="P151" t="s">
        <v>21</v>
      </c>
      <c r="Q151"/>
      <c r="R151" t="s">
        <v>244</v>
      </c>
      <c r="S151" s="147"/>
      <c r="T151">
        <v>10</v>
      </c>
    </row>
    <row r="152" spans="1:20" ht="16.5" customHeight="1" x14ac:dyDescent="0.25">
      <c r="A152" s="139"/>
      <c r="C152" t="s">
        <v>237</v>
      </c>
      <c r="D152" t="s">
        <v>170</v>
      </c>
      <c r="E152" t="s">
        <v>78</v>
      </c>
      <c r="F152" t="s">
        <v>238</v>
      </c>
      <c r="G152" t="s">
        <v>239</v>
      </c>
      <c r="H152">
        <v>1982</v>
      </c>
      <c r="I152" t="s">
        <v>240</v>
      </c>
      <c r="J152" t="s">
        <v>241</v>
      </c>
      <c r="K152" t="s">
        <v>242</v>
      </c>
      <c r="L152" t="s">
        <v>241</v>
      </c>
      <c r="M152" s="1083"/>
      <c r="N152" s="1082">
        <v>4230</v>
      </c>
      <c r="O152" t="s">
        <v>243</v>
      </c>
      <c r="P152" t="s">
        <v>21</v>
      </c>
      <c r="Q152"/>
      <c r="R152" t="s">
        <v>244</v>
      </c>
      <c r="S152" s="147"/>
      <c r="T152">
        <v>10</v>
      </c>
    </row>
    <row r="153" spans="1:20" ht="16.5" customHeight="1" x14ac:dyDescent="0.25">
      <c r="A153" s="139"/>
      <c r="C153" t="s">
        <v>1717</v>
      </c>
      <c r="D153" t="s">
        <v>170</v>
      </c>
      <c r="E153" t="s">
        <v>74</v>
      </c>
      <c r="F153" t="s">
        <v>1718</v>
      </c>
      <c r="G153" t="s">
        <v>1719</v>
      </c>
      <c r="H153">
        <v>2012</v>
      </c>
      <c r="I153" t="s">
        <v>1720</v>
      </c>
      <c r="J153">
        <v>0</v>
      </c>
      <c r="K153" t="s">
        <v>1721</v>
      </c>
      <c r="L153" t="s">
        <v>1722</v>
      </c>
      <c r="M153" s="1055"/>
      <c r="N153" s="1056">
        <v>1599</v>
      </c>
      <c r="O153" t="s">
        <v>268</v>
      </c>
      <c r="P153" t="s">
        <v>21</v>
      </c>
      <c r="Q153"/>
      <c r="R153" t="s">
        <v>1723</v>
      </c>
      <c r="S153" s="147"/>
      <c r="T153">
        <v>5</v>
      </c>
    </row>
    <row r="154" spans="1:20" ht="16.5" customHeight="1" x14ac:dyDescent="0.25">
      <c r="A154" s="139"/>
      <c r="C154" s="1089" t="s">
        <v>2526</v>
      </c>
      <c r="D154" s="1088"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9"/>
      <c r="C155" t="s">
        <v>276</v>
      </c>
      <c r="D155" t="s">
        <v>170</v>
      </c>
      <c r="E155" t="s">
        <v>74</v>
      </c>
      <c r="F155" t="s">
        <v>277</v>
      </c>
      <c r="G155" t="s">
        <v>278</v>
      </c>
      <c r="H155">
        <v>2011</v>
      </c>
      <c r="I155" t="s">
        <v>279</v>
      </c>
      <c r="J155">
        <v>0</v>
      </c>
      <c r="K155" t="s">
        <v>280</v>
      </c>
      <c r="L155" t="s">
        <v>281</v>
      </c>
      <c r="M155" s="1088"/>
      <c r="N155" s="1089">
        <v>1390</v>
      </c>
      <c r="O155" t="s">
        <v>268</v>
      </c>
      <c r="P155" t="s">
        <v>21</v>
      </c>
      <c r="Q155"/>
      <c r="R155" t="s">
        <v>233</v>
      </c>
      <c r="S155" s="147"/>
      <c r="T155">
        <v>5</v>
      </c>
    </row>
    <row r="156" spans="1:20" ht="16.5" customHeight="1" x14ac:dyDescent="0.25">
      <c r="A156" s="139"/>
      <c r="C156" s="1089" t="s">
        <v>8604</v>
      </c>
      <c r="D156" s="1088"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9"/>
      <c r="C157" t="s">
        <v>5317</v>
      </c>
      <c r="D157" t="s">
        <v>170</v>
      </c>
      <c r="E157" t="s">
        <v>74</v>
      </c>
      <c r="F157" t="s">
        <v>383</v>
      </c>
      <c r="G157" t="s">
        <v>5318</v>
      </c>
      <c r="H157">
        <v>2011</v>
      </c>
      <c r="I157" t="s">
        <v>2945</v>
      </c>
      <c r="J157">
        <v>0</v>
      </c>
      <c r="K157" t="s">
        <v>5319</v>
      </c>
      <c r="L157" t="s">
        <v>5320</v>
      </c>
      <c r="M157" s="1088"/>
      <c r="N157" s="1089">
        <v>1500</v>
      </c>
      <c r="O157" t="s">
        <v>268</v>
      </c>
      <c r="P157" t="s">
        <v>21</v>
      </c>
      <c r="Q157"/>
      <c r="R157" t="s">
        <v>233</v>
      </c>
      <c r="S157" s="147"/>
      <c r="T157">
        <v>5</v>
      </c>
    </row>
    <row r="158" spans="1:20" ht="16.5" customHeight="1" x14ac:dyDescent="0.25">
      <c r="C158" s="1089" t="s">
        <v>6847</v>
      </c>
      <c r="D158" s="1088"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82" t="s">
        <v>6847</v>
      </c>
      <c r="D159" s="1083"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8"/>
      <c r="N160" s="1089">
        <v>1399</v>
      </c>
      <c r="O160" t="s">
        <v>350</v>
      </c>
      <c r="P160" t="s">
        <v>21</v>
      </c>
      <c r="Q160"/>
      <c r="R160" t="s">
        <v>233</v>
      </c>
      <c r="S160" s="147"/>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83"/>
      <c r="N161" s="1082">
        <v>999</v>
      </c>
      <c r="O161" t="s">
        <v>350</v>
      </c>
      <c r="P161" t="s">
        <v>21</v>
      </c>
      <c r="Q161"/>
      <c r="R161" t="s">
        <v>252</v>
      </c>
      <c r="S161" s="147"/>
      <c r="T161">
        <v>5</v>
      </c>
    </row>
    <row r="162" spans="3:20" ht="16.5" customHeight="1" x14ac:dyDescent="0.25">
      <c r="C162" t="s">
        <v>2073</v>
      </c>
      <c r="D162" t="s">
        <v>170</v>
      </c>
      <c r="E162" t="s">
        <v>74</v>
      </c>
      <c r="F162" t="s">
        <v>277</v>
      </c>
      <c r="G162" t="s">
        <v>308</v>
      </c>
      <c r="H162">
        <v>2022</v>
      </c>
      <c r="I162" t="s">
        <v>2088</v>
      </c>
      <c r="J162" t="s">
        <v>2089</v>
      </c>
      <c r="K162" t="s">
        <v>2090</v>
      </c>
      <c r="L162" t="s">
        <v>2089</v>
      </c>
      <c r="M162" s="1055"/>
      <c r="N162" s="1056">
        <v>1598</v>
      </c>
      <c r="O162" t="s">
        <v>268</v>
      </c>
      <c r="P162" t="s">
        <v>21</v>
      </c>
      <c r="Q162"/>
      <c r="R162" t="s">
        <v>327</v>
      </c>
      <c r="S162" s="147"/>
      <c r="T162">
        <v>5</v>
      </c>
    </row>
    <row r="163" spans="3:20" ht="16.5" customHeight="1" x14ac:dyDescent="0.25">
      <c r="C163" t="s">
        <v>5882</v>
      </c>
      <c r="D163" t="s">
        <v>170</v>
      </c>
      <c r="E163" t="s">
        <v>78</v>
      </c>
      <c r="F163" t="s">
        <v>277</v>
      </c>
      <c r="G163" t="s">
        <v>5883</v>
      </c>
      <c r="H163">
        <v>2022</v>
      </c>
      <c r="I163" t="s">
        <v>248</v>
      </c>
      <c r="J163">
        <v>0</v>
      </c>
      <c r="K163" t="s">
        <v>5884</v>
      </c>
      <c r="L163" t="s">
        <v>5885</v>
      </c>
      <c r="M163" s="1033"/>
      <c r="N163" s="1032">
        <v>2488</v>
      </c>
      <c r="O163" t="s">
        <v>2360</v>
      </c>
      <c r="P163" t="s">
        <v>46</v>
      </c>
      <c r="Q163"/>
      <c r="R163" t="s">
        <v>252</v>
      </c>
      <c r="S163" s="147"/>
      <c r="T163">
        <v>5</v>
      </c>
    </row>
    <row r="164" spans="3:20" ht="16.5" customHeight="1" x14ac:dyDescent="0.25">
      <c r="C164" s="1089" t="s">
        <v>8571</v>
      </c>
      <c r="D164" s="1088"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82" t="s">
        <v>5997</v>
      </c>
      <c r="D165" s="1083"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8"/>
      <c r="N166" s="1089">
        <v>2500</v>
      </c>
      <c r="O166" t="s">
        <v>268</v>
      </c>
      <c r="P166" t="s">
        <v>21</v>
      </c>
      <c r="Q166"/>
      <c r="R166" t="s">
        <v>252</v>
      </c>
      <c r="S166" s="147"/>
      <c r="T166">
        <v>4</v>
      </c>
    </row>
    <row r="167" spans="3:20" ht="16.5" customHeight="1" x14ac:dyDescent="0.25">
      <c r="C167" t="s">
        <v>3773</v>
      </c>
      <c r="D167" t="s">
        <v>170</v>
      </c>
      <c r="E167" t="s">
        <v>74</v>
      </c>
      <c r="F167" t="s">
        <v>345</v>
      </c>
      <c r="G167" t="s">
        <v>3774</v>
      </c>
      <c r="H167">
        <v>2022</v>
      </c>
      <c r="I167" t="s">
        <v>3775</v>
      </c>
      <c r="J167" t="s">
        <v>3776</v>
      </c>
      <c r="K167" t="s">
        <v>3777</v>
      </c>
      <c r="L167" t="s">
        <v>3776</v>
      </c>
      <c r="M167" s="1083"/>
      <c r="N167" s="1082">
        <v>1598</v>
      </c>
      <c r="O167" t="s">
        <v>350</v>
      </c>
      <c r="P167" t="s">
        <v>21</v>
      </c>
      <c r="Q167"/>
      <c r="R167" t="s">
        <v>233</v>
      </c>
      <c r="S167" s="147"/>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55"/>
      <c r="N168" s="1056">
        <v>6000</v>
      </c>
      <c r="O168" t="s">
        <v>2143</v>
      </c>
      <c r="P168" t="s">
        <v>46</v>
      </c>
      <c r="Q168"/>
      <c r="R168" t="s">
        <v>252</v>
      </c>
      <c r="S168" s="147"/>
      <c r="T168">
        <v>0</v>
      </c>
    </row>
    <row r="169" spans="3:20" ht="16.5" customHeight="1" x14ac:dyDescent="0.25">
      <c r="C169" t="s">
        <v>4538</v>
      </c>
      <c r="D169" t="s">
        <v>170</v>
      </c>
      <c r="E169" t="s">
        <v>78</v>
      </c>
      <c r="F169" t="s">
        <v>238</v>
      </c>
      <c r="G169" t="s">
        <v>4539</v>
      </c>
      <c r="H169">
        <v>2022</v>
      </c>
      <c r="I169" t="s">
        <v>248</v>
      </c>
      <c r="J169" t="s">
        <v>4540</v>
      </c>
      <c r="K169" t="s">
        <v>4541</v>
      </c>
      <c r="L169" t="s">
        <v>4540</v>
      </c>
      <c r="M169" s="1033"/>
      <c r="N169" s="1032">
        <v>2393</v>
      </c>
      <c r="O169" t="s">
        <v>2360</v>
      </c>
      <c r="P169" t="s">
        <v>46</v>
      </c>
      <c r="Q169"/>
      <c r="R169" t="s">
        <v>252</v>
      </c>
      <c r="S169" s="147"/>
      <c r="T169">
        <v>5</v>
      </c>
    </row>
    <row r="170" spans="3:20" ht="16.5" customHeight="1" x14ac:dyDescent="0.25">
      <c r="C170" s="1089" t="s">
        <v>8279</v>
      </c>
      <c r="D170" s="1088"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8"/>
      <c r="N171" s="1089">
        <v>199</v>
      </c>
      <c r="O171" t="s">
        <v>232</v>
      </c>
      <c r="P171" t="s">
        <v>21</v>
      </c>
      <c r="Q171"/>
      <c r="R171" t="s">
        <v>327</v>
      </c>
      <c r="S171" s="147"/>
      <c r="T171">
        <v>2</v>
      </c>
    </row>
    <row r="172" spans="3:20" ht="16.5" customHeight="1" x14ac:dyDescent="0.25">
      <c r="C172" t="s">
        <v>5443</v>
      </c>
      <c r="D172" t="s">
        <v>170</v>
      </c>
      <c r="E172" t="s">
        <v>79</v>
      </c>
      <c r="F172" t="s">
        <v>238</v>
      </c>
      <c r="G172" t="s">
        <v>5470</v>
      </c>
      <c r="H172">
        <v>2022</v>
      </c>
      <c r="I172" t="s">
        <v>5471</v>
      </c>
      <c r="J172" t="s">
        <v>5472</v>
      </c>
      <c r="K172" t="s">
        <v>5473</v>
      </c>
      <c r="L172" t="s">
        <v>5472</v>
      </c>
      <c r="M172" s="1083"/>
      <c r="N172" s="1082">
        <v>3956</v>
      </c>
      <c r="O172" t="s">
        <v>251</v>
      </c>
      <c r="P172" t="s">
        <v>21</v>
      </c>
      <c r="Q172"/>
      <c r="R172" t="s">
        <v>252</v>
      </c>
      <c r="S172" s="147"/>
      <c r="T172">
        <v>7</v>
      </c>
    </row>
    <row r="173" spans="3:20" ht="16.5" customHeight="1" x14ac:dyDescent="0.25">
      <c r="C173" t="s">
        <v>4698</v>
      </c>
      <c r="D173" t="s">
        <v>170</v>
      </c>
      <c r="E173" t="s">
        <v>10</v>
      </c>
      <c r="F173" t="s">
        <v>322</v>
      </c>
      <c r="G173" t="s">
        <v>4700</v>
      </c>
      <c r="H173">
        <v>2013</v>
      </c>
      <c r="I173" t="s">
        <v>526</v>
      </c>
      <c r="J173">
        <v>0</v>
      </c>
      <c r="K173" t="s">
        <v>4701</v>
      </c>
      <c r="L173" t="s">
        <v>4702</v>
      </c>
      <c r="M173" s="1055"/>
      <c r="N173" s="1056">
        <v>660</v>
      </c>
      <c r="O173" t="s">
        <v>232</v>
      </c>
      <c r="P173" t="s">
        <v>21</v>
      </c>
      <c r="Q173"/>
      <c r="R173" t="s">
        <v>2052</v>
      </c>
      <c r="S173" s="147"/>
      <c r="T173">
        <v>2</v>
      </c>
    </row>
    <row r="174" spans="3:20" ht="16.5" customHeight="1" x14ac:dyDescent="0.25">
      <c r="C174" t="s">
        <v>588</v>
      </c>
      <c r="D174" t="s">
        <v>170</v>
      </c>
      <c r="E174" t="s">
        <v>10</v>
      </c>
      <c r="F174" t="s">
        <v>322</v>
      </c>
      <c r="G174" t="s">
        <v>3653</v>
      </c>
      <c r="H174">
        <v>2021</v>
      </c>
      <c r="I174" t="s">
        <v>335</v>
      </c>
      <c r="J174">
        <v>0</v>
      </c>
      <c r="K174" t="s">
        <v>3654</v>
      </c>
      <c r="L174" t="s">
        <v>3655</v>
      </c>
      <c r="M174" s="1033"/>
      <c r="N174" s="1032">
        <v>149</v>
      </c>
      <c r="O174" t="s">
        <v>232</v>
      </c>
      <c r="P174" t="s">
        <v>21</v>
      </c>
      <c r="Q174"/>
      <c r="R174" t="s">
        <v>517</v>
      </c>
      <c r="S174" s="147"/>
      <c r="T174">
        <v>2</v>
      </c>
    </row>
    <row r="175" spans="3:20" ht="16.5" customHeight="1" x14ac:dyDescent="0.25">
      <c r="C175" t="s">
        <v>1973</v>
      </c>
      <c r="D175" t="s">
        <v>170</v>
      </c>
      <c r="E175" t="s">
        <v>10</v>
      </c>
      <c r="F175" t="s">
        <v>227</v>
      </c>
      <c r="G175" t="s">
        <v>394</v>
      </c>
      <c r="H175">
        <v>2014</v>
      </c>
      <c r="I175" t="s">
        <v>229</v>
      </c>
      <c r="J175" t="s">
        <v>1975</v>
      </c>
      <c r="K175" t="s">
        <v>1976</v>
      </c>
      <c r="L175" t="s">
        <v>1975</v>
      </c>
      <c r="M175" s="1013"/>
      <c r="N175" s="1012">
        <v>99</v>
      </c>
      <c r="O175" t="s">
        <v>232</v>
      </c>
      <c r="P175" t="s">
        <v>21</v>
      </c>
      <c r="Q175"/>
      <c r="R175" t="s">
        <v>1977</v>
      </c>
      <c r="S175" s="147"/>
      <c r="T175">
        <v>2</v>
      </c>
    </row>
    <row r="176" spans="3:20" ht="16.5" customHeight="1" x14ac:dyDescent="0.25">
      <c r="C176" t="s">
        <v>2407</v>
      </c>
      <c r="D176" t="s">
        <v>170</v>
      </c>
      <c r="E176" t="s">
        <v>74</v>
      </c>
      <c r="F176" t="s">
        <v>277</v>
      </c>
      <c r="G176" t="s">
        <v>2408</v>
      </c>
      <c r="H176">
        <v>1994</v>
      </c>
      <c r="I176" t="s">
        <v>2409</v>
      </c>
      <c r="J176" t="s">
        <v>2410</v>
      </c>
      <c r="K176" t="s">
        <v>2411</v>
      </c>
      <c r="L176" t="s">
        <v>2412</v>
      </c>
      <c r="M176" s="988"/>
      <c r="N176" s="989">
        <v>1300</v>
      </c>
      <c r="O176" t="s">
        <v>268</v>
      </c>
      <c r="P176" t="s">
        <v>21</v>
      </c>
      <c r="Q176"/>
      <c r="R176" t="s">
        <v>252</v>
      </c>
      <c r="S176" s="147"/>
      <c r="T176">
        <v>4</v>
      </c>
    </row>
    <row r="177" spans="3:20" ht="16.5" customHeight="1" x14ac:dyDescent="0.25">
      <c r="C177" t="s">
        <v>3999</v>
      </c>
      <c r="D177" t="s">
        <v>170</v>
      </c>
      <c r="E177" t="s">
        <v>78</v>
      </c>
      <c r="F177" t="s">
        <v>383</v>
      </c>
      <c r="G177" t="s">
        <v>4156</v>
      </c>
      <c r="H177">
        <v>1992</v>
      </c>
      <c r="I177" t="s">
        <v>4157</v>
      </c>
      <c r="J177" t="s">
        <v>4158</v>
      </c>
      <c r="K177">
        <v>167915</v>
      </c>
      <c r="L177" t="s">
        <v>4158</v>
      </c>
      <c r="M177" s="988"/>
      <c r="N177" s="989">
        <v>2300</v>
      </c>
      <c r="O177" t="s">
        <v>3188</v>
      </c>
      <c r="P177" t="s">
        <v>299</v>
      </c>
      <c r="Q177"/>
      <c r="R177" t="s">
        <v>252</v>
      </c>
      <c r="S177" s="147"/>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7" t="s">
        <v>327</v>
      </c>
      <c r="S178" s="147" t="s">
        <v>6117</v>
      </c>
      <c r="T178">
        <v>2</v>
      </c>
    </row>
    <row r="179" spans="3:20" ht="16.5" customHeight="1" x14ac:dyDescent="0.25">
      <c r="C179" s="1089" t="s">
        <v>8618</v>
      </c>
      <c r="D179" s="1088"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8"/>
      <c r="N180" s="1089">
        <v>109</v>
      </c>
      <c r="O180" t="s">
        <v>232</v>
      </c>
      <c r="P180" t="s">
        <v>21</v>
      </c>
      <c r="Q180"/>
      <c r="R180" t="s">
        <v>327</v>
      </c>
      <c r="S180" s="147"/>
      <c r="T180">
        <v>2</v>
      </c>
    </row>
    <row r="181" spans="3:20" ht="16.5" customHeight="1" x14ac:dyDescent="0.25">
      <c r="C181" t="s">
        <v>5137</v>
      </c>
      <c r="D181" t="s">
        <v>170</v>
      </c>
      <c r="E181" t="s">
        <v>10</v>
      </c>
      <c r="F181" t="s">
        <v>227</v>
      </c>
      <c r="G181" t="s">
        <v>4787</v>
      </c>
      <c r="H181">
        <v>2021</v>
      </c>
      <c r="I181" t="s">
        <v>5138</v>
      </c>
      <c r="J181" t="s">
        <v>5139</v>
      </c>
      <c r="K181" t="s">
        <v>5140</v>
      </c>
      <c r="L181" t="s">
        <v>5139</v>
      </c>
      <c r="M181" s="1083"/>
      <c r="N181" s="1082">
        <v>99</v>
      </c>
      <c r="O181" t="s">
        <v>232</v>
      </c>
      <c r="P181" t="s">
        <v>21</v>
      </c>
      <c r="Q181"/>
      <c r="R181" t="s">
        <v>327</v>
      </c>
      <c r="S181" s="147"/>
      <c r="T181">
        <v>2</v>
      </c>
    </row>
    <row r="182" spans="3:20" ht="16.5" customHeight="1" x14ac:dyDescent="0.25">
      <c r="C182" s="1089" t="s">
        <v>8103</v>
      </c>
      <c r="D182" s="1088"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82" t="s">
        <v>8114</v>
      </c>
      <c r="D183" s="1083"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8"/>
      <c r="N184" s="1089">
        <v>99</v>
      </c>
      <c r="O184" t="s">
        <v>397</v>
      </c>
      <c r="P184" t="s">
        <v>21</v>
      </c>
      <c r="Q184"/>
      <c r="R184" t="s">
        <v>233</v>
      </c>
      <c r="S184" s="147"/>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7" t="s">
        <v>233</v>
      </c>
      <c r="S185" s="147" t="s">
        <v>6117</v>
      </c>
      <c r="T185">
        <v>5</v>
      </c>
    </row>
    <row r="186" spans="3:20" ht="16.5" customHeight="1" x14ac:dyDescent="0.25">
      <c r="C186" s="1089" t="s">
        <v>8672</v>
      </c>
      <c r="D186" s="1088"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8"/>
      <c r="N187" s="1089">
        <v>1498</v>
      </c>
      <c r="O187" t="s">
        <v>268</v>
      </c>
      <c r="P187" t="s">
        <v>21</v>
      </c>
      <c r="Q187"/>
      <c r="R187" t="s">
        <v>252</v>
      </c>
      <c r="S187" s="147"/>
      <c r="T187">
        <v>4</v>
      </c>
    </row>
    <row r="188" spans="3:20" ht="16.5" customHeight="1" x14ac:dyDescent="0.25">
      <c r="C188" s="1088" t="s">
        <v>3671</v>
      </c>
      <c r="D188" s="1088" t="s">
        <v>170</v>
      </c>
      <c r="E188" t="s">
        <v>74</v>
      </c>
      <c r="F188" s="1088" t="s">
        <v>399</v>
      </c>
      <c r="G188" s="1088" t="s">
        <v>3672</v>
      </c>
      <c r="H188" s="371">
        <v>1996</v>
      </c>
      <c r="I188" s="1088" t="s">
        <v>3673</v>
      </c>
      <c r="J188" s="1088"/>
      <c r="K188" s="1088" t="s">
        <v>3674</v>
      </c>
      <c r="L188" s="1088" t="s">
        <v>3675</v>
      </c>
      <c r="M188" s="1083"/>
      <c r="N188" s="1082">
        <v>1300</v>
      </c>
      <c r="O188" s="1088" t="s">
        <v>2325</v>
      </c>
      <c r="P188" s="1088" t="s">
        <v>21</v>
      </c>
      <c r="Q188" s="1088"/>
      <c r="R188" t="s">
        <v>252</v>
      </c>
      <c r="S188" s="1090"/>
      <c r="T188" s="1088"/>
    </row>
    <row r="189" spans="3:20" ht="16.5" customHeight="1" x14ac:dyDescent="0.25">
      <c r="C189" s="1089" t="s">
        <v>8128</v>
      </c>
      <c r="D189" s="1083"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82" t="s">
        <v>6588</v>
      </c>
      <c r="D190" s="1055"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6" t="s">
        <v>8227</v>
      </c>
      <c r="D191" s="1033"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8"/>
      <c r="N192" s="1089">
        <v>1323</v>
      </c>
      <c r="O192" t="s">
        <v>268</v>
      </c>
      <c r="P192" t="s">
        <v>21</v>
      </c>
      <c r="Q192"/>
      <c r="R192" t="s">
        <v>252</v>
      </c>
      <c r="S192" s="147"/>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83"/>
      <c r="N193" s="1082">
        <v>1500</v>
      </c>
      <c r="O193" t="s">
        <v>268</v>
      </c>
      <c r="P193" t="s">
        <v>21</v>
      </c>
      <c r="Q193"/>
      <c r="R193" t="s">
        <v>252</v>
      </c>
      <c r="S193" s="147"/>
      <c r="T193">
        <v>4</v>
      </c>
    </row>
    <row r="194" spans="3:20" ht="16.5" customHeight="1" x14ac:dyDescent="0.25">
      <c r="C194" t="s">
        <v>2650</v>
      </c>
      <c r="D194" t="s">
        <v>170</v>
      </c>
      <c r="E194" t="s">
        <v>74</v>
      </c>
      <c r="F194" t="s">
        <v>399</v>
      </c>
      <c r="G194" t="s">
        <v>2556</v>
      </c>
      <c r="H194">
        <v>2003</v>
      </c>
      <c r="I194" t="s">
        <v>2651</v>
      </c>
      <c r="J194" t="s">
        <v>2652</v>
      </c>
      <c r="K194" t="s">
        <v>2653</v>
      </c>
      <c r="L194" t="s">
        <v>2652</v>
      </c>
      <c r="M194" s="1055"/>
      <c r="N194" s="1056">
        <v>1300</v>
      </c>
      <c r="O194" t="s">
        <v>268</v>
      </c>
      <c r="P194" t="s">
        <v>21</v>
      </c>
      <c r="Q194"/>
      <c r="R194" t="s">
        <v>252</v>
      </c>
      <c r="S194" s="147"/>
      <c r="T194">
        <v>4</v>
      </c>
    </row>
    <row r="195" spans="3:20" ht="16.5" customHeight="1" x14ac:dyDescent="0.25">
      <c r="C195" s="1089" t="s">
        <v>6937</v>
      </c>
      <c r="D195" s="1088"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82" t="s">
        <v>9092</v>
      </c>
      <c r="D196" s="1083"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8"/>
      <c r="N197" s="1089">
        <v>1400</v>
      </c>
      <c r="O197" t="s">
        <v>268</v>
      </c>
      <c r="P197" t="s">
        <v>21</v>
      </c>
      <c r="Q197"/>
      <c r="R197" t="s">
        <v>252</v>
      </c>
      <c r="S197" s="147"/>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83"/>
      <c r="N198" s="1082">
        <v>3000</v>
      </c>
      <c r="O198" t="s">
        <v>2360</v>
      </c>
      <c r="P198" t="s">
        <v>46</v>
      </c>
      <c r="Q198"/>
      <c r="R198" t="s">
        <v>252</v>
      </c>
      <c r="S198" s="147"/>
      <c r="T198">
        <v>5</v>
      </c>
    </row>
    <row r="199" spans="3:20" ht="16.5" customHeight="1" x14ac:dyDescent="0.25">
      <c r="C199" s="1089" t="s">
        <v>7643</v>
      </c>
      <c r="D199" s="1088"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7" t="s">
        <v>252</v>
      </c>
      <c r="S200" s="147" t="s">
        <v>6117</v>
      </c>
      <c r="T200" t="s">
        <v>6649</v>
      </c>
    </row>
    <row r="201" spans="3:20" ht="16.5" customHeight="1" x14ac:dyDescent="0.25">
      <c r="C201" s="1089" t="s">
        <v>7689</v>
      </c>
      <c r="D201" s="1088"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8"/>
      <c r="N202" s="1089">
        <v>2000</v>
      </c>
      <c r="O202" t="s">
        <v>268</v>
      </c>
      <c r="P202" t="s">
        <v>21</v>
      </c>
      <c r="Q202"/>
      <c r="R202" t="s">
        <v>252</v>
      </c>
      <c r="S202" s="147"/>
      <c r="T202">
        <v>4</v>
      </c>
    </row>
    <row r="203" spans="3:20" ht="16.5" customHeight="1" x14ac:dyDescent="0.25">
      <c r="C203" t="s">
        <v>3135</v>
      </c>
      <c r="D203" t="s">
        <v>170</v>
      </c>
      <c r="E203" t="s">
        <v>74</v>
      </c>
      <c r="F203" t="s">
        <v>277</v>
      </c>
      <c r="G203" t="s">
        <v>3136</v>
      </c>
      <c r="H203">
        <v>2008</v>
      </c>
      <c r="I203" t="s">
        <v>3137</v>
      </c>
      <c r="J203">
        <v>0</v>
      </c>
      <c r="K203" t="s">
        <v>3138</v>
      </c>
      <c r="L203" t="s">
        <v>3139</v>
      </c>
      <c r="M203" s="1083"/>
      <c r="N203" s="1082">
        <v>1600</v>
      </c>
      <c r="O203" t="s">
        <v>268</v>
      </c>
      <c r="P203" t="s">
        <v>21</v>
      </c>
      <c r="Q203"/>
      <c r="R203" t="s">
        <v>252</v>
      </c>
      <c r="S203" s="147"/>
      <c r="T203">
        <v>4</v>
      </c>
    </row>
    <row r="204" spans="3:20" ht="16.5" customHeight="1" x14ac:dyDescent="0.25">
      <c r="C204" t="s">
        <v>2432</v>
      </c>
      <c r="D204" t="s">
        <v>170</v>
      </c>
      <c r="E204" t="s">
        <v>74</v>
      </c>
      <c r="F204" t="s">
        <v>383</v>
      </c>
      <c r="G204" t="s">
        <v>2293</v>
      </c>
      <c r="H204">
        <v>2008</v>
      </c>
      <c r="I204" t="s">
        <v>2294</v>
      </c>
      <c r="J204" t="s">
        <v>2433</v>
      </c>
      <c r="K204" t="s">
        <v>2434</v>
      </c>
      <c r="L204">
        <v>0</v>
      </c>
      <c r="M204" s="1033"/>
      <c r="N204" s="1032">
        <v>1600</v>
      </c>
      <c r="O204" t="s">
        <v>2325</v>
      </c>
      <c r="P204" t="s">
        <v>21</v>
      </c>
      <c r="Q204"/>
      <c r="R204" t="s">
        <v>252</v>
      </c>
      <c r="S204" s="147"/>
      <c r="T204">
        <v>4</v>
      </c>
    </row>
    <row r="205" spans="3:20" ht="16.5" customHeight="1" x14ac:dyDescent="0.25">
      <c r="C205" t="s">
        <v>5199</v>
      </c>
      <c r="D205" t="s">
        <v>170</v>
      </c>
      <c r="E205" t="s">
        <v>74</v>
      </c>
      <c r="F205" t="s">
        <v>277</v>
      </c>
      <c r="G205" t="s">
        <v>2321</v>
      </c>
      <c r="H205">
        <v>2008</v>
      </c>
      <c r="I205" t="s">
        <v>5203</v>
      </c>
      <c r="J205">
        <v>0</v>
      </c>
      <c r="K205" t="s">
        <v>5204</v>
      </c>
      <c r="L205" t="s">
        <v>5205</v>
      </c>
      <c r="M205" s="1013"/>
      <c r="N205" s="1012">
        <v>1200</v>
      </c>
      <c r="O205" t="s">
        <v>2325</v>
      </c>
      <c r="P205" t="s">
        <v>21</v>
      </c>
      <c r="Q205"/>
      <c r="R205" t="s">
        <v>252</v>
      </c>
      <c r="S205" s="147"/>
      <c r="T205">
        <v>4</v>
      </c>
    </row>
    <row r="206" spans="3:20" ht="16.5" customHeight="1" x14ac:dyDescent="0.25">
      <c r="C206" t="s">
        <v>382</v>
      </c>
      <c r="D206" t="s">
        <v>170</v>
      </c>
      <c r="E206" t="s">
        <v>74</v>
      </c>
      <c r="F206" t="s">
        <v>383</v>
      </c>
      <c r="G206" t="s">
        <v>384</v>
      </c>
      <c r="H206">
        <v>2008</v>
      </c>
      <c r="I206" t="s">
        <v>385</v>
      </c>
      <c r="J206" t="s">
        <v>386</v>
      </c>
      <c r="K206" t="s">
        <v>387</v>
      </c>
      <c r="L206" t="s">
        <v>386</v>
      </c>
      <c r="M206" s="988"/>
      <c r="N206" s="989">
        <v>1000</v>
      </c>
      <c r="O206" t="s">
        <v>268</v>
      </c>
      <c r="P206" t="s">
        <v>21</v>
      </c>
      <c r="Q206"/>
      <c r="R206" t="s">
        <v>252</v>
      </c>
      <c r="S206" s="147"/>
      <c r="T206">
        <v>4</v>
      </c>
    </row>
    <row r="207" spans="3:20" ht="16.5" customHeight="1" x14ac:dyDescent="0.25">
      <c r="C207" s="1089" t="s">
        <v>6685</v>
      </c>
      <c r="D207" s="1088"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82" t="s">
        <v>5396</v>
      </c>
      <c r="D208" s="1083"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8"/>
      <c r="N209" s="1089">
        <v>1149</v>
      </c>
      <c r="O209" t="s">
        <v>2325</v>
      </c>
      <c r="P209" t="s">
        <v>21</v>
      </c>
      <c r="Q209"/>
      <c r="R209" t="s">
        <v>252</v>
      </c>
      <c r="S209" s="147"/>
      <c r="T209">
        <v>4</v>
      </c>
    </row>
    <row r="210" spans="3:20" ht="16.5" customHeight="1" x14ac:dyDescent="0.25">
      <c r="C210" t="s">
        <v>5940</v>
      </c>
      <c r="D210" t="s">
        <v>170</v>
      </c>
      <c r="E210" t="s">
        <v>74</v>
      </c>
      <c r="F210" t="s">
        <v>383</v>
      </c>
      <c r="G210" t="s">
        <v>2293</v>
      </c>
      <c r="H210">
        <v>2009</v>
      </c>
      <c r="I210" t="s">
        <v>563</v>
      </c>
      <c r="J210" t="s">
        <v>5976</v>
      </c>
      <c r="K210" t="s">
        <v>5977</v>
      </c>
      <c r="L210">
        <v>0</v>
      </c>
      <c r="M210" s="1083"/>
      <c r="N210" s="1082">
        <v>1600</v>
      </c>
      <c r="O210" t="s">
        <v>268</v>
      </c>
      <c r="P210" t="s">
        <v>21</v>
      </c>
      <c r="Q210"/>
      <c r="R210" t="s">
        <v>252</v>
      </c>
      <c r="S210" s="147"/>
      <c r="T210">
        <v>4</v>
      </c>
    </row>
    <row r="211" spans="3:20" ht="16.5" customHeight="1" x14ac:dyDescent="0.25">
      <c r="C211" t="s">
        <v>2907</v>
      </c>
      <c r="D211" t="s">
        <v>170</v>
      </c>
      <c r="E211" t="s">
        <v>74</v>
      </c>
      <c r="F211" t="s">
        <v>383</v>
      </c>
      <c r="G211" t="s">
        <v>2293</v>
      </c>
      <c r="H211">
        <v>2008</v>
      </c>
      <c r="I211" t="s">
        <v>563</v>
      </c>
      <c r="J211" t="s">
        <v>2912</v>
      </c>
      <c r="K211" t="s">
        <v>2913</v>
      </c>
      <c r="L211" t="s">
        <v>2912</v>
      </c>
      <c r="M211" s="1033"/>
      <c r="N211" s="1032">
        <v>1600</v>
      </c>
      <c r="O211" t="s">
        <v>2325</v>
      </c>
      <c r="P211" t="s">
        <v>21</v>
      </c>
      <c r="Q211"/>
      <c r="R211" t="s">
        <v>252</v>
      </c>
      <c r="S211" s="147"/>
      <c r="T211">
        <v>4</v>
      </c>
    </row>
    <row r="212" spans="3:20" ht="16.5" customHeight="1" x14ac:dyDescent="0.25">
      <c r="C212" t="s">
        <v>4430</v>
      </c>
      <c r="D212" t="s">
        <v>170</v>
      </c>
      <c r="E212" t="s">
        <v>74</v>
      </c>
      <c r="F212" t="s">
        <v>277</v>
      </c>
      <c r="G212" t="s">
        <v>2321</v>
      </c>
      <c r="H212">
        <v>2009</v>
      </c>
      <c r="I212" t="s">
        <v>3137</v>
      </c>
      <c r="J212">
        <v>0</v>
      </c>
      <c r="K212" t="s">
        <v>4441</v>
      </c>
      <c r="L212" t="s">
        <v>4442</v>
      </c>
      <c r="M212" s="1013"/>
      <c r="N212" s="1012">
        <v>1149</v>
      </c>
      <c r="O212" t="s">
        <v>2325</v>
      </c>
      <c r="P212" t="s">
        <v>21</v>
      </c>
      <c r="Q212"/>
      <c r="R212" t="s">
        <v>252</v>
      </c>
      <c r="S212" s="147"/>
      <c r="T212">
        <v>5</v>
      </c>
    </row>
    <row r="213" spans="3:20" ht="16.5" customHeight="1" x14ac:dyDescent="0.25">
      <c r="C213" t="s">
        <v>2454</v>
      </c>
      <c r="D213" t="s">
        <v>170</v>
      </c>
      <c r="E213" t="s">
        <v>79</v>
      </c>
      <c r="F213" t="s">
        <v>1718</v>
      </c>
      <c r="G213" t="s">
        <v>2490</v>
      </c>
      <c r="H213">
        <v>2009</v>
      </c>
      <c r="I213" t="s">
        <v>2491</v>
      </c>
      <c r="J213">
        <v>0</v>
      </c>
      <c r="K213" t="s">
        <v>2493</v>
      </c>
      <c r="L213" t="s">
        <v>2492</v>
      </c>
      <c r="M213" s="979"/>
      <c r="N213" s="978">
        <v>3778</v>
      </c>
      <c r="O213" t="s">
        <v>243</v>
      </c>
      <c r="P213" t="s">
        <v>21</v>
      </c>
      <c r="Q213"/>
      <c r="R213" t="s">
        <v>252</v>
      </c>
      <c r="S213" s="147"/>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7" t="s">
        <v>252</v>
      </c>
      <c r="S214" s="147"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8"/>
      <c r="N215" s="1089">
        <v>1600</v>
      </c>
      <c r="O215" t="s">
        <v>268</v>
      </c>
      <c r="P215" t="s">
        <v>21</v>
      </c>
      <c r="Q215"/>
      <c r="R215" t="s">
        <v>1597</v>
      </c>
      <c r="S215" s="147"/>
      <c r="T215">
        <v>4</v>
      </c>
    </row>
    <row r="216" spans="3:20" ht="16.5" customHeight="1" x14ac:dyDescent="0.25">
      <c r="C216" s="1089" t="s">
        <v>7853</v>
      </c>
      <c r="D216" s="1088"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8"/>
      <c r="N217" s="1089">
        <v>1600</v>
      </c>
      <c r="O217" t="s">
        <v>268</v>
      </c>
      <c r="P217" t="s">
        <v>21</v>
      </c>
      <c r="Q217"/>
      <c r="R217" t="s">
        <v>252</v>
      </c>
      <c r="S217" s="147"/>
      <c r="T217">
        <v>4</v>
      </c>
    </row>
    <row r="218" spans="3:20" ht="16.5" customHeight="1" x14ac:dyDescent="0.25">
      <c r="C218" s="1089" t="s">
        <v>8146</v>
      </c>
      <c r="D218" s="1088"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82" t="s">
        <v>8146</v>
      </c>
      <c r="D219" s="1083"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8"/>
      <c r="N220" s="1089">
        <v>1600</v>
      </c>
      <c r="O220" t="s">
        <v>268</v>
      </c>
      <c r="P220" t="s">
        <v>21</v>
      </c>
      <c r="Q220"/>
      <c r="R220" t="s">
        <v>252</v>
      </c>
      <c r="S220" s="147"/>
      <c r="T220">
        <v>4</v>
      </c>
    </row>
    <row r="221" spans="3:20" ht="16.5" customHeight="1" x14ac:dyDescent="0.25">
      <c r="C221" s="1089" t="s">
        <v>7254</v>
      </c>
      <c r="D221" s="1088"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8"/>
      <c r="N222" s="1089">
        <v>2000</v>
      </c>
      <c r="O222" t="s">
        <v>268</v>
      </c>
      <c r="P222" t="s">
        <v>21</v>
      </c>
      <c r="Q222"/>
      <c r="R222" t="s">
        <v>252</v>
      </c>
      <c r="S222" s="147"/>
      <c r="T222">
        <v>4</v>
      </c>
    </row>
    <row r="223" spans="3:20" ht="16.5" customHeight="1" x14ac:dyDescent="0.25">
      <c r="C223" t="s">
        <v>512</v>
      </c>
      <c r="D223" t="s">
        <v>170</v>
      </c>
      <c r="E223" t="s">
        <v>10</v>
      </c>
      <c r="F223" t="s">
        <v>513</v>
      </c>
      <c r="G223" t="s">
        <v>514</v>
      </c>
      <c r="H223">
        <v>2018</v>
      </c>
      <c r="I223" t="s">
        <v>335</v>
      </c>
      <c r="J223">
        <v>0</v>
      </c>
      <c r="K223" t="s">
        <v>515</v>
      </c>
      <c r="L223" t="s">
        <v>516</v>
      </c>
      <c r="M223" s="1083"/>
      <c r="N223" s="1082">
        <v>644</v>
      </c>
      <c r="O223" t="s">
        <v>232</v>
      </c>
      <c r="P223" t="s">
        <v>21</v>
      </c>
      <c r="Q223"/>
      <c r="R223" t="s">
        <v>517</v>
      </c>
      <c r="S223" s="147"/>
      <c r="T223">
        <v>2</v>
      </c>
    </row>
    <row r="224" spans="3:20" ht="16.5" customHeight="1" x14ac:dyDescent="0.25">
      <c r="C224" t="s">
        <v>1671</v>
      </c>
      <c r="D224" t="s">
        <v>170</v>
      </c>
      <c r="E224" t="s">
        <v>74</v>
      </c>
      <c r="F224" t="s">
        <v>383</v>
      </c>
      <c r="G224" t="s">
        <v>4162</v>
      </c>
      <c r="H224">
        <v>2013</v>
      </c>
      <c r="I224" t="s">
        <v>2598</v>
      </c>
      <c r="J224">
        <v>0</v>
      </c>
      <c r="K224" t="s">
        <v>4163</v>
      </c>
      <c r="L224" t="s">
        <v>4164</v>
      </c>
      <c r="M224" s="1033"/>
      <c r="N224" s="1032">
        <v>1206</v>
      </c>
      <c r="O224" t="s">
        <v>350</v>
      </c>
      <c r="P224" t="s">
        <v>21</v>
      </c>
      <c r="Q224"/>
      <c r="R224" t="s">
        <v>3898</v>
      </c>
      <c r="S224" s="147"/>
      <c r="T224">
        <v>5</v>
      </c>
    </row>
    <row r="225" spans="3:20" ht="16.5" customHeight="1" x14ac:dyDescent="0.25">
      <c r="C225" t="s">
        <v>4794</v>
      </c>
      <c r="D225" t="s">
        <v>170</v>
      </c>
      <c r="E225" t="s">
        <v>10</v>
      </c>
      <c r="F225" t="s">
        <v>322</v>
      </c>
      <c r="G225" t="s">
        <v>4941</v>
      </c>
      <c r="H225">
        <v>2012</v>
      </c>
      <c r="I225" t="s">
        <v>341</v>
      </c>
      <c r="J225">
        <v>0</v>
      </c>
      <c r="K225" t="s">
        <v>4942</v>
      </c>
      <c r="L225" t="s">
        <v>4943</v>
      </c>
      <c r="M225" s="979"/>
      <c r="N225" s="978">
        <v>113</v>
      </c>
      <c r="O225" t="s">
        <v>397</v>
      </c>
      <c r="P225" t="s">
        <v>21</v>
      </c>
      <c r="Q225"/>
      <c r="R225" t="s">
        <v>233</v>
      </c>
      <c r="S225" s="147"/>
      <c r="T225">
        <v>2</v>
      </c>
    </row>
    <row r="226" spans="3:20" ht="16.5" customHeight="1" x14ac:dyDescent="0.25">
      <c r="C226" s="1089" t="s">
        <v>9012</v>
      </c>
      <c r="D226" s="1088"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8"/>
      <c r="N227" s="1089">
        <v>1500</v>
      </c>
      <c r="O227" t="s">
        <v>350</v>
      </c>
      <c r="P227" t="s">
        <v>21</v>
      </c>
      <c r="Q227"/>
      <c r="R227" t="s">
        <v>1597</v>
      </c>
      <c r="S227" s="147"/>
      <c r="T227">
        <v>0</v>
      </c>
    </row>
    <row r="228" spans="3:20" ht="16.5" customHeight="1" x14ac:dyDescent="0.25">
      <c r="C228" t="s">
        <v>4218</v>
      </c>
      <c r="D228" t="s">
        <v>170</v>
      </c>
      <c r="E228" t="s">
        <v>74</v>
      </c>
      <c r="F228" t="s">
        <v>238</v>
      </c>
      <c r="G228" t="s">
        <v>4249</v>
      </c>
      <c r="H228">
        <v>2013</v>
      </c>
      <c r="I228" t="s">
        <v>4250</v>
      </c>
      <c r="J228">
        <v>0</v>
      </c>
      <c r="K228" t="s">
        <v>4251</v>
      </c>
      <c r="L228" t="s">
        <v>4252</v>
      </c>
      <c r="M228" s="1083"/>
      <c r="N228" s="1082">
        <v>1798</v>
      </c>
      <c r="O228" t="s">
        <v>268</v>
      </c>
      <c r="P228" t="s">
        <v>21</v>
      </c>
      <c r="Q228"/>
      <c r="R228" t="s">
        <v>233</v>
      </c>
      <c r="S228" s="147"/>
      <c r="T228">
        <v>5</v>
      </c>
    </row>
    <row r="229" spans="3:20" ht="16.5" customHeight="1" x14ac:dyDescent="0.25">
      <c r="C229" t="s">
        <v>3320</v>
      </c>
      <c r="D229" t="s">
        <v>170</v>
      </c>
      <c r="E229" t="s">
        <v>10</v>
      </c>
      <c r="F229" t="s">
        <v>227</v>
      </c>
      <c r="G229" t="s">
        <v>3321</v>
      </c>
      <c r="H229">
        <v>2009</v>
      </c>
      <c r="I229" t="s">
        <v>3322</v>
      </c>
      <c r="J229">
        <v>0</v>
      </c>
      <c r="K229" t="s">
        <v>3323</v>
      </c>
      <c r="L229" t="s">
        <v>3324</v>
      </c>
      <c r="M229" s="752"/>
      <c r="N229" s="751">
        <v>199</v>
      </c>
      <c r="O229" t="s">
        <v>232</v>
      </c>
      <c r="P229" t="s">
        <v>21</v>
      </c>
      <c r="Q229"/>
      <c r="R229" t="s">
        <v>233</v>
      </c>
      <c r="S229" s="147"/>
      <c r="T229">
        <v>0</v>
      </c>
    </row>
    <row r="230" spans="3:20" ht="16.5" customHeight="1" x14ac:dyDescent="0.25">
      <c r="C230" t="s">
        <v>1884</v>
      </c>
      <c r="D230" t="s">
        <v>170</v>
      </c>
      <c r="E230" t="s">
        <v>10</v>
      </c>
      <c r="F230" t="s">
        <v>227</v>
      </c>
      <c r="G230" t="s">
        <v>1885</v>
      </c>
      <c r="H230">
        <v>2015</v>
      </c>
      <c r="I230" t="s">
        <v>1886</v>
      </c>
      <c r="J230" t="s">
        <v>1887</v>
      </c>
      <c r="K230" t="s">
        <v>1888</v>
      </c>
      <c r="L230" t="s">
        <v>1887</v>
      </c>
      <c r="M230" s="736"/>
      <c r="N230" s="735">
        <v>199</v>
      </c>
      <c r="O230" t="s">
        <v>232</v>
      </c>
      <c r="P230" t="s">
        <v>21</v>
      </c>
      <c r="Q230"/>
      <c r="R230" t="s">
        <v>233</v>
      </c>
      <c r="S230" s="147"/>
      <c r="T230">
        <v>2</v>
      </c>
    </row>
    <row r="231" spans="3:20" ht="16.5" customHeight="1" x14ac:dyDescent="0.25">
      <c r="C231" t="s">
        <v>4497</v>
      </c>
      <c r="D231" t="s">
        <v>170</v>
      </c>
      <c r="E231" t="s">
        <v>10</v>
      </c>
      <c r="F231" t="s">
        <v>322</v>
      </c>
      <c r="G231" t="s">
        <v>334</v>
      </c>
      <c r="H231">
        <v>2012</v>
      </c>
      <c r="I231" t="s">
        <v>2224</v>
      </c>
      <c r="J231">
        <v>0</v>
      </c>
      <c r="K231" t="s">
        <v>4498</v>
      </c>
      <c r="L231" t="s">
        <v>4499</v>
      </c>
      <c r="M231" s="727"/>
      <c r="N231" s="726">
        <v>153</v>
      </c>
      <c r="O231" t="s">
        <v>232</v>
      </c>
      <c r="P231" t="s">
        <v>21</v>
      </c>
      <c r="Q231"/>
      <c r="R231" t="s">
        <v>1816</v>
      </c>
      <c r="S231" s="147"/>
      <c r="T231">
        <v>1</v>
      </c>
    </row>
    <row r="232" spans="3:20" ht="16.5" customHeight="1" x14ac:dyDescent="0.25">
      <c r="C232" t="s">
        <v>3168</v>
      </c>
      <c r="D232" t="s">
        <v>170</v>
      </c>
      <c r="E232" t="s">
        <v>10</v>
      </c>
      <c r="F232" t="s">
        <v>1754</v>
      </c>
      <c r="G232" t="s">
        <v>3170</v>
      </c>
      <c r="H232">
        <v>2012</v>
      </c>
      <c r="I232" t="s">
        <v>229</v>
      </c>
      <c r="J232" t="s">
        <v>3171</v>
      </c>
      <c r="K232" t="s">
        <v>3172</v>
      </c>
      <c r="L232" t="s">
        <v>3171</v>
      </c>
      <c r="M232" s="585"/>
      <c r="N232" s="584">
        <v>124</v>
      </c>
      <c r="O232" t="s">
        <v>232</v>
      </c>
      <c r="P232" t="s">
        <v>21</v>
      </c>
      <c r="Q232"/>
      <c r="R232" t="s">
        <v>1816</v>
      </c>
      <c r="S232" s="147"/>
      <c r="T232">
        <v>1</v>
      </c>
    </row>
    <row r="233" spans="3:20" ht="16.5" customHeight="1" x14ac:dyDescent="0.25">
      <c r="C233" t="s">
        <v>2077</v>
      </c>
      <c r="D233" t="s">
        <v>170</v>
      </c>
      <c r="E233" t="s">
        <v>10</v>
      </c>
      <c r="F233" t="s">
        <v>227</v>
      </c>
      <c r="G233" t="s">
        <v>2078</v>
      </c>
      <c r="H233">
        <v>2015</v>
      </c>
      <c r="I233" t="s">
        <v>229</v>
      </c>
      <c r="J233" t="s">
        <v>2079</v>
      </c>
      <c r="K233" t="s">
        <v>2080</v>
      </c>
      <c r="L233" t="s">
        <v>2079</v>
      </c>
      <c r="M233" s="585"/>
      <c r="N233" s="584">
        <v>178</v>
      </c>
      <c r="O233" t="s">
        <v>232</v>
      </c>
      <c r="P233" t="s">
        <v>21</v>
      </c>
      <c r="Q233"/>
      <c r="R233" t="s">
        <v>233</v>
      </c>
      <c r="S233" s="147"/>
      <c r="T233">
        <v>2</v>
      </c>
    </row>
    <row r="234" spans="3:20" ht="16.5" customHeight="1" x14ac:dyDescent="0.25">
      <c r="C234" t="s">
        <v>2795</v>
      </c>
      <c r="D234" t="s">
        <v>170</v>
      </c>
      <c r="E234" t="s">
        <v>10</v>
      </c>
      <c r="F234" t="s">
        <v>322</v>
      </c>
      <c r="G234" t="s">
        <v>491</v>
      </c>
      <c r="H234">
        <v>2024</v>
      </c>
      <c r="I234" t="s">
        <v>324</v>
      </c>
      <c r="J234">
        <v>0</v>
      </c>
      <c r="K234" t="s">
        <v>2796</v>
      </c>
      <c r="L234" t="s">
        <v>2797</v>
      </c>
      <c r="M234" s="585"/>
      <c r="N234" s="584">
        <v>155</v>
      </c>
      <c r="O234" t="s">
        <v>232</v>
      </c>
      <c r="P234" t="s">
        <v>21</v>
      </c>
      <c r="Q234"/>
      <c r="R234" t="s">
        <v>327</v>
      </c>
      <c r="S234" s="147"/>
      <c r="T234">
        <v>2</v>
      </c>
    </row>
    <row r="235" spans="3:20" ht="16.5" customHeight="1" x14ac:dyDescent="0.25">
      <c r="C235" t="s">
        <v>2065</v>
      </c>
      <c r="D235" t="s">
        <v>170</v>
      </c>
      <c r="E235" t="s">
        <v>79</v>
      </c>
      <c r="F235" t="s">
        <v>238</v>
      </c>
      <c r="G235" t="s">
        <v>2066</v>
      </c>
      <c r="H235">
        <v>1979</v>
      </c>
      <c r="I235" t="s">
        <v>2067</v>
      </c>
      <c r="J235" t="s">
        <v>2068</v>
      </c>
      <c r="K235" t="s">
        <v>2069</v>
      </c>
      <c r="L235" t="s">
        <v>2068</v>
      </c>
      <c r="M235" s="585"/>
      <c r="N235" s="584">
        <v>4230</v>
      </c>
      <c r="O235" t="s">
        <v>243</v>
      </c>
      <c r="P235" t="s">
        <v>46</v>
      </c>
      <c r="Q235"/>
      <c r="R235" t="s">
        <v>252</v>
      </c>
      <c r="S235" s="147"/>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7" t="s">
        <v>252</v>
      </c>
      <c r="S236" s="147"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8"/>
      <c r="N237" s="1089">
        <v>199</v>
      </c>
      <c r="O237" t="s">
        <v>232</v>
      </c>
      <c r="P237" t="s">
        <v>21</v>
      </c>
      <c r="Q237"/>
      <c r="R237" t="s">
        <v>1816</v>
      </c>
      <c r="S237" s="147"/>
      <c r="T237">
        <v>2</v>
      </c>
    </row>
    <row r="238" spans="3:20" ht="16.5" customHeight="1" x14ac:dyDescent="0.25">
      <c r="C238" t="s">
        <v>1765</v>
      </c>
      <c r="D238" t="s">
        <v>170</v>
      </c>
      <c r="E238" t="s">
        <v>10</v>
      </c>
      <c r="F238" t="s">
        <v>322</v>
      </c>
      <c r="G238" t="s">
        <v>1764</v>
      </c>
      <c r="H238">
        <v>2012</v>
      </c>
      <c r="I238" t="s">
        <v>335</v>
      </c>
      <c r="J238">
        <v>0</v>
      </c>
      <c r="K238" t="s">
        <v>1766</v>
      </c>
      <c r="L238" t="s">
        <v>1767</v>
      </c>
      <c r="M238" s="1083"/>
      <c r="N238" s="1082">
        <v>123</v>
      </c>
      <c r="O238" t="s">
        <v>397</v>
      </c>
      <c r="P238" t="s">
        <v>21</v>
      </c>
      <c r="Q238"/>
      <c r="R238" t="s">
        <v>233</v>
      </c>
      <c r="S238" s="147"/>
      <c r="T238">
        <v>2</v>
      </c>
    </row>
    <row r="239" spans="3:20" ht="16.5" customHeight="1" x14ac:dyDescent="0.25">
      <c r="C239" t="s">
        <v>4293</v>
      </c>
      <c r="D239" t="s">
        <v>170</v>
      </c>
      <c r="E239" t="s">
        <v>10</v>
      </c>
      <c r="F239" t="s">
        <v>322</v>
      </c>
      <c r="G239" t="s">
        <v>4294</v>
      </c>
      <c r="H239">
        <v>2018</v>
      </c>
      <c r="I239" t="s">
        <v>4295</v>
      </c>
      <c r="J239">
        <v>0</v>
      </c>
      <c r="K239" t="s">
        <v>4296</v>
      </c>
      <c r="L239" t="s">
        <v>4297</v>
      </c>
      <c r="M239" s="979"/>
      <c r="N239" s="978">
        <v>125</v>
      </c>
      <c r="O239" t="s">
        <v>232</v>
      </c>
      <c r="P239" t="s">
        <v>21</v>
      </c>
      <c r="Q239"/>
      <c r="R239" t="s">
        <v>233</v>
      </c>
      <c r="S239" s="147"/>
      <c r="T239">
        <v>2</v>
      </c>
    </row>
    <row r="240" spans="3:20" ht="16.5" customHeight="1" x14ac:dyDescent="0.25">
      <c r="C240" s="1089" t="s">
        <v>5611</v>
      </c>
      <c r="D240" s="1088"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7" t="s">
        <v>233</v>
      </c>
      <c r="S241" s="147"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8"/>
      <c r="N242" s="1089">
        <v>4500</v>
      </c>
      <c r="O242" t="s">
        <v>298</v>
      </c>
      <c r="P242" t="s">
        <v>299</v>
      </c>
      <c r="Q242"/>
      <c r="R242" t="s">
        <v>300</v>
      </c>
      <c r="S242" s="147"/>
      <c r="T242">
        <v>2</v>
      </c>
    </row>
    <row r="243" spans="3:20" ht="16.5" customHeight="1" x14ac:dyDescent="0.25">
      <c r="C243" t="s">
        <v>477</v>
      </c>
      <c r="D243" t="s">
        <v>170</v>
      </c>
      <c r="E243" t="s">
        <v>10</v>
      </c>
      <c r="F243" t="s">
        <v>227</v>
      </c>
      <c r="G243" t="s">
        <v>478</v>
      </c>
      <c r="H243">
        <v>2020</v>
      </c>
      <c r="I243" t="s">
        <v>479</v>
      </c>
      <c r="J243" t="s">
        <v>480</v>
      </c>
      <c r="K243" t="s">
        <v>481</v>
      </c>
      <c r="L243" t="s">
        <v>480</v>
      </c>
      <c r="M243" s="1083"/>
      <c r="N243" s="1082">
        <v>124</v>
      </c>
      <c r="O243" t="s">
        <v>232</v>
      </c>
      <c r="P243" t="s">
        <v>21</v>
      </c>
      <c r="Q243"/>
      <c r="R243" t="s">
        <v>300</v>
      </c>
      <c r="S243" s="147"/>
      <c r="T243">
        <v>2</v>
      </c>
    </row>
    <row r="244" spans="3:20" ht="16.5" customHeight="1" x14ac:dyDescent="0.25">
      <c r="C244" t="s">
        <v>2048</v>
      </c>
      <c r="D244" t="s">
        <v>170</v>
      </c>
      <c r="E244" t="s">
        <v>10</v>
      </c>
      <c r="F244" t="s">
        <v>227</v>
      </c>
      <c r="G244" t="s">
        <v>2049</v>
      </c>
      <c r="H244">
        <v>2010</v>
      </c>
      <c r="I244" t="s">
        <v>526</v>
      </c>
      <c r="J244">
        <v>0</v>
      </c>
      <c r="K244" t="s">
        <v>2050</v>
      </c>
      <c r="L244" t="s">
        <v>2051</v>
      </c>
      <c r="M244" s="979"/>
      <c r="N244" s="978">
        <v>179</v>
      </c>
      <c r="O244" t="s">
        <v>232</v>
      </c>
      <c r="P244" t="s">
        <v>21</v>
      </c>
      <c r="Q244"/>
      <c r="R244" t="s">
        <v>2052</v>
      </c>
      <c r="S244" s="147"/>
      <c r="T244">
        <v>2</v>
      </c>
    </row>
    <row r="245" spans="3:20" ht="16.5" customHeight="1" x14ac:dyDescent="0.25">
      <c r="C245" t="s">
        <v>596</v>
      </c>
      <c r="D245" t="s">
        <v>170</v>
      </c>
      <c r="E245" t="s">
        <v>74</v>
      </c>
      <c r="F245" t="s">
        <v>399</v>
      </c>
      <c r="G245" t="s">
        <v>1852</v>
      </c>
      <c r="H245">
        <v>1988</v>
      </c>
      <c r="I245" t="s">
        <v>1853</v>
      </c>
      <c r="J245" t="s">
        <v>1854</v>
      </c>
      <c r="K245" t="s">
        <v>1855</v>
      </c>
      <c r="L245" t="s">
        <v>1854</v>
      </c>
      <c r="M245" s="974"/>
      <c r="N245" s="975">
        <v>2000</v>
      </c>
      <c r="O245" t="s">
        <v>268</v>
      </c>
      <c r="P245" t="s">
        <v>21</v>
      </c>
      <c r="Q245"/>
      <c r="R245" t="s">
        <v>252</v>
      </c>
      <c r="S245" s="147"/>
      <c r="T245">
        <v>4</v>
      </c>
    </row>
    <row r="246" spans="3:20" ht="16.5" customHeight="1" x14ac:dyDescent="0.25">
      <c r="C246" t="s">
        <v>5526</v>
      </c>
      <c r="D246" t="s">
        <v>170</v>
      </c>
      <c r="E246" t="s">
        <v>74</v>
      </c>
      <c r="F246" t="s">
        <v>277</v>
      </c>
      <c r="G246" t="s">
        <v>278</v>
      </c>
      <c r="H246">
        <v>2012</v>
      </c>
      <c r="I246" t="s">
        <v>4221</v>
      </c>
      <c r="J246">
        <v>0</v>
      </c>
      <c r="K246" t="s">
        <v>5832</v>
      </c>
      <c r="L246" t="s">
        <v>5833</v>
      </c>
      <c r="M246" s="857"/>
      <c r="N246" s="858">
        <v>1390</v>
      </c>
      <c r="O246" t="s">
        <v>268</v>
      </c>
      <c r="P246" t="s">
        <v>21</v>
      </c>
      <c r="Q246"/>
      <c r="R246" t="s">
        <v>1816</v>
      </c>
      <c r="S246" s="147"/>
      <c r="T246">
        <v>5</v>
      </c>
    </row>
    <row r="247" spans="3:20" ht="16.5" customHeight="1" x14ac:dyDescent="0.25">
      <c r="C247" t="s">
        <v>3208</v>
      </c>
      <c r="D247" t="s">
        <v>170</v>
      </c>
      <c r="E247" t="s">
        <v>10</v>
      </c>
      <c r="F247" t="s">
        <v>227</v>
      </c>
      <c r="G247" t="s">
        <v>3209</v>
      </c>
      <c r="H247">
        <v>2023</v>
      </c>
      <c r="I247" t="s">
        <v>3210</v>
      </c>
      <c r="J247" t="s">
        <v>3211</v>
      </c>
      <c r="K247" t="s">
        <v>3212</v>
      </c>
      <c r="L247" t="s">
        <v>3211</v>
      </c>
      <c r="M247" s="839"/>
      <c r="N247" s="840">
        <v>373</v>
      </c>
      <c r="O247" t="s">
        <v>232</v>
      </c>
      <c r="P247" t="s">
        <v>21</v>
      </c>
      <c r="Q247"/>
      <c r="R247" t="s">
        <v>517</v>
      </c>
      <c r="S247" s="147"/>
      <c r="T247">
        <v>2</v>
      </c>
    </row>
    <row r="248" spans="3:20" ht="16.5" customHeight="1" x14ac:dyDescent="0.25">
      <c r="C248" s="1089" t="s">
        <v>7573</v>
      </c>
      <c r="D248" s="1088"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8"/>
      <c r="N249" s="1089">
        <v>184</v>
      </c>
      <c r="O249" t="s">
        <v>232</v>
      </c>
      <c r="P249" t="s">
        <v>21</v>
      </c>
      <c r="Q249"/>
      <c r="R249" t="s">
        <v>327</v>
      </c>
      <c r="S249" s="147"/>
      <c r="T249">
        <v>2</v>
      </c>
    </row>
    <row r="250" spans="3:20" ht="16.5" customHeight="1" x14ac:dyDescent="0.25">
      <c r="C250" s="1089" t="s">
        <v>8511</v>
      </c>
      <c r="D250" s="1088"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82" t="s">
        <v>7033</v>
      </c>
      <c r="D251" s="1083"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8"/>
      <c r="N252" s="1089">
        <v>0</v>
      </c>
      <c r="O252" t="s">
        <v>232</v>
      </c>
      <c r="P252" t="s">
        <v>21</v>
      </c>
      <c r="Q252"/>
      <c r="R252" t="s">
        <v>343</v>
      </c>
      <c r="S252" s="147"/>
      <c r="T252">
        <v>2</v>
      </c>
    </row>
    <row r="253" spans="3:20" ht="16.5" customHeight="1" x14ac:dyDescent="0.25">
      <c r="C253" s="1088" t="s">
        <v>3524</v>
      </c>
      <c r="D253" s="1088" t="s">
        <v>170</v>
      </c>
      <c r="E253" s="1088" t="s">
        <v>74</v>
      </c>
      <c r="F253" s="1088" t="s">
        <v>383</v>
      </c>
      <c r="G253" s="1088" t="s">
        <v>3525</v>
      </c>
      <c r="H253" s="371">
        <v>1992</v>
      </c>
      <c r="I253" s="1088" t="s">
        <v>3526</v>
      </c>
      <c r="J253" s="1088" t="s">
        <v>3527</v>
      </c>
      <c r="K253" s="1088" t="s">
        <v>3528</v>
      </c>
      <c r="L253" s="1088"/>
      <c r="M253" s="1083"/>
      <c r="N253" s="1082">
        <v>1000</v>
      </c>
      <c r="O253" s="1088" t="s">
        <v>268</v>
      </c>
      <c r="P253" s="1088"/>
      <c r="Q253" s="371"/>
      <c r="R253" s="1088" t="s">
        <v>2052</v>
      </c>
      <c r="S253" s="1090"/>
      <c r="T253" s="371">
        <v>4</v>
      </c>
    </row>
    <row r="254" spans="3:20" ht="16.5" customHeight="1" x14ac:dyDescent="0.25">
      <c r="C254" t="s">
        <v>524</v>
      </c>
      <c r="D254" t="s">
        <v>170</v>
      </c>
      <c r="E254" t="s">
        <v>10</v>
      </c>
      <c r="F254" t="s">
        <v>227</v>
      </c>
      <c r="G254" t="s">
        <v>525</v>
      </c>
      <c r="H254">
        <v>2010</v>
      </c>
      <c r="I254" t="s">
        <v>526</v>
      </c>
      <c r="J254">
        <v>0</v>
      </c>
      <c r="K254" t="s">
        <v>527</v>
      </c>
      <c r="L254" t="s">
        <v>528</v>
      </c>
      <c r="M254" s="979"/>
      <c r="N254" s="978">
        <v>135</v>
      </c>
      <c r="O254" t="s">
        <v>232</v>
      </c>
      <c r="P254" t="s">
        <v>21</v>
      </c>
      <c r="Q254"/>
      <c r="R254" t="s">
        <v>233</v>
      </c>
      <c r="S254" s="147"/>
      <c r="T254">
        <v>2</v>
      </c>
    </row>
    <row r="255" spans="3:20" ht="16.5" customHeight="1" x14ac:dyDescent="0.25">
      <c r="C255" t="s">
        <v>4511</v>
      </c>
      <c r="D255" t="s">
        <v>293</v>
      </c>
      <c r="E255" t="s">
        <v>2138</v>
      </c>
      <c r="F255" t="s">
        <v>2205</v>
      </c>
      <c r="G255" t="s">
        <v>4544</v>
      </c>
      <c r="H255">
        <v>2007</v>
      </c>
      <c r="I255" t="s">
        <v>341</v>
      </c>
      <c r="J255">
        <v>0</v>
      </c>
      <c r="K255" t="s">
        <v>4545</v>
      </c>
      <c r="L255" t="s">
        <v>4546</v>
      </c>
      <c r="M255" s="857"/>
      <c r="N255" s="858">
        <v>3908</v>
      </c>
      <c r="O255" t="s">
        <v>298</v>
      </c>
      <c r="P255" t="s">
        <v>46</v>
      </c>
      <c r="Q255"/>
      <c r="R255" t="s">
        <v>252</v>
      </c>
      <c r="S255" s="147"/>
      <c r="T255">
        <v>2</v>
      </c>
    </row>
    <row r="256" spans="3:20" ht="16.5" customHeight="1" x14ac:dyDescent="0.25">
      <c r="C256" t="s">
        <v>4899</v>
      </c>
      <c r="D256" t="s">
        <v>170</v>
      </c>
      <c r="E256" t="s">
        <v>74</v>
      </c>
      <c r="F256" t="s">
        <v>399</v>
      </c>
      <c r="G256" t="s">
        <v>4900</v>
      </c>
      <c r="H256">
        <v>1995</v>
      </c>
      <c r="I256" t="s">
        <v>526</v>
      </c>
      <c r="J256" t="s">
        <v>4901</v>
      </c>
      <c r="K256" t="s">
        <v>4902</v>
      </c>
      <c r="L256" t="s">
        <v>4901</v>
      </c>
      <c r="M256" s="839"/>
      <c r="N256" s="840">
        <v>1500</v>
      </c>
      <c r="O256" t="s">
        <v>268</v>
      </c>
      <c r="P256" t="s">
        <v>21</v>
      </c>
      <c r="Q256"/>
      <c r="R256" t="s">
        <v>252</v>
      </c>
      <c r="S256" s="147"/>
      <c r="T256">
        <v>4</v>
      </c>
    </row>
    <row r="257" spans="3:20" ht="16.5" customHeight="1" x14ac:dyDescent="0.25">
      <c r="C257" t="s">
        <v>333</v>
      </c>
      <c r="D257" t="s">
        <v>170</v>
      </c>
      <c r="E257" t="s">
        <v>10</v>
      </c>
      <c r="F257" t="s">
        <v>322</v>
      </c>
      <c r="G257" t="s">
        <v>334</v>
      </c>
      <c r="H257">
        <v>2012</v>
      </c>
      <c r="I257" t="s">
        <v>335</v>
      </c>
      <c r="J257">
        <v>0</v>
      </c>
      <c r="K257" t="s">
        <v>336</v>
      </c>
      <c r="L257" t="s">
        <v>337</v>
      </c>
      <c r="M257" s="736"/>
      <c r="N257" s="735">
        <v>153</v>
      </c>
      <c r="O257" t="s">
        <v>232</v>
      </c>
      <c r="P257" t="s">
        <v>21</v>
      </c>
      <c r="Q257"/>
      <c r="R257" t="s">
        <v>327</v>
      </c>
      <c r="S257" s="147"/>
      <c r="T257">
        <v>2</v>
      </c>
    </row>
    <row r="258" spans="3:20" ht="16.5" customHeight="1" x14ac:dyDescent="0.25">
      <c r="C258" t="s">
        <v>3746</v>
      </c>
      <c r="D258" t="s">
        <v>170</v>
      </c>
      <c r="E258" t="s">
        <v>78</v>
      </c>
      <c r="F258" t="s">
        <v>345</v>
      </c>
      <c r="G258" t="s">
        <v>3747</v>
      </c>
      <c r="H258">
        <v>2012</v>
      </c>
      <c r="I258" t="s">
        <v>3748</v>
      </c>
      <c r="J258">
        <v>0</v>
      </c>
      <c r="K258" t="s">
        <v>3749</v>
      </c>
      <c r="L258" t="s">
        <v>3750</v>
      </c>
      <c r="M258" s="585"/>
      <c r="N258" s="584">
        <v>1968</v>
      </c>
      <c r="O258" t="s">
        <v>2360</v>
      </c>
      <c r="P258" t="s">
        <v>46</v>
      </c>
      <c r="Q258"/>
      <c r="R258" t="s">
        <v>327</v>
      </c>
      <c r="S258" s="147"/>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7" t="s">
        <v>327</v>
      </c>
      <c r="S259" s="147" t="s">
        <v>6117</v>
      </c>
      <c r="T259">
        <v>2</v>
      </c>
    </row>
    <row r="260" spans="3:20" ht="16.5" customHeight="1" x14ac:dyDescent="0.25">
      <c r="C260" s="1089" t="s">
        <v>6781</v>
      </c>
      <c r="D260" s="1088"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7" t="s">
        <v>327</v>
      </c>
      <c r="S261" s="147"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8"/>
      <c r="N262" s="1089">
        <v>1000</v>
      </c>
      <c r="O262" t="s">
        <v>268</v>
      </c>
      <c r="P262" t="s">
        <v>21</v>
      </c>
      <c r="Q262"/>
      <c r="R262" t="s">
        <v>233</v>
      </c>
      <c r="S262" s="147"/>
      <c r="T262">
        <v>0</v>
      </c>
    </row>
    <row r="263" spans="3:20" ht="16.5" customHeight="1" x14ac:dyDescent="0.25">
      <c r="C263" s="1089" t="s">
        <v>8547</v>
      </c>
      <c r="D263" s="1088"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8"/>
      <c r="N264" s="1089">
        <v>1497</v>
      </c>
      <c r="O264" t="s">
        <v>268</v>
      </c>
      <c r="P264" t="s">
        <v>21</v>
      </c>
      <c r="Q264"/>
      <c r="R264" t="s">
        <v>2052</v>
      </c>
      <c r="S264" s="147"/>
      <c r="T264">
        <v>5</v>
      </c>
    </row>
    <row r="265" spans="3:20" ht="16.5" customHeight="1" x14ac:dyDescent="0.25">
      <c r="C265" t="s">
        <v>5164</v>
      </c>
      <c r="D265" t="s">
        <v>293</v>
      </c>
      <c r="E265" t="s">
        <v>78</v>
      </c>
      <c r="F265" t="s">
        <v>238</v>
      </c>
      <c r="G265" t="s">
        <v>4539</v>
      </c>
      <c r="H265">
        <v>2003</v>
      </c>
      <c r="I265" t="s">
        <v>3322</v>
      </c>
      <c r="J265" t="s">
        <v>5168</v>
      </c>
      <c r="K265">
        <v>2957999</v>
      </c>
      <c r="L265" t="s">
        <v>5168</v>
      </c>
      <c r="M265" s="1083"/>
      <c r="N265" s="1082">
        <v>2400</v>
      </c>
      <c r="O265" t="s">
        <v>298</v>
      </c>
      <c r="P265" t="s">
        <v>21</v>
      </c>
      <c r="Q265"/>
      <c r="R265" t="s">
        <v>252</v>
      </c>
      <c r="S265" s="147"/>
      <c r="T265">
        <v>2</v>
      </c>
    </row>
    <row r="266" spans="3:20" ht="16.5" customHeight="1" x14ac:dyDescent="0.25">
      <c r="C266" t="s">
        <v>2645</v>
      </c>
      <c r="D266" t="s">
        <v>293</v>
      </c>
      <c r="E266" t="s">
        <v>74</v>
      </c>
      <c r="F266" t="s">
        <v>383</v>
      </c>
      <c r="G266" t="s">
        <v>2917</v>
      </c>
      <c r="H266">
        <v>2004</v>
      </c>
      <c r="I266" t="s">
        <v>2918</v>
      </c>
      <c r="J266" t="s">
        <v>2919</v>
      </c>
      <c r="K266" t="s">
        <v>2920</v>
      </c>
      <c r="L266">
        <v>0</v>
      </c>
      <c r="M266" s="839"/>
      <c r="N266" s="840">
        <v>1600</v>
      </c>
      <c r="O266" t="s">
        <v>268</v>
      </c>
      <c r="P266" t="s">
        <v>21</v>
      </c>
      <c r="Q266"/>
      <c r="R266" t="s">
        <v>252</v>
      </c>
      <c r="S266" s="147"/>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6"/>
      <c r="N267" s="735">
        <v>1000</v>
      </c>
      <c r="O267" t="s">
        <v>268</v>
      </c>
      <c r="P267" t="s">
        <v>21</v>
      </c>
      <c r="Q267"/>
      <c r="R267" t="s">
        <v>252</v>
      </c>
      <c r="S267" s="147"/>
      <c r="T267">
        <v>4</v>
      </c>
    </row>
    <row r="268" spans="3:20" ht="16.5" customHeight="1" x14ac:dyDescent="0.25">
      <c r="C268" t="s">
        <v>2380</v>
      </c>
      <c r="D268" t="s">
        <v>170</v>
      </c>
      <c r="E268" t="s">
        <v>78</v>
      </c>
      <c r="F268" t="s">
        <v>2356</v>
      </c>
      <c r="G268" t="s">
        <v>2381</v>
      </c>
      <c r="H268">
        <v>2015</v>
      </c>
      <c r="I268" t="s">
        <v>341</v>
      </c>
      <c r="J268" t="s">
        <v>2382</v>
      </c>
      <c r="K268" t="s">
        <v>2383</v>
      </c>
      <c r="L268" t="s">
        <v>2382</v>
      </c>
      <c r="M268" s="620"/>
      <c r="N268" s="619">
        <v>1997</v>
      </c>
      <c r="O268" t="s">
        <v>251</v>
      </c>
      <c r="P268" t="s">
        <v>21</v>
      </c>
      <c r="Q268"/>
      <c r="R268" t="s">
        <v>233</v>
      </c>
      <c r="S268" s="147"/>
      <c r="T268">
        <v>5</v>
      </c>
    </row>
    <row r="269" spans="3:20" ht="16.5" customHeight="1" x14ac:dyDescent="0.25">
      <c r="C269" t="s">
        <v>388</v>
      </c>
      <c r="D269" t="s">
        <v>170</v>
      </c>
      <c r="E269" t="s">
        <v>10</v>
      </c>
      <c r="F269" t="s">
        <v>227</v>
      </c>
      <c r="G269" t="s">
        <v>389</v>
      </c>
      <c r="H269">
        <v>2016</v>
      </c>
      <c r="I269" t="s">
        <v>229</v>
      </c>
      <c r="J269" t="s">
        <v>390</v>
      </c>
      <c r="K269" t="s">
        <v>391</v>
      </c>
      <c r="L269" t="s">
        <v>390</v>
      </c>
      <c r="M269" s="585"/>
      <c r="N269" s="584">
        <v>144</v>
      </c>
      <c r="O269" t="s">
        <v>232</v>
      </c>
      <c r="P269" t="s">
        <v>21</v>
      </c>
      <c r="Q269"/>
      <c r="R269" t="s">
        <v>392</v>
      </c>
      <c r="S269" s="147"/>
      <c r="T269">
        <v>2</v>
      </c>
    </row>
    <row r="270" spans="3:20" ht="16.5" customHeight="1" x14ac:dyDescent="0.25">
      <c r="C270" s="1089" t="s">
        <v>6968</v>
      </c>
      <c r="D270" s="1088"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8"/>
      <c r="N271" s="1089">
        <v>1598</v>
      </c>
      <c r="O271" t="s">
        <v>251</v>
      </c>
      <c r="P271" t="s">
        <v>21</v>
      </c>
      <c r="Q271"/>
      <c r="R271" t="s">
        <v>252</v>
      </c>
      <c r="S271" s="147"/>
      <c r="T271">
        <v>5</v>
      </c>
    </row>
    <row r="272" spans="3:20" ht="16.5" customHeight="1" x14ac:dyDescent="0.25">
      <c r="C272" s="1089" t="s">
        <v>9145</v>
      </c>
      <c r="D272" s="1088"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8"/>
      <c r="N273" s="1089">
        <v>97</v>
      </c>
      <c r="O273" t="s">
        <v>232</v>
      </c>
      <c r="P273" t="s">
        <v>21</v>
      </c>
      <c r="Q273"/>
      <c r="R273" t="s">
        <v>327</v>
      </c>
      <c r="S273" s="147"/>
      <c r="T273">
        <v>2</v>
      </c>
    </row>
    <row r="274" spans="3:20" ht="16.5" customHeight="1" x14ac:dyDescent="0.25">
      <c r="C274" t="s">
        <v>5951</v>
      </c>
      <c r="D274" t="s">
        <v>170</v>
      </c>
      <c r="E274" t="s">
        <v>10</v>
      </c>
      <c r="F274" t="s">
        <v>3976</v>
      </c>
      <c r="G274" t="s">
        <v>3977</v>
      </c>
      <c r="H274">
        <v>2016</v>
      </c>
      <c r="I274" t="s">
        <v>335</v>
      </c>
      <c r="J274">
        <v>0</v>
      </c>
      <c r="K274" t="s">
        <v>5962</v>
      </c>
      <c r="L274" t="s">
        <v>5963</v>
      </c>
      <c r="M274" s="839"/>
      <c r="N274" s="840">
        <v>177</v>
      </c>
      <c r="O274" t="s">
        <v>232</v>
      </c>
      <c r="P274" t="s">
        <v>21</v>
      </c>
      <c r="Q274"/>
      <c r="R274" t="s">
        <v>233</v>
      </c>
      <c r="S274" s="147"/>
      <c r="T274">
        <v>2</v>
      </c>
    </row>
    <row r="275" spans="3:20" ht="16.5" customHeight="1" x14ac:dyDescent="0.25">
      <c r="C275" t="s">
        <v>226</v>
      </c>
      <c r="D275" t="s">
        <v>170</v>
      </c>
      <c r="E275" t="s">
        <v>10</v>
      </c>
      <c r="F275" t="s">
        <v>227</v>
      </c>
      <c r="G275" t="s">
        <v>228</v>
      </c>
      <c r="H275">
        <v>2019</v>
      </c>
      <c r="I275" t="s">
        <v>229</v>
      </c>
      <c r="J275" t="s">
        <v>230</v>
      </c>
      <c r="K275" t="s">
        <v>231</v>
      </c>
      <c r="L275" t="s">
        <v>230</v>
      </c>
      <c r="M275" s="736"/>
      <c r="N275" s="735">
        <v>124</v>
      </c>
      <c r="O275" t="s">
        <v>232</v>
      </c>
      <c r="P275" t="s">
        <v>21</v>
      </c>
      <c r="Q275"/>
      <c r="R275" t="s">
        <v>233</v>
      </c>
      <c r="S275" s="147"/>
      <c r="T275">
        <v>2</v>
      </c>
    </row>
    <row r="276" spans="3:20" ht="16.5" customHeight="1" x14ac:dyDescent="0.25">
      <c r="C276" s="1089" t="s">
        <v>8178</v>
      </c>
      <c r="D276" s="1088"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8"/>
      <c r="N277" s="1089">
        <v>155</v>
      </c>
      <c r="O277" t="s">
        <v>232</v>
      </c>
      <c r="P277" t="s">
        <v>21</v>
      </c>
      <c r="Q277"/>
      <c r="R277" t="s">
        <v>327</v>
      </c>
      <c r="S277" s="147"/>
      <c r="T277">
        <v>2</v>
      </c>
    </row>
    <row r="278" spans="3:20" ht="16.5" customHeight="1" x14ac:dyDescent="0.25">
      <c r="C278" t="s">
        <v>1634</v>
      </c>
      <c r="D278" t="s">
        <v>170</v>
      </c>
      <c r="E278" t="s">
        <v>10</v>
      </c>
      <c r="F278" t="s">
        <v>513</v>
      </c>
      <c r="G278" t="s">
        <v>514</v>
      </c>
      <c r="H278">
        <v>2019</v>
      </c>
      <c r="I278" t="s">
        <v>1635</v>
      </c>
      <c r="J278">
        <v>0</v>
      </c>
      <c r="K278" t="s">
        <v>1636</v>
      </c>
      <c r="L278" t="s">
        <v>1637</v>
      </c>
      <c r="M278" s="491"/>
      <c r="N278" s="490">
        <v>644</v>
      </c>
      <c r="O278" t="s">
        <v>232</v>
      </c>
      <c r="P278" t="s">
        <v>21</v>
      </c>
      <c r="Q278"/>
      <c r="R278" t="s">
        <v>1638</v>
      </c>
      <c r="S278" s="147"/>
      <c r="T278">
        <v>2</v>
      </c>
    </row>
    <row r="279" spans="3:20" ht="16.5" customHeight="1" x14ac:dyDescent="0.25">
      <c r="C279" s="1089" t="s">
        <v>7484</v>
      </c>
      <c r="D279" s="1088"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8"/>
      <c r="N280" s="1089">
        <v>649</v>
      </c>
      <c r="O280" t="s">
        <v>232</v>
      </c>
      <c r="P280" t="s">
        <v>21</v>
      </c>
      <c r="Q280"/>
      <c r="R280" t="s">
        <v>327</v>
      </c>
      <c r="S280" s="147"/>
      <c r="T280">
        <v>2</v>
      </c>
    </row>
    <row r="281" spans="3:20" ht="16.5" customHeight="1" x14ac:dyDescent="0.25">
      <c r="C281" t="s">
        <v>3975</v>
      </c>
      <c r="D281" t="s">
        <v>170</v>
      </c>
      <c r="E281" t="s">
        <v>10</v>
      </c>
      <c r="F281" t="s">
        <v>3976</v>
      </c>
      <c r="G281" t="s">
        <v>3977</v>
      </c>
      <c r="H281">
        <v>2019</v>
      </c>
      <c r="I281" t="s">
        <v>341</v>
      </c>
      <c r="J281">
        <v>0</v>
      </c>
      <c r="K281" t="s">
        <v>3978</v>
      </c>
      <c r="L281" t="s">
        <v>3979</v>
      </c>
      <c r="M281" s="839"/>
      <c r="N281" s="840">
        <v>177</v>
      </c>
      <c r="O281" t="s">
        <v>232</v>
      </c>
      <c r="P281" t="s">
        <v>21</v>
      </c>
      <c r="Q281"/>
      <c r="R281" t="s">
        <v>233</v>
      </c>
      <c r="S281" s="147"/>
      <c r="T281">
        <v>2</v>
      </c>
    </row>
    <row r="282" spans="3:20" ht="16.5" customHeight="1" x14ac:dyDescent="0.25">
      <c r="C282" t="s">
        <v>393</v>
      </c>
      <c r="D282" t="s">
        <v>170</v>
      </c>
      <c r="E282" t="s">
        <v>10</v>
      </c>
      <c r="F282" t="s">
        <v>227</v>
      </c>
      <c r="G282" t="s">
        <v>394</v>
      </c>
      <c r="H282">
        <v>2013</v>
      </c>
      <c r="I282" t="s">
        <v>229</v>
      </c>
      <c r="J282" t="s">
        <v>395</v>
      </c>
      <c r="K282" t="s">
        <v>396</v>
      </c>
      <c r="L282" t="s">
        <v>395</v>
      </c>
      <c r="M282" s="491"/>
      <c r="N282" s="490">
        <v>99</v>
      </c>
      <c r="O282" t="s">
        <v>397</v>
      </c>
      <c r="P282" t="s">
        <v>21</v>
      </c>
      <c r="Q282"/>
      <c r="R282" t="s">
        <v>233</v>
      </c>
      <c r="S282" s="147"/>
      <c r="T282">
        <v>2</v>
      </c>
    </row>
    <row r="283" spans="3:20" ht="16.5" customHeight="1" x14ac:dyDescent="0.25">
      <c r="C283" t="s">
        <v>5225</v>
      </c>
      <c r="D283" t="s">
        <v>170</v>
      </c>
      <c r="E283" t="s">
        <v>10</v>
      </c>
      <c r="F283" t="s">
        <v>227</v>
      </c>
      <c r="G283" t="s">
        <v>5226</v>
      </c>
      <c r="H283">
        <v>2019</v>
      </c>
      <c r="I283" t="s">
        <v>5227</v>
      </c>
      <c r="J283" t="s">
        <v>5228</v>
      </c>
      <c r="K283" t="s">
        <v>5229</v>
      </c>
      <c r="L283" t="s">
        <v>5228</v>
      </c>
      <c r="M283" s="491"/>
      <c r="N283" s="490">
        <v>199</v>
      </c>
      <c r="O283" t="s">
        <v>232</v>
      </c>
      <c r="P283" t="s">
        <v>21</v>
      </c>
      <c r="Q283"/>
      <c r="R283" t="s">
        <v>517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1"/>
      <c r="N284" s="490">
        <v>124</v>
      </c>
      <c r="O284" t="s">
        <v>232</v>
      </c>
      <c r="P284" t="s">
        <v>21</v>
      </c>
      <c r="Q284"/>
      <c r="R284" t="s">
        <v>327</v>
      </c>
      <c r="S284" s="147"/>
      <c r="T284">
        <v>2</v>
      </c>
    </row>
    <row r="285" spans="3:20" ht="16.5" customHeight="1" x14ac:dyDescent="0.25">
      <c r="C285" t="s">
        <v>1776</v>
      </c>
      <c r="D285" t="s">
        <v>170</v>
      </c>
      <c r="E285" t="s">
        <v>10</v>
      </c>
      <c r="F285" t="s">
        <v>1782</v>
      </c>
      <c r="G285" t="s">
        <v>1783</v>
      </c>
      <c r="H285">
        <v>2022</v>
      </c>
      <c r="I285" t="s">
        <v>1784</v>
      </c>
      <c r="J285" t="s">
        <v>1785</v>
      </c>
      <c r="K285" t="s">
        <v>1786</v>
      </c>
      <c r="L285" t="s">
        <v>1785</v>
      </c>
      <c r="M285" s="491"/>
      <c r="N285" s="490">
        <v>124</v>
      </c>
      <c r="O285" t="s">
        <v>232</v>
      </c>
      <c r="P285" t="s">
        <v>21</v>
      </c>
      <c r="Q285"/>
      <c r="R285" t="s">
        <v>327</v>
      </c>
      <c r="S285" s="147"/>
      <c r="T285">
        <v>2</v>
      </c>
    </row>
    <row r="286" spans="3:20" ht="16.5" customHeight="1" x14ac:dyDescent="0.25">
      <c r="C286" t="s">
        <v>574</v>
      </c>
      <c r="D286" t="s">
        <v>170</v>
      </c>
      <c r="E286" t="s">
        <v>10</v>
      </c>
      <c r="F286" t="s">
        <v>513</v>
      </c>
      <c r="G286" t="s">
        <v>575</v>
      </c>
      <c r="H286">
        <v>2022</v>
      </c>
      <c r="I286" t="s">
        <v>335</v>
      </c>
      <c r="J286">
        <v>0</v>
      </c>
      <c r="K286" t="s">
        <v>576</v>
      </c>
      <c r="L286" t="s">
        <v>577</v>
      </c>
      <c r="M286" s="491"/>
      <c r="N286" s="490">
        <v>155</v>
      </c>
      <c r="O286" t="s">
        <v>232</v>
      </c>
      <c r="P286" t="s">
        <v>21</v>
      </c>
      <c r="Q286"/>
      <c r="R286" t="s">
        <v>327</v>
      </c>
      <c r="S286" s="147"/>
      <c r="T286">
        <v>2</v>
      </c>
    </row>
    <row r="287" spans="3:20" ht="16.5" customHeight="1" x14ac:dyDescent="0.25">
      <c r="C287" s="1089" t="s">
        <v>9118</v>
      </c>
      <c r="D287" s="1088" t="s">
        <v>170</v>
      </c>
      <c r="E287" t="s">
        <v>10</v>
      </c>
      <c r="F287" t="s">
        <v>322</v>
      </c>
      <c r="G287" t="s">
        <v>6969</v>
      </c>
      <c r="H287">
        <v>2016</v>
      </c>
      <c r="I287" t="s">
        <v>1878</v>
      </c>
      <c r="J287" t="s">
        <v>423</v>
      </c>
      <c r="K287" t="s">
        <v>9286</v>
      </c>
      <c r="L287" t="s">
        <v>9287</v>
      </c>
      <c r="M287" t="s">
        <v>9287</v>
      </c>
      <c r="N287">
        <v>149</v>
      </c>
      <c r="O287" t="s">
        <v>232</v>
      </c>
      <c r="P287" t="s">
        <v>21</v>
      </c>
      <c r="Q287">
        <v>42245</v>
      </c>
      <c r="R287" t="s">
        <v>327</v>
      </c>
      <c r="S287" t="s">
        <v>6117</v>
      </c>
      <c r="T287">
        <v>2</v>
      </c>
    </row>
    <row r="288" spans="3:20" ht="16.5" customHeight="1" x14ac:dyDescent="0.25">
      <c r="C288" s="840" t="s">
        <v>8053</v>
      </c>
      <c r="D288" s="839"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91"/>
      <c r="N289" s="490">
        <v>149</v>
      </c>
      <c r="O289" t="s">
        <v>232</v>
      </c>
      <c r="P289" t="s">
        <v>21</v>
      </c>
      <c r="Q289"/>
      <c r="R289" t="s">
        <v>233</v>
      </c>
      <c r="S289" s="147"/>
      <c r="T289">
        <v>2</v>
      </c>
    </row>
    <row r="290" spans="3:20" ht="16.5" customHeight="1" x14ac:dyDescent="0.25">
      <c r="C290" t="s">
        <v>3179</v>
      </c>
      <c r="D290" t="s">
        <v>170</v>
      </c>
      <c r="E290" t="s">
        <v>10</v>
      </c>
      <c r="F290" t="s">
        <v>227</v>
      </c>
      <c r="G290" t="s">
        <v>3180</v>
      </c>
      <c r="H290">
        <v>2005</v>
      </c>
      <c r="I290" t="s">
        <v>3181</v>
      </c>
      <c r="J290">
        <v>0</v>
      </c>
      <c r="K290" t="s">
        <v>3182</v>
      </c>
      <c r="L290" t="s">
        <v>3207</v>
      </c>
      <c r="M290" s="491"/>
      <c r="N290" s="490">
        <v>99</v>
      </c>
      <c r="O290" t="s">
        <v>232</v>
      </c>
      <c r="P290" t="s">
        <v>21</v>
      </c>
      <c r="Q290"/>
      <c r="R290" t="s">
        <v>327</v>
      </c>
      <c r="S290" s="147"/>
      <c r="T290">
        <v>1</v>
      </c>
    </row>
    <row r="291" spans="3:20" ht="16.5" customHeight="1" x14ac:dyDescent="0.25">
      <c r="C291" t="s">
        <v>2275</v>
      </c>
      <c r="D291" t="s">
        <v>170</v>
      </c>
      <c r="E291" t="s">
        <v>10</v>
      </c>
      <c r="F291" t="s">
        <v>1859</v>
      </c>
      <c r="G291" t="s">
        <v>2276</v>
      </c>
      <c r="H291">
        <v>2016</v>
      </c>
      <c r="I291" t="s">
        <v>2060</v>
      </c>
      <c r="J291">
        <v>0</v>
      </c>
      <c r="K291" t="s">
        <v>2277</v>
      </c>
      <c r="L291" t="s">
        <v>2278</v>
      </c>
      <c r="M291" s="491"/>
      <c r="N291" s="490">
        <v>181</v>
      </c>
      <c r="O291" t="s">
        <v>232</v>
      </c>
      <c r="P291" t="s">
        <v>21</v>
      </c>
      <c r="Q291"/>
      <c r="R291" t="s">
        <v>233</v>
      </c>
      <c r="S291" s="147"/>
      <c r="T291">
        <v>2</v>
      </c>
    </row>
    <row r="292" spans="3:20" ht="16.5" customHeight="1" x14ac:dyDescent="0.25">
      <c r="C292" s="586"/>
      <c r="D292" s="586"/>
      <c r="E292" s="586"/>
      <c r="F292" s="586"/>
      <c r="G292" s="586"/>
      <c r="H292" s="586"/>
      <c r="I292" s="586"/>
      <c r="J292" s="586"/>
      <c r="K292" s="586"/>
      <c r="L292" s="586"/>
      <c r="M292" s="586"/>
      <c r="N292" s="587"/>
      <c r="O292" s="586"/>
      <c r="P292" s="586"/>
      <c r="Q292" s="586"/>
      <c r="R292" s="588"/>
      <c r="S292" s="588"/>
      <c r="T292" s="586"/>
    </row>
    <row r="293" spans="3:20" ht="16.5" customHeight="1" x14ac:dyDescent="0.25">
      <c r="C293" s="586"/>
      <c r="D293" s="586"/>
      <c r="E293" s="586"/>
      <c r="F293" s="586"/>
      <c r="G293" s="586"/>
      <c r="H293" s="586"/>
      <c r="I293" s="586"/>
      <c r="J293" s="586"/>
      <c r="K293" s="586"/>
      <c r="L293" s="586"/>
      <c r="M293" s="586"/>
      <c r="N293" s="587"/>
      <c r="O293" s="586"/>
      <c r="P293" s="586"/>
      <c r="Q293" s="586"/>
      <c r="R293" s="588"/>
      <c r="S293" s="588"/>
      <c r="T293" s="586"/>
    </row>
    <row r="294" spans="3:20" ht="16.5" customHeight="1" x14ac:dyDescent="0.25">
      <c r="C294" s="586"/>
      <c r="D294" s="586"/>
      <c r="E294" s="586"/>
      <c r="F294" s="586"/>
      <c r="G294" s="586"/>
      <c r="H294" s="586"/>
      <c r="I294" s="586"/>
      <c r="J294" s="586"/>
      <c r="K294" s="586"/>
      <c r="L294" s="586"/>
      <c r="M294" s="586"/>
      <c r="N294" s="587"/>
      <c r="O294" s="586"/>
      <c r="P294" s="586"/>
      <c r="Q294" s="586"/>
      <c r="R294" s="588"/>
      <c r="S294" s="588"/>
      <c r="T294" s="586"/>
    </row>
    <row r="295" spans="3:20" ht="16.5" customHeight="1" x14ac:dyDescent="0.25">
      <c r="C295" s="589"/>
      <c r="D295" s="589"/>
      <c r="E295" s="589"/>
      <c r="F295" s="589"/>
      <c r="G295" s="589"/>
      <c r="H295" s="589"/>
      <c r="I295" s="589"/>
      <c r="J295" s="589"/>
      <c r="K295" s="589"/>
      <c r="L295" s="589"/>
      <c r="M295" s="589"/>
      <c r="N295" s="589"/>
      <c r="O295" s="589"/>
      <c r="P295" s="589"/>
      <c r="Q295" s="589"/>
      <c r="R295" s="589"/>
      <c r="S295" s="589"/>
      <c r="T295" s="590"/>
    </row>
    <row r="296" spans="3:20" ht="16.5" customHeight="1" x14ac:dyDescent="0.25">
      <c r="C296"/>
      <c r="D296"/>
      <c r="E296"/>
      <c r="F296"/>
      <c r="G296"/>
      <c r="H296"/>
      <c r="I296"/>
      <c r="J296"/>
      <c r="K296"/>
      <c r="L296"/>
      <c r="M296" s="491"/>
      <c r="O296"/>
      <c r="P296"/>
      <c r="Q296"/>
      <c r="R296"/>
      <c r="S296" s="147"/>
      <c r="T296"/>
    </row>
    <row r="297" spans="3:20" ht="16.5" customHeight="1" x14ac:dyDescent="0.25">
      <c r="C297"/>
      <c r="D297"/>
      <c r="E297"/>
      <c r="F297"/>
      <c r="G297"/>
      <c r="H297"/>
      <c r="I297"/>
      <c r="J297"/>
      <c r="K297"/>
      <c r="L297"/>
      <c r="M297" s="491"/>
      <c r="O297"/>
      <c r="P297"/>
      <c r="Q297"/>
      <c r="R297"/>
      <c r="S297" s="147"/>
      <c r="T297"/>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c r="T338" s="491"/>
    </row>
    <row r="339" spans="13:20" ht="16.5" customHeight="1" x14ac:dyDescent="0.25">
      <c r="M339" s="491"/>
      <c r="R339" s="142"/>
      <c r="T339" s="491"/>
    </row>
    <row r="340" spans="13:20" ht="16.5" customHeight="1" x14ac:dyDescent="0.25">
      <c r="M340" s="491"/>
      <c r="R340" s="142"/>
      <c r="T340" s="491"/>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M439" s="491"/>
      <c r="R439" s="142"/>
    </row>
    <row r="440" spans="13:18" ht="16.5" customHeight="1" x14ac:dyDescent="0.25">
      <c r="M440" s="491"/>
      <c r="R440" s="142"/>
    </row>
    <row r="441" spans="13:18" ht="16.5" customHeight="1" x14ac:dyDescent="0.25">
      <c r="M441" s="491"/>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O470" s="491"/>
      <c r="R470" s="142"/>
    </row>
    <row r="471" spans="15:18" ht="16.5" customHeight="1" x14ac:dyDescent="0.25">
      <c r="O471" s="491"/>
      <c r="R471" s="142"/>
    </row>
    <row r="472" spans="15:18" ht="16.5" customHeight="1" x14ac:dyDescent="0.25">
      <c r="O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row r="506" spans="16:18" ht="16.5" customHeight="1" x14ac:dyDescent="0.25">
      <c r="P506" s="491"/>
      <c r="R506" s="142"/>
    </row>
    <row r="507" spans="16:18" ht="16.5" customHeight="1" x14ac:dyDescent="0.25">
      <c r="P507" s="491"/>
      <c r="R507" s="142"/>
    </row>
    <row r="508" spans="16:18" ht="16.5" customHeight="1" x14ac:dyDescent="0.25">
      <c r="P508" s="491"/>
      <c r="R508"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zoomScaleNormal="100" workbookViewId="0">
      <selection activeCell="AC2" sqref="AC2:AH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437"/>
      <c r="AD2" s="1437"/>
      <c r="AE2" s="1437"/>
      <c r="AF2" s="1437"/>
      <c r="AG2" s="1437"/>
      <c r="AH2" s="1438"/>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f>EXPORTAR!D27</f>
        <v>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
      </c>
      <c r="X7" s="1509"/>
      <c r="Y7" s="1509"/>
      <c r="Z7" s="1443" t="str">
        <f>EXPORTAR!D31</f>
        <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03" t="str">
        <f>EXPORTAR!D33</f>
        <v/>
      </c>
      <c r="X10" s="1504"/>
      <c r="Y10" s="1504"/>
      <c r="Z10" s="1504"/>
      <c r="AA10" s="1504"/>
      <c r="AB10" s="1504"/>
      <c r="AC10" s="1504"/>
      <c r="AD10" s="1504"/>
      <c r="AE10" s="1504"/>
      <c r="AF10" s="1505"/>
      <c r="AG10" s="1477" t="str">
        <f>EXPORTAR!D32</f>
        <v/>
      </c>
      <c r="AH10" s="1477"/>
      <c r="AI10" s="1477" t="str">
        <f>EXPORTAR!D37</f>
        <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06"/>
      <c r="X11" s="1507"/>
      <c r="Y11" s="1507"/>
      <c r="Z11" s="1507"/>
      <c r="AA11" s="1507"/>
      <c r="AB11" s="1507"/>
      <c r="AC11" s="1507"/>
      <c r="AD11" s="1507"/>
      <c r="AE11" s="1507"/>
      <c r="AF11" s="1508"/>
      <c r="AG11" s="1477"/>
      <c r="AH11" s="1477"/>
      <c r="AI11" s="1477"/>
      <c r="AJ11" s="1477"/>
      <c r="AK11" s="1477"/>
    </row>
    <row r="12" spans="1:51" ht="12" customHeight="1" x14ac:dyDescent="0.25">
      <c r="A12" s="1451">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2"/>
      <c r="B13" s="1455"/>
      <c r="C13" s="1456"/>
      <c r="D13" s="1460"/>
      <c r="E13" s="1458"/>
      <c r="F13" s="1455"/>
      <c r="G13" s="1456"/>
      <c r="H13" s="1460"/>
      <c r="I13" s="1458"/>
      <c r="J13" s="1455"/>
      <c r="K13" s="1483"/>
      <c r="L13" s="1456"/>
      <c r="M13" s="1463"/>
      <c r="N13" s="1442"/>
      <c r="O13" s="1440"/>
      <c r="P13" s="57"/>
      <c r="Q13" s="1442"/>
      <c r="R13" s="1440"/>
      <c r="S13" s="57"/>
      <c r="T13" s="1442"/>
      <c r="U13" s="1511"/>
      <c r="V13" s="5"/>
      <c r="W13" s="1436" t="str">
        <f>EXPORTAR!D41</f>
        <v/>
      </c>
      <c r="X13" s="1436"/>
      <c r="Y13" s="1436"/>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t="str">
        <f>EXPORTAR!D35</f>
        <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7" t="s">
        <v>85</v>
      </c>
      <c r="M18" s="1417"/>
      <c r="N18" s="1417"/>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395" t="str">
        <f>EXPORTAR!D38</f>
        <v/>
      </c>
      <c r="X19" s="1396"/>
      <c r="Y19" s="1396"/>
      <c r="Z19" s="1396"/>
      <c r="AA19" s="1396"/>
      <c r="AB19" s="1396"/>
      <c r="AC19" s="1397"/>
      <c r="AD19" s="5"/>
      <c r="AE19" s="1401" t="str">
        <f>EXPORTAR!D36</f>
        <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398"/>
      <c r="X20" s="1399"/>
      <c r="Y20" s="1399"/>
      <c r="Z20" s="1399"/>
      <c r="AA20" s="1399"/>
      <c r="AB20" s="1399"/>
      <c r="AC20" s="1400"/>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24" customHeight="1" x14ac:dyDescent="0.25">
      <c r="A24" s="1379" t="str">
        <f>EXPORTAR!D9</f>
        <v/>
      </c>
      <c r="B24" s="1380"/>
      <c r="C24" s="1380"/>
      <c r="D24" s="1380"/>
      <c r="E24" s="1380"/>
      <c r="F24" s="1380"/>
      <c r="G24" s="1380"/>
      <c r="H24" s="61"/>
      <c r="I24" s="1379" t="str">
        <f>EXPORTAR!D10</f>
        <v/>
      </c>
      <c r="J24" s="1380"/>
      <c r="K24" s="1380"/>
      <c r="L24" s="1380"/>
      <c r="M24" s="1380"/>
      <c r="N24" s="1380"/>
      <c r="O24" s="1380"/>
      <c r="P24" s="1379">
        <f>EXPORTAR!D8</f>
        <v>0</v>
      </c>
      <c r="Q24" s="1380"/>
      <c r="R24" s="1380"/>
      <c r="S24" s="1380"/>
      <c r="T24" s="1380"/>
      <c r="U24" s="1381"/>
      <c r="V24" s="5"/>
      <c r="W24" s="1369" t="s">
        <v>101</v>
      </c>
      <c r="X24" s="1369" t="s">
        <v>102</v>
      </c>
      <c r="Y24" s="1369" t="s">
        <v>103</v>
      </c>
      <c r="Z24" s="1369" t="s">
        <v>104</v>
      </c>
      <c r="AA24" s="1370" t="s">
        <v>105</v>
      </c>
      <c r="AB24" s="1369" t="s">
        <v>106</v>
      </c>
      <c r="AC24" s="1372"/>
      <c r="AD24" s="25"/>
      <c r="AE24" s="1373" t="str">
        <f>EXPORTAR!D42</f>
        <v/>
      </c>
      <c r="AF24" s="1374"/>
      <c r="AG24" s="1374"/>
      <c r="AH24" s="1374"/>
      <c r="AI24" s="1374"/>
      <c r="AJ24" s="1374"/>
      <c r="AK24" s="1375"/>
    </row>
    <row r="25" spans="1:37" ht="9" customHeight="1" x14ac:dyDescent="0.25">
      <c r="A25" s="1319" t="s">
        <v>107</v>
      </c>
      <c r="B25" s="1320"/>
      <c r="C25" s="26" t="s">
        <v>108</v>
      </c>
      <c r="D25" s="1321" t="s">
        <v>109</v>
      </c>
      <c r="E25" s="1322"/>
      <c r="F25" s="1323"/>
      <c r="G25" s="1321" t="s">
        <v>110</v>
      </c>
      <c r="H25" s="1321"/>
      <c r="I25" s="1321"/>
      <c r="J25" s="1321" t="s">
        <v>111</v>
      </c>
      <c r="K25" s="1323"/>
      <c r="L25" s="1321" t="s">
        <v>112</v>
      </c>
      <c r="M25" s="1322"/>
      <c r="N25" s="1323"/>
      <c r="O25" s="27" t="s">
        <v>113</v>
      </c>
      <c r="P25" s="1321" t="s">
        <v>114</v>
      </c>
      <c r="Q25" s="1322"/>
      <c r="R25" s="1323"/>
      <c r="S25" s="1321" t="s">
        <v>115</v>
      </c>
      <c r="T25" s="1322"/>
      <c r="U25" s="1323"/>
      <c r="V25" s="5"/>
      <c r="W25" s="1369"/>
      <c r="X25" s="1372"/>
      <c r="Y25" s="1372"/>
      <c r="Z25" s="1369"/>
      <c r="AA25" s="1371"/>
      <c r="AB25" s="1372"/>
      <c r="AC25" s="1372"/>
      <c r="AD25" s="28"/>
      <c r="AE25" s="1376"/>
      <c r="AF25" s="1377"/>
      <c r="AG25" s="1377"/>
      <c r="AH25" s="1377"/>
      <c r="AI25" s="1377"/>
      <c r="AJ25" s="1377"/>
      <c r="AK25" s="1378"/>
    </row>
    <row r="26" spans="1:37" ht="9" customHeight="1" x14ac:dyDescent="0.25">
      <c r="A26" s="1284" t="s">
        <v>116</v>
      </c>
      <c r="B26" s="1285"/>
      <c r="C26" s="1288" t="s">
        <v>117</v>
      </c>
      <c r="D26" s="1284" t="s">
        <v>118</v>
      </c>
      <c r="E26" s="1290"/>
      <c r="F26" s="1285"/>
      <c r="G26" s="1284" t="s">
        <v>119</v>
      </c>
      <c r="H26" s="1284"/>
      <c r="I26" s="1284"/>
      <c r="J26" s="1284" t="s">
        <v>120</v>
      </c>
      <c r="K26" s="1285"/>
      <c r="L26" s="1284" t="s">
        <v>121</v>
      </c>
      <c r="M26" s="1290"/>
      <c r="N26" s="1285"/>
      <c r="O26" s="1288" t="s">
        <v>122</v>
      </c>
      <c r="P26" s="1284" t="s">
        <v>123</v>
      </c>
      <c r="Q26" s="1290"/>
      <c r="R26" s="1285"/>
      <c r="S26" s="1259" t="str">
        <f>EXPORTAR!D11</f>
        <v/>
      </c>
      <c r="T26" s="1260"/>
      <c r="U26" s="1261"/>
      <c r="V26" s="5"/>
      <c r="W26" s="1362" t="s">
        <v>115</v>
      </c>
      <c r="X26" s="1362"/>
      <c r="Y26" s="1362"/>
      <c r="Z26" s="1337" t="s">
        <v>124</v>
      </c>
      <c r="AA26" s="1337"/>
      <c r="AB26" s="1337"/>
      <c r="AC26" s="1337"/>
      <c r="AD26" s="29"/>
      <c r="AE26" s="1363"/>
      <c r="AF26" s="1363"/>
      <c r="AG26" s="1363"/>
      <c r="AH26" s="1363"/>
      <c r="AI26" s="1363"/>
      <c r="AJ26" s="1363"/>
      <c r="AK26" s="1363"/>
    </row>
    <row r="27" spans="1:37" ht="10.5" customHeight="1" x14ac:dyDescent="0.25">
      <c r="A27" s="1286"/>
      <c r="B27" s="1287"/>
      <c r="C27" s="1289"/>
      <c r="D27" s="1286"/>
      <c r="E27" s="1291"/>
      <c r="F27" s="1287"/>
      <c r="G27" s="1284"/>
      <c r="H27" s="1284"/>
      <c r="I27" s="1284"/>
      <c r="J27" s="1286"/>
      <c r="K27" s="1287"/>
      <c r="L27" s="1286"/>
      <c r="M27" s="1291"/>
      <c r="N27" s="1287"/>
      <c r="O27" s="1289"/>
      <c r="P27" s="1286"/>
      <c r="Q27" s="1291"/>
      <c r="R27" s="1287"/>
      <c r="S27" s="1262"/>
      <c r="T27" s="1263"/>
      <c r="U27" s="1264"/>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19.5" customHeight="1" x14ac:dyDescent="0.25">
      <c r="A29" s="1268" t="str">
        <f>EXPORTAR!D12</f>
        <v/>
      </c>
      <c r="B29" s="1269"/>
      <c r="C29" s="1269"/>
      <c r="D29" s="1269"/>
      <c r="E29" s="1269"/>
      <c r="F29" s="1269"/>
      <c r="G29" s="1269"/>
      <c r="H29" s="1269"/>
      <c r="I29" s="1269"/>
      <c r="J29" s="1269"/>
      <c r="K29" s="1269"/>
      <c r="L29" s="1270"/>
      <c r="M29" s="1268" t="str">
        <f>EXPORTAR!D13</f>
        <v/>
      </c>
      <c r="N29" s="1271"/>
      <c r="O29" s="1271"/>
      <c r="P29" s="1271"/>
      <c r="Q29" s="1271"/>
      <c r="R29" s="1270"/>
      <c r="S29" s="1272" t="str">
        <f>EXPORTAR!D14</f>
        <v/>
      </c>
      <c r="T29" s="1273"/>
      <c r="U29" s="1274"/>
      <c r="V29" s="5"/>
      <c r="W29" s="1340"/>
      <c r="X29" s="1366"/>
      <c r="Y29" s="1341"/>
      <c r="Z29" s="1360"/>
      <c r="AA29" s="1360"/>
      <c r="AB29" s="1340"/>
      <c r="AC29" s="1341"/>
      <c r="AD29" s="29"/>
      <c r="AE29" s="1336" t="s">
        <v>126</v>
      </c>
      <c r="AF29" s="1336" t="s">
        <v>127</v>
      </c>
      <c r="AG29" s="1336" t="s">
        <v>128</v>
      </c>
      <c r="AH29" s="1336" t="s">
        <v>129</v>
      </c>
      <c r="AI29" s="1336" t="s">
        <v>130</v>
      </c>
      <c r="AJ29" s="1338" t="s">
        <v>131</v>
      </c>
      <c r="AK29" s="133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37"/>
      <c r="AF30" s="1337"/>
      <c r="AG30" s="1337"/>
      <c r="AH30" s="1337"/>
      <c r="AI30" s="1337"/>
      <c r="AJ30" s="1340"/>
      <c r="AK30" s="1341"/>
    </row>
    <row r="31" spans="1:37" ht="9" customHeight="1" x14ac:dyDescent="0.25">
      <c r="A31" s="1251"/>
      <c r="B31" s="1252"/>
      <c r="C31" s="1252"/>
      <c r="D31" s="1252"/>
      <c r="E31" s="1252"/>
      <c r="F31" s="1252"/>
      <c r="G31" s="1252"/>
      <c r="H31" s="1252"/>
      <c r="I31" s="1252"/>
      <c r="J31" s="1252"/>
      <c r="K31" s="1252"/>
      <c r="L31" s="1252"/>
      <c r="M31" s="1252"/>
      <c r="N31" s="1252"/>
      <c r="O31" s="1252"/>
      <c r="P31" s="1252"/>
      <c r="Q31" s="1252"/>
      <c r="R31" s="1252"/>
      <c r="S31" s="1252"/>
      <c r="T31" s="1252"/>
      <c r="U31" s="1253"/>
      <c r="V31" s="5"/>
      <c r="W31" s="1342" t="s">
        <v>133</v>
      </c>
      <c r="X31" s="1343"/>
      <c r="Y31" s="1343"/>
      <c r="Z31" s="1343"/>
      <c r="AA31" s="1343"/>
      <c r="AB31" s="1343"/>
      <c r="AC31" s="1344"/>
      <c r="AD31" s="29"/>
      <c r="AE31" s="1342" t="s">
        <v>134</v>
      </c>
      <c r="AF31" s="1343"/>
      <c r="AG31" s="1343"/>
      <c r="AH31" s="1343"/>
      <c r="AI31" s="1343"/>
      <c r="AJ31" s="1343"/>
      <c r="AK31" s="1344"/>
    </row>
    <row r="32" spans="1:37" ht="9.75" customHeight="1" thickBot="1" x14ac:dyDescent="0.3">
      <c r="A32" s="1254"/>
      <c r="B32" s="1255"/>
      <c r="C32" s="1255"/>
      <c r="D32" s="1255"/>
      <c r="E32" s="1255"/>
      <c r="F32" s="1255"/>
      <c r="G32" s="1255"/>
      <c r="H32" s="1255"/>
      <c r="I32" s="1255"/>
      <c r="J32" s="1255"/>
      <c r="K32" s="1255"/>
      <c r="L32" s="1255"/>
      <c r="M32" s="1255"/>
      <c r="N32" s="1255"/>
      <c r="O32" s="1255"/>
      <c r="P32" s="1255"/>
      <c r="Q32" s="1255"/>
      <c r="R32" s="1255"/>
      <c r="S32" s="1255"/>
      <c r="T32" s="1255"/>
      <c r="U32" s="1256"/>
      <c r="V32" s="5"/>
      <c r="W32" s="1345" t="s">
        <v>135</v>
      </c>
      <c r="X32" s="1348" t="s">
        <v>136</v>
      </c>
      <c r="Y32" s="1349"/>
      <c r="Z32" s="1345" t="s">
        <v>137</v>
      </c>
      <c r="AA32" s="1345" t="s">
        <v>138</v>
      </c>
      <c r="AB32" s="1338" t="s">
        <v>139</v>
      </c>
      <c r="AC32" s="1354"/>
      <c r="AD32" s="40"/>
      <c r="AE32" s="41" t="s">
        <v>30</v>
      </c>
      <c r="AF32" s="42"/>
      <c r="AG32" s="42"/>
      <c r="AH32" s="42"/>
      <c r="AI32" s="42"/>
      <c r="AJ32" s="1324" t="s">
        <v>108</v>
      </c>
      <c r="AK32" s="1325"/>
    </row>
    <row r="33" spans="1:37" ht="9.75" customHeight="1" x14ac:dyDescent="0.25">
      <c r="A33" s="1330"/>
      <c r="B33" s="1330"/>
      <c r="C33" s="1330"/>
      <c r="D33" s="1330"/>
      <c r="E33" s="1330"/>
      <c r="F33" s="1330"/>
      <c r="G33" s="1330"/>
      <c r="H33" s="1330"/>
      <c r="I33" s="1330"/>
      <c r="J33" s="1330"/>
      <c r="K33" s="1330"/>
      <c r="L33" s="1330"/>
      <c r="M33" s="1330"/>
      <c r="N33" s="1330"/>
      <c r="O33" s="1330"/>
      <c r="P33" s="1330"/>
      <c r="Q33" s="1330"/>
      <c r="R33" s="1330"/>
      <c r="S33" s="1330"/>
      <c r="T33" s="1330"/>
      <c r="U33" s="1330"/>
      <c r="V33" s="5"/>
      <c r="W33" s="1346"/>
      <c r="X33" s="1350"/>
      <c r="Y33" s="1351"/>
      <c r="Z33" s="1346"/>
      <c r="AA33" s="1346"/>
      <c r="AB33" s="1355"/>
      <c r="AC33" s="1356"/>
      <c r="AD33" s="43"/>
      <c r="AE33" s="44"/>
      <c r="AF33" s="45"/>
      <c r="AG33" s="45"/>
      <c r="AH33" s="45"/>
      <c r="AI33" s="45"/>
      <c r="AJ33" s="1326"/>
      <c r="AK33" s="1327"/>
    </row>
    <row r="34" spans="1:37" ht="9.75" customHeight="1" x14ac:dyDescent="0.25">
      <c r="A34" s="1331" t="s">
        <v>140</v>
      </c>
      <c r="B34" s="1331"/>
      <c r="C34" s="1331"/>
      <c r="D34" s="1331"/>
      <c r="E34" s="1331"/>
      <c r="F34" s="1331"/>
      <c r="G34" s="1331"/>
      <c r="H34" s="1331"/>
      <c r="I34" s="1331"/>
      <c r="J34" s="1331"/>
      <c r="K34" s="1331"/>
      <c r="L34" s="1331"/>
      <c r="M34" s="1331"/>
      <c r="N34" s="1331"/>
      <c r="O34" s="1331"/>
      <c r="P34" s="1331"/>
      <c r="Q34" s="1331"/>
      <c r="R34" s="1331"/>
      <c r="S34" s="1331"/>
      <c r="T34" s="1331"/>
      <c r="U34" s="1331"/>
      <c r="V34" s="5"/>
      <c r="W34" s="1346"/>
      <c r="X34" s="1350"/>
      <c r="Y34" s="1351"/>
      <c r="Z34" s="1346"/>
      <c r="AA34" s="1346"/>
      <c r="AB34" s="1355"/>
      <c r="AC34" s="1356"/>
      <c r="AD34" s="43"/>
      <c r="AE34" s="44"/>
      <c r="AF34" s="45"/>
      <c r="AG34" s="45"/>
      <c r="AH34" s="45"/>
      <c r="AI34" s="45"/>
      <c r="AJ34" s="1326"/>
      <c r="AK34" s="1327"/>
    </row>
    <row r="35" spans="1:37" ht="9.75" customHeight="1" x14ac:dyDescent="0.25">
      <c r="A35" s="1332"/>
      <c r="B35" s="1332"/>
      <c r="C35" s="1332"/>
      <c r="D35" s="1332"/>
      <c r="E35" s="1332"/>
      <c r="F35" s="1332"/>
      <c r="G35" s="1332"/>
      <c r="H35" s="1332"/>
      <c r="I35" s="1332"/>
      <c r="J35" s="1332"/>
      <c r="K35" s="1332"/>
      <c r="L35" s="1332"/>
      <c r="M35" s="1332"/>
      <c r="N35" s="1332"/>
      <c r="O35" s="1332"/>
      <c r="P35" s="1332"/>
      <c r="Q35" s="1332"/>
      <c r="R35" s="1332"/>
      <c r="S35" s="1332"/>
      <c r="T35" s="1332"/>
      <c r="U35" s="1332"/>
      <c r="V35" s="5"/>
      <c r="W35" s="1347"/>
      <c r="X35" s="1352"/>
      <c r="Y35" s="1353"/>
      <c r="Z35" s="1347"/>
      <c r="AA35" s="1347"/>
      <c r="AB35" s="1357"/>
      <c r="AC35" s="1358"/>
      <c r="AD35" s="45"/>
      <c r="AE35" s="46"/>
      <c r="AF35" s="47"/>
      <c r="AG35" s="47"/>
      <c r="AH35" s="47"/>
      <c r="AI35" s="47"/>
      <c r="AJ35" s="1328"/>
      <c r="AK35" s="1329"/>
    </row>
    <row r="36" spans="1:37" ht="9.75" customHeight="1" x14ac:dyDescent="0.25">
      <c r="A36" s="1333" t="s">
        <v>95</v>
      </c>
      <c r="B36" s="1334"/>
      <c r="C36" s="1334"/>
      <c r="D36" s="1334"/>
      <c r="E36" s="1334"/>
      <c r="F36" s="1334"/>
      <c r="G36" s="1334"/>
      <c r="H36" s="1335"/>
      <c r="I36" s="1333" t="s">
        <v>96</v>
      </c>
      <c r="J36" s="1334"/>
      <c r="K36" s="1334"/>
      <c r="L36" s="1334"/>
      <c r="M36" s="1334"/>
      <c r="N36" s="1334"/>
      <c r="O36" s="1335"/>
      <c r="P36" s="1333" t="s">
        <v>97</v>
      </c>
      <c r="Q36" s="1334"/>
      <c r="R36" s="1334"/>
      <c r="S36" s="1334"/>
      <c r="T36" s="1334"/>
      <c r="U36" s="1335"/>
      <c r="V36" s="5"/>
      <c r="W36" s="1296"/>
      <c r="X36" s="1296"/>
      <c r="Y36" s="1296"/>
      <c r="Z36" s="1296"/>
      <c r="AA36" s="1296"/>
      <c r="AB36" s="1296"/>
      <c r="AC36" s="1296"/>
      <c r="AD36" s="1296"/>
      <c r="AE36" s="1296"/>
      <c r="AF36" s="1296"/>
      <c r="AG36" s="1296"/>
      <c r="AH36" s="1296"/>
      <c r="AI36" s="1296"/>
      <c r="AJ36" s="1296"/>
      <c r="AK36" s="1296"/>
    </row>
    <row r="37" spans="1:37" ht="12" customHeight="1" x14ac:dyDescent="0.25">
      <c r="A37" s="1306" t="str">
        <f>EXPORTAR!D17</f>
        <v/>
      </c>
      <c r="B37" s="1307"/>
      <c r="C37" s="1307"/>
      <c r="D37" s="1307"/>
      <c r="E37" s="1307"/>
      <c r="F37" s="1307"/>
      <c r="G37" s="1307"/>
      <c r="H37" s="1308"/>
      <c r="I37" s="1306" t="str">
        <f>EXPORTAR!D18</f>
        <v/>
      </c>
      <c r="J37" s="1307"/>
      <c r="K37" s="1307"/>
      <c r="L37" s="1307"/>
      <c r="M37" s="1307"/>
      <c r="N37" s="1307"/>
      <c r="O37" s="1308"/>
      <c r="P37" s="1306">
        <f>EXPORTAR!D16</f>
        <v>0</v>
      </c>
      <c r="Q37" s="1307"/>
      <c r="R37" s="1307"/>
      <c r="S37" s="1307"/>
      <c r="T37" s="1307"/>
      <c r="U37" s="1308"/>
      <c r="V37" s="5"/>
      <c r="W37" s="1315" t="s">
        <v>141</v>
      </c>
      <c r="X37" s="1315"/>
      <c r="Y37" s="1315"/>
      <c r="Z37" s="1315"/>
      <c r="AA37" s="1315"/>
      <c r="AB37" s="1315"/>
      <c r="AC37" s="1315"/>
      <c r="AD37" s="1315"/>
      <c r="AE37" s="1315"/>
      <c r="AF37" s="1315"/>
      <c r="AG37" s="1315"/>
      <c r="AH37" s="1315"/>
      <c r="AI37" s="1315"/>
      <c r="AJ37" s="1315"/>
      <c r="AK37" s="1315"/>
    </row>
    <row r="38" spans="1:37" ht="5.25" customHeight="1" x14ac:dyDescent="0.25">
      <c r="A38" s="1309"/>
      <c r="B38" s="1310"/>
      <c r="C38" s="1310"/>
      <c r="D38" s="1310"/>
      <c r="E38" s="1310"/>
      <c r="F38" s="1310"/>
      <c r="G38" s="1310"/>
      <c r="H38" s="1311"/>
      <c r="I38" s="1309"/>
      <c r="J38" s="1310"/>
      <c r="K38" s="1310"/>
      <c r="L38" s="1310"/>
      <c r="M38" s="1310"/>
      <c r="N38" s="1310"/>
      <c r="O38" s="1311"/>
      <c r="P38" s="1309"/>
      <c r="Q38" s="1310"/>
      <c r="R38" s="1310"/>
      <c r="S38" s="1310"/>
      <c r="T38" s="1310"/>
      <c r="U38" s="1311"/>
      <c r="V38" s="5"/>
      <c r="W38" s="1316" t="s">
        <v>142</v>
      </c>
      <c r="X38" s="1317"/>
      <c r="Y38" s="1317"/>
      <c r="Z38" s="1317"/>
      <c r="AA38" s="1317"/>
      <c r="AB38" s="1317"/>
      <c r="AC38" s="1317"/>
      <c r="AD38" s="1317"/>
      <c r="AE38" s="1317"/>
      <c r="AF38" s="1317"/>
      <c r="AG38" s="1317"/>
      <c r="AH38" s="1317"/>
      <c r="AI38" s="1317"/>
      <c r="AJ38" s="1317"/>
      <c r="AK38" s="1318"/>
    </row>
    <row r="39" spans="1:37" ht="3" customHeight="1" x14ac:dyDescent="0.25">
      <c r="A39" s="1312"/>
      <c r="B39" s="1313"/>
      <c r="C39" s="1313"/>
      <c r="D39" s="1313"/>
      <c r="E39" s="1313"/>
      <c r="F39" s="1313"/>
      <c r="G39" s="1313"/>
      <c r="H39" s="1314"/>
      <c r="I39" s="1312"/>
      <c r="J39" s="1313"/>
      <c r="K39" s="1313"/>
      <c r="L39" s="1313"/>
      <c r="M39" s="1313"/>
      <c r="N39" s="1313"/>
      <c r="O39" s="1314"/>
      <c r="P39" s="1312"/>
      <c r="Q39" s="1313"/>
      <c r="R39" s="1313"/>
      <c r="S39" s="1313"/>
      <c r="T39" s="1313"/>
      <c r="U39" s="1314"/>
      <c r="V39" s="5"/>
      <c r="W39" s="1316"/>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321" t="s">
        <v>115</v>
      </c>
      <c r="T40" s="1322"/>
      <c r="U40" s="1323"/>
      <c r="V40" s="5"/>
      <c r="W40" s="1316"/>
      <c r="X40" s="1317"/>
      <c r="Y40" s="1317"/>
      <c r="Z40" s="1317"/>
      <c r="AA40" s="1317"/>
      <c r="AB40" s="1317"/>
      <c r="AC40" s="1317"/>
      <c r="AD40" s="1317"/>
      <c r="AE40" s="1317"/>
      <c r="AF40" s="1317"/>
      <c r="AG40" s="1317"/>
      <c r="AH40" s="1317"/>
      <c r="AI40" s="1317"/>
      <c r="AJ40" s="1317"/>
      <c r="AK40" s="1318"/>
    </row>
    <row r="41" spans="1:37" ht="9.7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259" t="str">
        <f>EXPORTAR!D19</f>
        <v/>
      </c>
      <c r="T41" s="1260"/>
      <c r="U41" s="1261"/>
      <c r="V41" s="5"/>
      <c r="W41" s="1298" t="str">
        <f>IF(EXPORTAR!D51="","","Traslado de Cuenta Hacia la Secretaria de Transito de")</f>
        <v/>
      </c>
      <c r="X41" s="1299"/>
      <c r="Y41" s="1299"/>
      <c r="Z41" s="1299"/>
      <c r="AA41" s="1299"/>
      <c r="AB41" s="1299"/>
      <c r="AC41" s="1299"/>
      <c r="AD41" s="1299"/>
      <c r="AE41" s="1299"/>
      <c r="AF41" s="1299"/>
      <c r="AG41" s="1302">
        <f>EXPORTAR!D51</f>
        <v>0</v>
      </c>
      <c r="AH41" s="1302"/>
      <c r="AI41" s="1302"/>
      <c r="AJ41" s="1302"/>
      <c r="AK41" s="1303"/>
    </row>
    <row r="42" spans="1:37" ht="3.75" customHeight="1" x14ac:dyDescent="0.25">
      <c r="A42" s="1286"/>
      <c r="B42" s="1287"/>
      <c r="C42" s="1289"/>
      <c r="D42" s="1286"/>
      <c r="E42" s="1291"/>
      <c r="F42" s="1287"/>
      <c r="G42" s="1286"/>
      <c r="H42" s="1291"/>
      <c r="I42" s="1287"/>
      <c r="J42" s="1286"/>
      <c r="K42" s="1287"/>
      <c r="L42" s="1286"/>
      <c r="M42" s="1291"/>
      <c r="N42" s="1287"/>
      <c r="O42" s="1289"/>
      <c r="P42" s="1286"/>
      <c r="Q42" s="1291"/>
      <c r="R42" s="1287"/>
      <c r="S42" s="1262"/>
      <c r="T42" s="1263"/>
      <c r="U42" s="1264"/>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9.5" customHeight="1" x14ac:dyDescent="0.25">
      <c r="A44" s="1268" t="str">
        <f>EXPORTAR!D20</f>
        <v/>
      </c>
      <c r="B44" s="1269"/>
      <c r="C44" s="1269"/>
      <c r="D44" s="1269"/>
      <c r="E44" s="1269"/>
      <c r="F44" s="1269"/>
      <c r="G44" s="1269"/>
      <c r="H44" s="1269"/>
      <c r="I44" s="1269"/>
      <c r="J44" s="1269"/>
      <c r="K44" s="1269"/>
      <c r="L44" s="1270"/>
      <c r="M44" s="1268" t="str">
        <f>EXPORTAR!D21</f>
        <v/>
      </c>
      <c r="N44" s="1271"/>
      <c r="O44" s="1271"/>
      <c r="P44" s="1271"/>
      <c r="Q44" s="1271"/>
      <c r="R44" s="1270"/>
      <c r="S44" s="1272" t="str">
        <f>EXPORTAR!D22</f>
        <v/>
      </c>
      <c r="T44" s="1273"/>
      <c r="U44" s="1274"/>
      <c r="V44" s="5"/>
      <c r="W44" s="1275" t="s">
        <v>144</v>
      </c>
      <c r="X44" s="1276"/>
      <c r="Y44" s="1276"/>
      <c r="Z44" s="1276"/>
      <c r="AA44" s="1276"/>
      <c r="AB44" s="1276"/>
      <c r="AC44" s="1276"/>
      <c r="AD44" s="1276"/>
      <c r="AE44" s="1276"/>
      <c r="AF44" s="1276"/>
      <c r="AG44" s="1276"/>
      <c r="AH44" s="1276"/>
      <c r="AI44" s="1276"/>
      <c r="AJ44" s="1276"/>
      <c r="AK44" s="127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78"/>
      <c r="X45" s="1279"/>
      <c r="Y45" s="1279"/>
      <c r="Z45" s="1279"/>
      <c r="AA45" s="1279"/>
      <c r="AB45" s="1279"/>
      <c r="AC45" s="1279"/>
      <c r="AD45" s="1279"/>
      <c r="AE45" s="1279"/>
      <c r="AF45" s="1279"/>
      <c r="AG45" s="1279"/>
      <c r="AH45" s="1279"/>
      <c r="AI45" s="1279"/>
      <c r="AJ45" s="1279"/>
      <c r="AK45" s="1280"/>
    </row>
    <row r="46" spans="1:37" x14ac:dyDescent="0.25">
      <c r="A46" s="1251"/>
      <c r="B46" s="1252"/>
      <c r="C46" s="1252"/>
      <c r="D46" s="1252"/>
      <c r="E46" s="1252"/>
      <c r="F46" s="1252"/>
      <c r="G46" s="1252"/>
      <c r="H46" s="1252"/>
      <c r="I46" s="1252"/>
      <c r="J46" s="1252"/>
      <c r="K46" s="1252"/>
      <c r="L46" s="1252"/>
      <c r="M46" s="1252"/>
      <c r="N46" s="1252"/>
      <c r="O46" s="1252"/>
      <c r="P46" s="1252"/>
      <c r="Q46" s="1252"/>
      <c r="R46" s="1252"/>
      <c r="S46" s="1252"/>
      <c r="T46" s="1252"/>
      <c r="U46" s="1253"/>
      <c r="V46" s="5"/>
      <c r="W46" s="1281"/>
      <c r="X46" s="1282"/>
      <c r="Y46" s="1282"/>
      <c r="Z46" s="1282"/>
      <c r="AA46" s="1282"/>
      <c r="AB46" s="1282"/>
      <c r="AC46" s="1282"/>
      <c r="AD46" s="1282"/>
      <c r="AE46" s="1282"/>
      <c r="AF46" s="1282"/>
      <c r="AG46" s="1282"/>
      <c r="AH46" s="1282"/>
      <c r="AI46" s="1282"/>
      <c r="AJ46" s="1282"/>
      <c r="AK46" s="1283"/>
    </row>
    <row r="47" spans="1:37" ht="2.25" customHeight="1" thickBot="1" x14ac:dyDescent="0.3">
      <c r="A47" s="1254"/>
      <c r="B47" s="1255"/>
      <c r="C47" s="1255"/>
      <c r="D47" s="1255"/>
      <c r="E47" s="1255"/>
      <c r="F47" s="1255"/>
      <c r="G47" s="1255"/>
      <c r="H47" s="1255"/>
      <c r="I47" s="1255"/>
      <c r="J47" s="1255"/>
      <c r="K47" s="1255"/>
      <c r="L47" s="1255"/>
      <c r="M47" s="1255"/>
      <c r="N47" s="1255"/>
      <c r="O47" s="1255"/>
      <c r="P47" s="1255"/>
      <c r="Q47" s="1255"/>
      <c r="R47" s="1255"/>
      <c r="S47" s="1255"/>
      <c r="T47" s="1255"/>
      <c r="U47" s="1256"/>
      <c r="V47" s="5"/>
      <c r="W47" s="1292"/>
      <c r="X47" s="1293"/>
      <c r="Y47" s="1293"/>
      <c r="Z47" s="1293"/>
      <c r="AA47" s="1293"/>
      <c r="AB47" s="1293"/>
      <c r="AC47" s="1293"/>
      <c r="AD47" s="1293"/>
      <c r="AE47" s="1293"/>
      <c r="AF47" s="1293"/>
      <c r="AG47" s="1293"/>
      <c r="AH47" s="1293"/>
      <c r="AI47" s="1293"/>
      <c r="AJ47" s="1293"/>
      <c r="AK47" s="1294"/>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95"/>
      <c r="X48" s="1296"/>
      <c r="Y48" s="1296"/>
      <c r="Z48" s="1296"/>
      <c r="AA48" s="1296"/>
      <c r="AB48" s="1296"/>
      <c r="AC48" s="1296"/>
      <c r="AD48" s="1296"/>
      <c r="AE48" s="1296"/>
      <c r="AF48" s="1296"/>
      <c r="AG48" s="1296"/>
      <c r="AH48" s="1296"/>
      <c r="AI48" s="1296"/>
      <c r="AJ48" s="1296"/>
      <c r="AK48" s="1297"/>
    </row>
    <row r="49" spans="1:37" ht="3.75" customHeight="1" x14ac:dyDescent="0.25">
      <c r="A49" s="1257"/>
      <c r="B49" s="1257"/>
      <c r="C49" s="1257"/>
      <c r="D49" s="1257"/>
      <c r="E49" s="1257"/>
      <c r="F49" s="1257"/>
      <c r="G49" s="1257"/>
      <c r="H49" s="1257"/>
      <c r="I49" s="1257"/>
      <c r="J49" s="1257"/>
      <c r="K49" s="1257"/>
      <c r="L49" s="1257"/>
      <c r="M49" s="1257"/>
      <c r="N49" s="1257"/>
      <c r="O49" s="1257"/>
      <c r="P49" s="1257"/>
      <c r="Q49" s="1257"/>
      <c r="R49" s="1257"/>
      <c r="S49" s="1257"/>
      <c r="T49" s="1257"/>
      <c r="U49" s="1257"/>
      <c r="V49" s="5"/>
      <c r="W49" s="1258"/>
      <c r="X49" s="1258"/>
      <c r="Y49" s="1258"/>
      <c r="Z49" s="1258"/>
      <c r="AA49" s="1258"/>
      <c r="AB49" s="1258"/>
      <c r="AC49" s="1258"/>
      <c r="AD49" s="1258"/>
      <c r="AE49" s="1258"/>
      <c r="AF49" s="1258"/>
      <c r="AG49" s="1258"/>
      <c r="AH49" s="1258"/>
      <c r="AI49" s="1258"/>
      <c r="AJ49" s="1258"/>
      <c r="AK49" s="1258"/>
    </row>
    <row r="50" spans="1:37" ht="15" customHeight="1" x14ac:dyDescent="0.25">
      <c r="C50" s="1246"/>
      <c r="D50" s="1246"/>
      <c r="E50" s="1246"/>
      <c r="F50" s="1246"/>
      <c r="G50" s="1246"/>
      <c r="H50" s="1246"/>
      <c r="I50" s="1246"/>
      <c r="J50" s="1246"/>
      <c r="K50" s="1246"/>
      <c r="L50" s="1246"/>
      <c r="M50" s="1246"/>
      <c r="N50" s="1246"/>
      <c r="O50" s="1246"/>
      <c r="P50" s="1246"/>
      <c r="Q50" s="1246"/>
      <c r="R50" s="1246"/>
    </row>
    <row r="51" spans="1:37" ht="15" customHeight="1" x14ac:dyDescent="0.25">
      <c r="A51" s="569">
        <f>DATOS!W2</f>
        <v>0</v>
      </c>
      <c r="B51" s="567"/>
      <c r="C51" s="568"/>
      <c r="D51" s="568"/>
      <c r="E51" s="568"/>
      <c r="F51" s="568"/>
      <c r="G51" s="568"/>
      <c r="H51" s="568"/>
      <c r="I51" s="568"/>
      <c r="J51" s="568"/>
      <c r="K51" s="568"/>
      <c r="L51" s="568"/>
      <c r="M51" s="568"/>
      <c r="N51" s="568"/>
      <c r="O51" s="568"/>
      <c r="P51" s="568"/>
      <c r="Q51" s="568"/>
      <c r="R51" s="568"/>
      <c r="S51" s="568"/>
      <c r="T51" s="568"/>
      <c r="U51" s="568"/>
      <c r="V51" s="568"/>
      <c r="W51" s="568"/>
      <c r="X51" s="568"/>
    </row>
    <row r="52" spans="1:37" x14ac:dyDescent="0.25">
      <c r="A52" s="100"/>
      <c r="E52" s="1464"/>
      <c r="F52" s="1464"/>
      <c r="G52" s="1464"/>
      <c r="H52" s="1464"/>
      <c r="I52" s="1464"/>
      <c r="J52" s="1464"/>
      <c r="K52" s="1464"/>
      <c r="L52" s="1464"/>
      <c r="M52" s="1464"/>
      <c r="N52" s="1464"/>
      <c r="O52" s="1464"/>
      <c r="P52" s="1464"/>
      <c r="Q52" s="1464"/>
      <c r="R52" s="1464"/>
      <c r="S52" s="1464"/>
      <c r="T52" s="1464"/>
      <c r="U52" s="1464"/>
      <c r="V52" s="1464"/>
      <c r="W52" s="1464"/>
      <c r="X52" s="1464"/>
    </row>
  </sheetData>
  <mergeCells count="223">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I37:O39"/>
    <mergeCell ref="P37:U39"/>
    <mergeCell ref="W37:AK37"/>
    <mergeCell ref="W38:AK40"/>
    <mergeCell ref="A40:B40"/>
    <mergeCell ref="D40:F40"/>
    <mergeCell ref="G40:I40"/>
    <mergeCell ref="J40:K40"/>
    <mergeCell ref="L40:N40"/>
    <mergeCell ref="P40:R40"/>
    <mergeCell ref="S40:U40"/>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C3" sqref="AC3:AE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530"/>
      <c r="V1" s="1530"/>
      <c r="W1" s="1530"/>
      <c r="X1" s="1530"/>
      <c r="Y1" s="1531"/>
      <c r="Z1" s="3"/>
      <c r="AA1" s="1535" t="s">
        <v>28</v>
      </c>
      <c r="AB1" s="1536"/>
      <c r="AC1" s="1536"/>
      <c r="AD1" s="1536"/>
      <c r="AE1" s="1536"/>
      <c r="AF1" s="1536"/>
      <c r="AG1" s="1536"/>
      <c r="AH1" s="1537"/>
      <c r="AJ1" s="1265" t="s">
        <v>29</v>
      </c>
      <c r="AK1" s="1267"/>
    </row>
    <row r="2" spans="1:42" x14ac:dyDescent="0.25">
      <c r="A2" s="1486"/>
      <c r="B2" s="1512"/>
      <c r="C2" s="1512"/>
      <c r="D2" s="1512"/>
      <c r="E2" s="1512"/>
      <c r="F2" s="1512"/>
      <c r="G2" s="1512"/>
      <c r="H2" s="1512"/>
      <c r="I2" s="1512"/>
      <c r="J2" s="1512"/>
      <c r="K2" s="1512"/>
      <c r="L2" s="1512"/>
      <c r="M2" s="1512"/>
      <c r="N2" s="1512"/>
      <c r="O2" s="1512"/>
      <c r="P2" s="1512"/>
      <c r="Q2" s="1512"/>
      <c r="R2" s="1512"/>
      <c r="S2" s="1488"/>
      <c r="T2" s="1532"/>
      <c r="U2" s="1533"/>
      <c r="V2" s="1533"/>
      <c r="W2" s="1533"/>
      <c r="X2" s="1533"/>
      <c r="Y2" s="1534"/>
      <c r="Z2" s="4"/>
      <c r="AA2" s="1748" t="s">
        <v>30</v>
      </c>
      <c r="AB2" s="1749"/>
      <c r="AC2" s="1437">
        <v>4</v>
      </c>
      <c r="AD2" s="1437"/>
      <c r="AE2" s="1437"/>
      <c r="AF2" s="1437"/>
      <c r="AG2" s="1437"/>
      <c r="AH2" s="1438"/>
      <c r="AI2" s="5"/>
      <c r="AJ2" s="6" t="s">
        <v>31</v>
      </c>
      <c r="AK2" s="9" t="s">
        <v>32</v>
      </c>
    </row>
    <row r="3" spans="1:42" ht="9.75" customHeight="1" x14ac:dyDescent="0.25">
      <c r="A3" s="1486"/>
      <c r="B3" s="1512"/>
      <c r="C3" s="1512"/>
      <c r="D3" s="1512"/>
      <c r="E3" s="1512"/>
      <c r="F3" s="1512"/>
      <c r="G3" s="1512"/>
      <c r="H3" s="1512"/>
      <c r="I3" s="1512"/>
      <c r="J3" s="1512"/>
      <c r="K3" s="1512"/>
      <c r="L3" s="1512"/>
      <c r="M3" s="1512"/>
      <c r="N3" s="1512"/>
      <c r="O3" s="1512"/>
      <c r="P3" s="1512"/>
      <c r="Q3" s="1512"/>
      <c r="R3" s="1512"/>
      <c r="S3" s="1488"/>
      <c r="T3" s="7"/>
      <c r="U3" s="5"/>
      <c r="V3" s="5"/>
      <c r="W3" s="5"/>
      <c r="X3" s="5"/>
      <c r="Y3" s="8"/>
      <c r="Z3" s="8"/>
      <c r="AA3" s="1319" t="s">
        <v>2</v>
      </c>
      <c r="AB3" s="1320"/>
      <c r="AC3" s="1321" t="s">
        <v>33</v>
      </c>
      <c r="AD3" s="1322"/>
      <c r="AE3" s="1323"/>
      <c r="AF3" s="1321" t="s">
        <v>34</v>
      </c>
      <c r="AG3" s="1322"/>
      <c r="AH3" s="1323"/>
      <c r="AI3" s="5"/>
      <c r="AJ3" s="1493">
        <f>EXPORTAR!D27</f>
        <v>0</v>
      </c>
      <c r="AK3" s="1494"/>
    </row>
    <row r="4" spans="1:42" ht="16.5" customHeight="1" x14ac:dyDescent="0.25">
      <c r="A4" s="1513"/>
      <c r="B4" s="1514"/>
      <c r="C4" s="1514"/>
      <c r="D4" s="1514"/>
      <c r="E4" s="1514"/>
      <c r="F4" s="1514"/>
      <c r="G4" s="1514"/>
      <c r="H4" s="1514"/>
      <c r="I4" s="1514"/>
      <c r="J4" s="1514"/>
      <c r="K4" s="1514"/>
      <c r="L4" s="1514"/>
      <c r="M4" s="1514"/>
      <c r="N4" s="1514"/>
      <c r="O4" s="1514"/>
      <c r="P4" s="1514"/>
      <c r="Q4" s="1514"/>
      <c r="R4" s="1514"/>
      <c r="S4" s="1515"/>
      <c r="T4" s="10"/>
      <c r="U4" s="11"/>
      <c r="V4" s="11"/>
      <c r="W4" s="11"/>
      <c r="X4" s="11"/>
      <c r="Y4" s="12"/>
      <c r="Z4" s="13"/>
      <c r="AA4" s="1497"/>
      <c r="AB4" s="1498"/>
      <c r="AC4" s="1499"/>
      <c r="AD4" s="1500"/>
      <c r="AE4" s="1501"/>
      <c r="AF4" s="14" t="s">
        <v>35</v>
      </c>
      <c r="AG4" s="14" t="s">
        <v>36</v>
      </c>
      <c r="AH4" s="14" t="s">
        <v>37</v>
      </c>
      <c r="AI4" s="5"/>
      <c r="AJ4" s="1495"/>
      <c r="AK4" s="1496"/>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65" t="s">
        <v>38</v>
      </c>
      <c r="B6" s="1466"/>
      <c r="C6" s="1466"/>
      <c r="D6" s="1466"/>
      <c r="E6" s="1466"/>
      <c r="F6" s="1466"/>
      <c r="G6" s="1466"/>
      <c r="H6" s="1466"/>
      <c r="I6" s="1466"/>
      <c r="J6" s="1466"/>
      <c r="K6" s="1466"/>
      <c r="L6" s="1466"/>
      <c r="M6" s="1466"/>
      <c r="N6" s="1466"/>
      <c r="O6" s="1466"/>
      <c r="P6" s="1466"/>
      <c r="Q6" s="1466"/>
      <c r="R6" s="1466"/>
      <c r="S6" s="1466"/>
      <c r="T6" s="1466"/>
      <c r="U6" s="1467"/>
      <c r="V6" s="5"/>
      <c r="W6" s="1516" t="s">
        <v>39</v>
      </c>
      <c r="X6" s="1517"/>
      <c r="Y6" s="1518"/>
      <c r="Z6" s="15" t="s">
        <v>40</v>
      </c>
      <c r="AA6" s="16"/>
      <c r="AB6" s="16"/>
      <c r="AC6" s="1342" t="s">
        <v>41</v>
      </c>
      <c r="AD6" s="1343"/>
      <c r="AE6" s="1343"/>
      <c r="AF6" s="1343"/>
      <c r="AG6" s="1343"/>
      <c r="AH6" s="1343"/>
      <c r="AI6" s="1343"/>
      <c r="AJ6" s="1343"/>
      <c r="AK6" s="1344"/>
    </row>
    <row r="7" spans="1:42" ht="10.5" customHeight="1" x14ac:dyDescent="0.25">
      <c r="A7" s="1457">
        <v>1</v>
      </c>
      <c r="B7" s="1519" t="s">
        <v>165</v>
      </c>
      <c r="C7" s="1520"/>
      <c r="D7" s="1459"/>
      <c r="E7" s="1457">
        <v>2</v>
      </c>
      <c r="F7" s="1453" t="s">
        <v>25</v>
      </c>
      <c r="G7" s="1454"/>
      <c r="H7" s="1459"/>
      <c r="I7" s="1457">
        <v>3</v>
      </c>
      <c r="J7" s="1553" t="s">
        <v>42</v>
      </c>
      <c r="K7" s="1554"/>
      <c r="L7" s="1555"/>
      <c r="M7" s="1462"/>
      <c r="N7" s="1441">
        <v>4</v>
      </c>
      <c r="O7" s="1441" t="s">
        <v>43</v>
      </c>
      <c r="P7" s="1463"/>
      <c r="Q7" s="1441">
        <v>5</v>
      </c>
      <c r="R7" s="1441" t="s">
        <v>44</v>
      </c>
      <c r="S7" s="1463"/>
      <c r="T7" s="1441">
        <v>6</v>
      </c>
      <c r="U7" s="1441" t="s">
        <v>45</v>
      </c>
      <c r="V7" s="5"/>
      <c r="W7" s="1545" t="str">
        <f>EXPORTAR!D30</f>
        <v/>
      </c>
      <c r="X7" s="1546"/>
      <c r="Y7" s="1547"/>
      <c r="Z7" s="1443" t="str">
        <f>EXPORTAR!D31</f>
        <v/>
      </c>
      <c r="AA7" s="1444"/>
      <c r="AB7" s="1445"/>
      <c r="AC7" s="1449" t="s">
        <v>21</v>
      </c>
      <c r="AD7" s="1450"/>
      <c r="AE7" s="17" t="s">
        <v>46</v>
      </c>
      <c r="AF7" s="17" t="s">
        <v>47</v>
      </c>
      <c r="AG7" s="17" t="s">
        <v>48</v>
      </c>
      <c r="AH7" s="17" t="s">
        <v>49</v>
      </c>
      <c r="AI7" s="17" t="s">
        <v>50</v>
      </c>
      <c r="AJ7" s="17" t="s">
        <v>51</v>
      </c>
      <c r="AK7" s="17" t="s">
        <v>52</v>
      </c>
    </row>
    <row r="8" spans="1:42" ht="16.5" customHeight="1" x14ac:dyDescent="0.25">
      <c r="A8" s="1458"/>
      <c r="B8" s="1521"/>
      <c r="C8" s="1522"/>
      <c r="D8" s="1460"/>
      <c r="E8" s="1458"/>
      <c r="F8" s="1455"/>
      <c r="G8" s="1456"/>
      <c r="H8" s="1460"/>
      <c r="I8" s="1458"/>
      <c r="J8" s="1556"/>
      <c r="K8" s="1557"/>
      <c r="L8" s="1558"/>
      <c r="M8" s="1463"/>
      <c r="N8" s="1442"/>
      <c r="O8" s="1442"/>
      <c r="P8" s="1463"/>
      <c r="Q8" s="1442"/>
      <c r="R8" s="1442"/>
      <c r="S8" s="1463"/>
      <c r="T8" s="1442"/>
      <c r="U8" s="1442"/>
      <c r="V8" s="5"/>
      <c r="W8" s="1548"/>
      <c r="X8" s="1549"/>
      <c r="Y8" s="1550"/>
      <c r="Z8" s="1446"/>
      <c r="AA8" s="1447"/>
      <c r="AB8" s="1448"/>
      <c r="AC8" s="1551">
        <v>1</v>
      </c>
      <c r="AD8" s="1552"/>
      <c r="AE8" s="18">
        <v>2</v>
      </c>
      <c r="AF8" s="18">
        <v>3</v>
      </c>
      <c r="AG8" s="18">
        <v>4</v>
      </c>
      <c r="AH8" s="18">
        <v>5</v>
      </c>
      <c r="AI8" s="18">
        <v>6</v>
      </c>
      <c r="AJ8" s="18">
        <v>7</v>
      </c>
      <c r="AK8" s="18">
        <v>8</v>
      </c>
      <c r="AL8" s="19"/>
      <c r="AM8" s="19"/>
      <c r="AN8" s="19"/>
      <c r="AO8" s="19"/>
      <c r="AP8" s="19"/>
    </row>
    <row r="9" spans="1:42" ht="9.75" customHeight="1" x14ac:dyDescent="0.25">
      <c r="A9" s="1457">
        <v>7</v>
      </c>
      <c r="B9" s="1453" t="s">
        <v>53</v>
      </c>
      <c r="C9" s="1454"/>
      <c r="D9" s="1460"/>
      <c r="E9" s="1457">
        <v>8</v>
      </c>
      <c r="F9" s="1453" t="s">
        <v>54</v>
      </c>
      <c r="G9" s="1454"/>
      <c r="H9" s="1460"/>
      <c r="I9" s="1457">
        <v>9</v>
      </c>
      <c r="J9" s="1453" t="s">
        <v>55</v>
      </c>
      <c r="K9" s="1479"/>
      <c r="L9" s="1454"/>
      <c r="M9" s="1463"/>
      <c r="N9" s="1441">
        <v>10</v>
      </c>
      <c r="O9" s="1441" t="s">
        <v>56</v>
      </c>
      <c r="P9" s="1463"/>
      <c r="Q9" s="1441">
        <v>11</v>
      </c>
      <c r="R9" s="1441" t="s">
        <v>57</v>
      </c>
      <c r="S9" s="1463"/>
      <c r="T9" s="1441">
        <v>12</v>
      </c>
      <c r="U9" s="1441" t="s">
        <v>58</v>
      </c>
      <c r="V9" s="5"/>
      <c r="W9" s="15" t="s">
        <v>59</v>
      </c>
      <c r="X9" s="16"/>
      <c r="Y9" s="16"/>
      <c r="Z9" s="16"/>
      <c r="AA9" s="16"/>
      <c r="AB9" s="16"/>
      <c r="AC9" s="16"/>
      <c r="AD9" s="16"/>
      <c r="AE9" s="16"/>
      <c r="AF9" s="16"/>
      <c r="AG9" s="1342" t="s">
        <v>60</v>
      </c>
      <c r="AH9" s="1344"/>
      <c r="AI9" s="1342" t="s">
        <v>61</v>
      </c>
      <c r="AJ9" s="1343"/>
      <c r="AK9" s="1344"/>
    </row>
    <row r="10" spans="1:42" ht="9" customHeight="1" x14ac:dyDescent="0.25">
      <c r="A10" s="1478"/>
      <c r="B10" s="1480"/>
      <c r="C10" s="1482"/>
      <c r="D10" s="1460"/>
      <c r="E10" s="1478"/>
      <c r="F10" s="1480"/>
      <c r="G10" s="1482"/>
      <c r="H10" s="1460"/>
      <c r="I10" s="1478"/>
      <c r="J10" s="1480"/>
      <c r="K10" s="1544"/>
      <c r="L10" s="1482"/>
      <c r="M10" s="1463"/>
      <c r="N10" s="1485"/>
      <c r="O10" s="1485"/>
      <c r="P10" s="1463"/>
      <c r="Q10" s="1485"/>
      <c r="R10" s="1485"/>
      <c r="S10" s="1463"/>
      <c r="T10" s="1485"/>
      <c r="U10" s="1485"/>
      <c r="V10" s="5"/>
      <c r="W10" s="1523" t="str">
        <f>EXPORTAR!D33</f>
        <v/>
      </c>
      <c r="X10" s="1524"/>
      <c r="Y10" s="1524"/>
      <c r="Z10" s="1524"/>
      <c r="AA10" s="1524"/>
      <c r="AB10" s="1524"/>
      <c r="AC10" s="1524"/>
      <c r="AD10" s="1524"/>
      <c r="AE10" s="1524"/>
      <c r="AF10" s="1525"/>
      <c r="AG10" s="1538" t="str">
        <f>EXPORTAR!D32</f>
        <v/>
      </c>
      <c r="AH10" s="1539"/>
      <c r="AI10" s="1538" t="str">
        <f>EXPORTAR!D37</f>
        <v/>
      </c>
      <c r="AJ10" s="1542"/>
      <c r="AK10" s="1539"/>
    </row>
    <row r="11" spans="1:42" ht="9" customHeight="1" x14ac:dyDescent="0.25">
      <c r="A11" s="1458"/>
      <c r="B11" s="1455"/>
      <c r="C11" s="1456"/>
      <c r="D11" s="1460"/>
      <c r="E11" s="1458"/>
      <c r="F11" s="1455"/>
      <c r="G11" s="1456"/>
      <c r="H11" s="1460"/>
      <c r="I11" s="1458"/>
      <c r="J11" s="1455"/>
      <c r="K11" s="1483"/>
      <c r="L11" s="1456"/>
      <c r="M11" s="1463"/>
      <c r="N11" s="1442"/>
      <c r="O11" s="1442"/>
      <c r="P11" s="1463"/>
      <c r="Q11" s="1442"/>
      <c r="R11" s="1442"/>
      <c r="S11" s="1463"/>
      <c r="T11" s="1442"/>
      <c r="U11" s="1442"/>
      <c r="V11" s="5"/>
      <c r="W11" s="1526"/>
      <c r="X11" s="1527"/>
      <c r="Y11" s="1527"/>
      <c r="Z11" s="1527"/>
      <c r="AA11" s="1527"/>
      <c r="AB11" s="1527"/>
      <c r="AC11" s="1527"/>
      <c r="AD11" s="1527"/>
      <c r="AE11" s="1527"/>
      <c r="AF11" s="1528"/>
      <c r="AG11" s="1540"/>
      <c r="AH11" s="1541"/>
      <c r="AI11" s="1540"/>
      <c r="AJ11" s="1543"/>
      <c r="AK11" s="1541"/>
    </row>
    <row r="12" spans="1:42"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1" t="s">
        <v>65</v>
      </c>
      <c r="P12" s="56"/>
      <c r="Q12" s="1441">
        <v>17</v>
      </c>
      <c r="R12" s="1441"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559" t="s">
        <v>69</v>
      </c>
      <c r="AJ12" s="1560"/>
      <c r="AK12" s="1561"/>
    </row>
    <row r="13" spans="1:42" ht="19.5" customHeight="1" x14ac:dyDescent="0.25">
      <c r="A13" s="1458"/>
      <c r="B13" s="1455"/>
      <c r="C13" s="1456"/>
      <c r="D13" s="1460"/>
      <c r="E13" s="1458"/>
      <c r="F13" s="1455"/>
      <c r="G13" s="1456"/>
      <c r="H13" s="1460"/>
      <c r="I13" s="1458"/>
      <c r="J13" s="1455"/>
      <c r="K13" s="1483"/>
      <c r="L13" s="1456"/>
      <c r="M13" s="1463"/>
      <c r="N13" s="1442"/>
      <c r="O13" s="1442"/>
      <c r="P13" s="57"/>
      <c r="Q13" s="1442"/>
      <c r="R13" s="1442"/>
      <c r="S13" s="57"/>
      <c r="T13" s="1442"/>
      <c r="U13" s="1511"/>
      <c r="V13" s="5"/>
      <c r="W13" s="1562" t="str">
        <f>EXPORTAR!D41</f>
        <v/>
      </c>
      <c r="X13" s="1563"/>
      <c r="Y13" s="1564"/>
      <c r="Z13" s="1393" t="s">
        <v>70</v>
      </c>
      <c r="AA13" s="1437"/>
      <c r="AB13" s="1437"/>
      <c r="AC13" s="1437"/>
      <c r="AD13" s="1438"/>
      <c r="AE13" s="1393" t="s">
        <v>70</v>
      </c>
      <c r="AF13" s="1437"/>
      <c r="AG13" s="1437"/>
      <c r="AH13" s="1438"/>
      <c r="AI13" s="1565"/>
      <c r="AJ13" s="1566"/>
      <c r="AK13" s="1567"/>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559" t="s">
        <v>72</v>
      </c>
      <c r="X15" s="1560"/>
      <c r="Y15" s="1560"/>
      <c r="Z15" s="1560"/>
      <c r="AA15" s="1560"/>
      <c r="AB15" s="1560"/>
      <c r="AC15" s="1561"/>
      <c r="AD15" s="21"/>
      <c r="AE15" s="1559" t="s">
        <v>73</v>
      </c>
      <c r="AF15" s="1560"/>
      <c r="AG15" s="1560"/>
      <c r="AH15" s="1560"/>
      <c r="AI15" s="1560"/>
      <c r="AJ15" s="1560"/>
      <c r="AK15" s="1561"/>
    </row>
    <row r="16" spans="1:42" ht="9" customHeight="1" x14ac:dyDescent="0.25">
      <c r="A16" s="1413" t="s">
        <v>74</v>
      </c>
      <c r="B16" s="1414"/>
      <c r="C16" s="1415"/>
      <c r="D16" s="1413" t="s">
        <v>75</v>
      </c>
      <c r="E16" s="1414"/>
      <c r="F16" s="1414"/>
      <c r="G16" s="1415"/>
      <c r="H16" s="1413" t="s">
        <v>76</v>
      </c>
      <c r="I16" s="1414"/>
      <c r="J16" s="1414"/>
      <c r="K16" s="1415"/>
      <c r="L16" s="1413" t="s">
        <v>77</v>
      </c>
      <c r="M16" s="1414"/>
      <c r="N16" s="1415"/>
      <c r="O16" s="22" t="s">
        <v>78</v>
      </c>
      <c r="P16" s="1413" t="s">
        <v>79</v>
      </c>
      <c r="Q16" s="1414"/>
      <c r="R16" s="1415"/>
      <c r="S16" s="1413" t="s">
        <v>80</v>
      </c>
      <c r="T16" s="1414"/>
      <c r="U16" s="1415"/>
      <c r="V16" s="5"/>
      <c r="W16" s="1383" t="s">
        <v>33</v>
      </c>
      <c r="X16" s="1384"/>
      <c r="Y16" s="1384"/>
      <c r="Z16" s="1384"/>
      <c r="AA16" s="1384"/>
      <c r="AB16" s="1384"/>
      <c r="AC16" s="1385"/>
      <c r="AD16" s="5"/>
      <c r="AE16" s="1383" t="s">
        <v>81</v>
      </c>
      <c r="AF16" s="1384"/>
      <c r="AG16" s="1384"/>
      <c r="AH16" s="1384"/>
      <c r="AI16" s="1385"/>
      <c r="AJ16" s="1389" t="s">
        <v>82</v>
      </c>
      <c r="AK16" s="1274"/>
    </row>
    <row r="17" spans="1:37" ht="15" customHeight="1" x14ac:dyDescent="0.25">
      <c r="A17" s="1333"/>
      <c r="B17" s="1334"/>
      <c r="C17" s="1335"/>
      <c r="D17" s="1333"/>
      <c r="E17" s="1334"/>
      <c r="F17" s="1334"/>
      <c r="G17" s="1335"/>
      <c r="H17" s="1333"/>
      <c r="I17" s="1334"/>
      <c r="J17" s="1334"/>
      <c r="K17" s="1335"/>
      <c r="L17" s="1333"/>
      <c r="M17" s="1334"/>
      <c r="N17" s="1335"/>
      <c r="O17" s="22"/>
      <c r="P17" s="1413"/>
      <c r="Q17" s="1414"/>
      <c r="R17" s="1415"/>
      <c r="S17" s="1413"/>
      <c r="T17" s="1414"/>
      <c r="U17" s="1415"/>
      <c r="V17" s="5"/>
      <c r="W17" s="1551"/>
      <c r="X17" s="1568"/>
      <c r="Y17" s="1568"/>
      <c r="Z17" s="1568"/>
      <c r="AA17" s="1568"/>
      <c r="AB17" s="1568"/>
      <c r="AC17" s="1552"/>
      <c r="AD17" s="5"/>
      <c r="AE17" s="1390" t="str">
        <f>EXPORTAR!D35</f>
        <v/>
      </c>
      <c r="AF17" s="1569"/>
      <c r="AG17" s="1569"/>
      <c r="AH17" s="1569"/>
      <c r="AI17" s="1392"/>
      <c r="AJ17" s="1393" t="s">
        <v>168</v>
      </c>
      <c r="AK17" s="1438"/>
    </row>
    <row r="18" spans="1:37" ht="9" customHeight="1" x14ac:dyDescent="0.25">
      <c r="A18" s="1333" t="s">
        <v>83</v>
      </c>
      <c r="B18" s="1334"/>
      <c r="C18" s="1335"/>
      <c r="D18" s="1333" t="s">
        <v>10</v>
      </c>
      <c r="E18" s="1334"/>
      <c r="F18" s="1334"/>
      <c r="G18" s="1335"/>
      <c r="H18" s="1333" t="s">
        <v>84</v>
      </c>
      <c r="I18" s="1334"/>
      <c r="J18" s="1334"/>
      <c r="K18" s="1335"/>
      <c r="L18" s="1413" t="s">
        <v>85</v>
      </c>
      <c r="M18" s="1414"/>
      <c r="N18" s="1415"/>
      <c r="O18" s="22" t="s">
        <v>86</v>
      </c>
      <c r="P18" s="1413" t="s">
        <v>87</v>
      </c>
      <c r="Q18" s="1414"/>
      <c r="R18" s="1415"/>
      <c r="S18" s="1413" t="s">
        <v>88</v>
      </c>
      <c r="T18" s="1414"/>
      <c r="U18" s="1415"/>
      <c r="V18" s="5"/>
      <c r="W18" s="1383" t="s">
        <v>89</v>
      </c>
      <c r="X18" s="1384"/>
      <c r="Y18" s="1384"/>
      <c r="Z18" s="1384"/>
      <c r="AA18" s="1384"/>
      <c r="AB18" s="1384"/>
      <c r="AC18" s="1385"/>
      <c r="AD18" s="5"/>
      <c r="AE18" s="1387" t="s">
        <v>90</v>
      </c>
      <c r="AF18" s="1388"/>
      <c r="AG18" s="1388"/>
      <c r="AH18" s="1388"/>
      <c r="AI18" s="1570"/>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1" t="str">
        <f>EXPORTAR!D38</f>
        <v/>
      </c>
      <c r="X19" s="1572"/>
      <c r="Y19" s="1572"/>
      <c r="Z19" s="1572"/>
      <c r="AA19" s="1572"/>
      <c r="AB19" s="1572"/>
      <c r="AC19" s="1573"/>
      <c r="AD19" s="5"/>
      <c r="AE19" s="1401" t="str">
        <f>EXPORTAR!D36</f>
        <v/>
      </c>
      <c r="AF19" s="1402"/>
      <c r="AG19" s="1402"/>
      <c r="AH19" s="1402"/>
      <c r="AI19" s="1403"/>
      <c r="AJ19" s="1407" t="s">
        <v>94</v>
      </c>
      <c r="AK19" s="1408"/>
    </row>
    <row r="20" spans="1:37" ht="12.75" customHeight="1" x14ac:dyDescent="0.25">
      <c r="A20" s="1414"/>
      <c r="B20" s="1414"/>
      <c r="C20" s="1414"/>
      <c r="D20" s="1414"/>
      <c r="E20" s="1414"/>
      <c r="F20" s="1414"/>
      <c r="G20" s="1414"/>
      <c r="H20" s="1577"/>
      <c r="I20" s="1577"/>
      <c r="J20" s="1577"/>
      <c r="K20" s="1577"/>
      <c r="L20" s="1578"/>
      <c r="M20" s="1578"/>
      <c r="N20" s="1578"/>
      <c r="O20" s="1578"/>
      <c r="P20" s="1578"/>
      <c r="Q20" s="1578"/>
      <c r="R20" s="1578"/>
      <c r="S20" s="1578"/>
      <c r="T20" s="1578"/>
      <c r="U20" s="1578"/>
      <c r="V20" s="5"/>
      <c r="W20" s="1574"/>
      <c r="X20" s="1575"/>
      <c r="Y20" s="1575"/>
      <c r="Z20" s="1575"/>
      <c r="AA20" s="1575"/>
      <c r="AB20" s="1575"/>
      <c r="AC20" s="1576"/>
      <c r="AD20" s="5"/>
      <c r="AE20" s="1404"/>
      <c r="AF20" s="1405"/>
      <c r="AG20" s="1405"/>
      <c r="AH20" s="1405"/>
      <c r="AI20" s="1406"/>
      <c r="AJ20" s="1409"/>
      <c r="AK20" s="1410"/>
    </row>
    <row r="21" spans="1:37" ht="9.75" customHeight="1" x14ac:dyDescent="0.25">
      <c r="A21" s="1386" t="s">
        <v>193</v>
      </c>
      <c r="B21" s="1469"/>
      <c r="C21" s="1469"/>
      <c r="D21" s="1469"/>
      <c r="E21" s="1469"/>
      <c r="F21" s="1469"/>
      <c r="G21" s="1469"/>
      <c r="H21" s="1469"/>
      <c r="I21" s="1469"/>
      <c r="J21" s="1469"/>
      <c r="K21" s="1469"/>
      <c r="L21" s="1469"/>
      <c r="M21" s="1469"/>
      <c r="N21" s="1469"/>
      <c r="O21" s="1469"/>
      <c r="P21" s="1469"/>
      <c r="Q21" s="1469"/>
      <c r="R21" s="1469"/>
      <c r="S21" s="1469"/>
      <c r="T21" s="1469"/>
      <c r="U21" s="1469"/>
      <c r="V21" s="5"/>
      <c r="W21" s="23"/>
      <c r="X21" s="23"/>
      <c r="Y21" s="23"/>
      <c r="Z21" s="23"/>
      <c r="AA21" s="23"/>
      <c r="AB21" s="23"/>
      <c r="AC21" s="5"/>
      <c r="AD21" s="5"/>
      <c r="AE21" s="1387" t="s">
        <v>92</v>
      </c>
      <c r="AF21" s="1388"/>
      <c r="AG21" s="1388"/>
      <c r="AH21" s="1388"/>
      <c r="AI21" s="1570"/>
      <c r="AJ21" s="1389" t="s">
        <v>82</v>
      </c>
      <c r="AK21" s="1274"/>
    </row>
    <row r="22" spans="1:37" ht="18" customHeight="1" x14ac:dyDescent="0.25">
      <c r="A22" s="1579"/>
      <c r="B22" s="1580"/>
      <c r="C22" s="1580"/>
      <c r="D22" s="1580"/>
      <c r="E22" s="1580"/>
      <c r="F22" s="1580"/>
      <c r="G22" s="1580"/>
      <c r="H22" s="1580"/>
      <c r="I22" s="1580"/>
      <c r="J22" s="1580"/>
      <c r="K22" s="1580"/>
      <c r="L22" s="1580"/>
      <c r="M22" s="1580"/>
      <c r="N22" s="1580"/>
      <c r="O22" s="1580"/>
      <c r="P22" s="1580"/>
      <c r="Q22" s="1580"/>
      <c r="R22" s="1580"/>
      <c r="S22" s="1580"/>
      <c r="T22" s="1580"/>
      <c r="U22" s="1580"/>
      <c r="V22" s="5"/>
      <c r="W22" s="1342" t="s">
        <v>93</v>
      </c>
      <c r="X22" s="1343"/>
      <c r="Y22" s="1343"/>
      <c r="Z22" s="1343"/>
      <c r="AA22" s="1343"/>
      <c r="AB22" s="1343"/>
      <c r="AC22" s="1344"/>
      <c r="AD22" s="5"/>
      <c r="AE22" s="1390" t="str">
        <f>EXPORTAR!D34</f>
        <v/>
      </c>
      <c r="AF22" s="1569"/>
      <c r="AG22" s="1569"/>
      <c r="AH22" s="1569"/>
      <c r="AI22" s="1392"/>
      <c r="AJ22" s="1393" t="s">
        <v>168</v>
      </c>
      <c r="AK22" s="1438"/>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67" t="s">
        <v>98</v>
      </c>
      <c r="X23" s="1368"/>
      <c r="Y23" s="1367" t="s">
        <v>99</v>
      </c>
      <c r="Z23" s="1382"/>
      <c r="AA23" s="1382"/>
      <c r="AB23" s="1382"/>
      <c r="AC23" s="1368"/>
      <c r="AD23" s="5"/>
      <c r="AE23" s="1383" t="s">
        <v>100</v>
      </c>
      <c r="AF23" s="1384"/>
      <c r="AG23" s="1384"/>
      <c r="AH23" s="1384"/>
      <c r="AI23" s="1384"/>
      <c r="AJ23" s="1384"/>
      <c r="AK23" s="1385"/>
    </row>
    <row r="24" spans="1:37" ht="15" customHeight="1" x14ac:dyDescent="0.25">
      <c r="A24" s="1379" t="str">
        <f>EXPORTAR!D9</f>
        <v/>
      </c>
      <c r="B24" s="1380"/>
      <c r="C24" s="1380"/>
      <c r="D24" s="1380"/>
      <c r="E24" s="1380"/>
      <c r="F24" s="1380"/>
      <c r="G24" s="1380"/>
      <c r="H24" s="61"/>
      <c r="I24" s="1379" t="str">
        <f>EXPORTAR!D10</f>
        <v/>
      </c>
      <c r="J24" s="1380"/>
      <c r="K24" s="1380"/>
      <c r="L24" s="1380"/>
      <c r="M24" s="1380"/>
      <c r="N24" s="1380"/>
      <c r="O24" s="1381"/>
      <c r="P24" s="1379">
        <f>EXPORTAR!D8</f>
        <v>0</v>
      </c>
      <c r="Q24" s="1380"/>
      <c r="R24" s="1380"/>
      <c r="S24" s="1380"/>
      <c r="T24" s="1380"/>
      <c r="U24" s="1381"/>
      <c r="V24" s="5"/>
      <c r="W24" s="30"/>
      <c r="X24" s="30"/>
      <c r="Y24" s="96"/>
      <c r="Z24" s="97"/>
      <c r="AA24" s="99"/>
      <c r="AB24" s="97"/>
      <c r="AC24" s="98"/>
      <c r="AD24" s="5"/>
      <c r="AE24" s="93" t="str">
        <f>EXPORTAR!D42</f>
        <v/>
      </c>
      <c r="AF24" s="94"/>
      <c r="AG24" s="94"/>
      <c r="AH24" s="94"/>
      <c r="AI24" s="94"/>
      <c r="AJ24" s="94"/>
      <c r="AK24" s="95"/>
    </row>
    <row r="25" spans="1:37" ht="15" customHeight="1" x14ac:dyDescent="0.25">
      <c r="A25" s="1379" t="str">
        <f>EXPORTAR!G9</f>
        <v/>
      </c>
      <c r="B25" s="1380"/>
      <c r="C25" s="1380"/>
      <c r="D25" s="1380"/>
      <c r="E25" s="1380"/>
      <c r="F25" s="1380"/>
      <c r="G25" s="1380"/>
      <c r="H25" s="61"/>
      <c r="I25" s="1379" t="str">
        <f>EXPORTAR!G10</f>
        <v/>
      </c>
      <c r="J25" s="1380"/>
      <c r="K25" s="1380"/>
      <c r="L25" s="1380"/>
      <c r="M25" s="1380"/>
      <c r="N25" s="1380"/>
      <c r="O25" s="1381"/>
      <c r="P25" s="1379">
        <f>EXPORTAR!G8</f>
        <v>0</v>
      </c>
      <c r="Q25" s="1380"/>
      <c r="R25" s="1380"/>
      <c r="S25" s="1380"/>
      <c r="T25" s="1380"/>
      <c r="U25" s="1381"/>
      <c r="V25" s="5"/>
      <c r="W25" s="1581" t="s">
        <v>101</v>
      </c>
      <c r="X25" s="1581" t="s">
        <v>102</v>
      </c>
      <c r="Y25" s="1581" t="s">
        <v>358</v>
      </c>
      <c r="Z25" s="1581" t="s">
        <v>357</v>
      </c>
      <c r="AA25" s="1370" t="s">
        <v>105</v>
      </c>
      <c r="AB25" s="1594" t="s">
        <v>106</v>
      </c>
      <c r="AC25" s="1595"/>
      <c r="AD25" s="25"/>
      <c r="AE25" s="1373"/>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2"/>
      <c r="I26" s="1323"/>
      <c r="J26" s="1321" t="s">
        <v>111</v>
      </c>
      <c r="K26" s="1323"/>
      <c r="L26" s="1321" t="s">
        <v>112</v>
      </c>
      <c r="M26" s="1322"/>
      <c r="N26" s="1323"/>
      <c r="O26" s="27" t="s">
        <v>113</v>
      </c>
      <c r="P26" s="1321" t="s">
        <v>114</v>
      </c>
      <c r="Q26" s="1322"/>
      <c r="R26" s="1323"/>
      <c r="S26" s="1583" t="s">
        <v>115</v>
      </c>
      <c r="T26" s="1584"/>
      <c r="U26" s="1585"/>
      <c r="V26" s="5"/>
      <c r="W26" s="1582"/>
      <c r="X26" s="1582"/>
      <c r="Y26" s="1582"/>
      <c r="Z26" s="1582"/>
      <c r="AA26" s="1371"/>
      <c r="AB26" s="1596"/>
      <c r="AC26" s="1597"/>
      <c r="AD26" s="28"/>
      <c r="AE26" s="1376"/>
      <c r="AF26" s="1377"/>
      <c r="AG26" s="1377"/>
      <c r="AH26" s="1377"/>
      <c r="AI26" s="1377"/>
      <c r="AJ26" s="1377"/>
      <c r="AK26" s="1378"/>
    </row>
    <row r="27" spans="1:37" ht="11.25" customHeight="1" x14ac:dyDescent="0.25">
      <c r="A27" s="1284" t="s">
        <v>116</v>
      </c>
      <c r="B27" s="1285"/>
      <c r="C27" s="1288" t="s">
        <v>117</v>
      </c>
      <c r="D27" s="1284" t="s">
        <v>118</v>
      </c>
      <c r="E27" s="1290"/>
      <c r="F27" s="1285"/>
      <c r="G27" s="1284" t="s">
        <v>119</v>
      </c>
      <c r="H27" s="1290"/>
      <c r="I27" s="1285"/>
      <c r="J27" s="1284" t="s">
        <v>120</v>
      </c>
      <c r="K27" s="1285"/>
      <c r="L27" s="1284" t="s">
        <v>121</v>
      </c>
      <c r="M27" s="1290"/>
      <c r="N27" s="1285"/>
      <c r="O27" s="1288" t="s">
        <v>122</v>
      </c>
      <c r="P27" s="1284" t="s">
        <v>123</v>
      </c>
      <c r="Q27" s="1290"/>
      <c r="R27" s="1285"/>
      <c r="S27" s="1272" t="str">
        <f>EXPORTAR!D11</f>
        <v/>
      </c>
      <c r="T27" s="1622"/>
      <c r="U27" s="1623"/>
      <c r="V27" s="5"/>
      <c r="W27" s="1586" t="s">
        <v>115</v>
      </c>
      <c r="X27" s="1587"/>
      <c r="Y27" s="1588"/>
      <c r="Z27" s="1367" t="s">
        <v>124</v>
      </c>
      <c r="AA27" s="1382"/>
      <c r="AB27" s="1382"/>
      <c r="AC27" s="1368"/>
      <c r="AD27" s="29"/>
      <c r="AE27" s="1384"/>
      <c r="AF27" s="1384"/>
      <c r="AG27" s="1384"/>
      <c r="AH27" s="1384"/>
      <c r="AI27" s="1384"/>
      <c r="AJ27" s="1384"/>
      <c r="AK27" s="1384"/>
    </row>
    <row r="28" spans="1:37" ht="10.5" customHeight="1" x14ac:dyDescent="0.25">
      <c r="A28" s="1286"/>
      <c r="B28" s="1287"/>
      <c r="C28" s="1289"/>
      <c r="D28" s="1286"/>
      <c r="E28" s="1291"/>
      <c r="F28" s="1287"/>
      <c r="G28" s="1286"/>
      <c r="H28" s="1291"/>
      <c r="I28" s="1287"/>
      <c r="J28" s="1286"/>
      <c r="K28" s="1287"/>
      <c r="L28" s="1286"/>
      <c r="M28" s="1291"/>
      <c r="N28" s="1287"/>
      <c r="O28" s="1289"/>
      <c r="P28" s="1286"/>
      <c r="Q28" s="1291"/>
      <c r="R28" s="1287"/>
      <c r="S28" s="1272" t="str">
        <f>EXPORTAR!G11</f>
        <v/>
      </c>
      <c r="T28" s="1622"/>
      <c r="U28" s="1623"/>
      <c r="V28" s="5"/>
      <c r="W28" s="1361"/>
      <c r="X28" s="1364"/>
      <c r="Y28" s="1339"/>
      <c r="Z28" s="30" t="s">
        <v>35</v>
      </c>
      <c r="AA28" s="30" t="s">
        <v>36</v>
      </c>
      <c r="AB28" s="1367" t="s">
        <v>37</v>
      </c>
      <c r="AC28" s="1368"/>
      <c r="AD28" s="29"/>
      <c r="AE28" s="1265" t="s">
        <v>125</v>
      </c>
      <c r="AF28" s="1266"/>
      <c r="AG28" s="1266"/>
      <c r="AH28" s="1266"/>
      <c r="AI28" s="1266"/>
      <c r="AJ28" s="1266"/>
      <c r="AK28" s="126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89"/>
      <c r="X29" s="1590"/>
      <c r="Y29" s="1591"/>
      <c r="Z29" s="1359"/>
      <c r="AA29" s="1359"/>
      <c r="AB29" s="1361"/>
      <c r="AC29" s="1339"/>
      <c r="AD29" s="34"/>
      <c r="AE29" s="35" t="s">
        <v>170</v>
      </c>
      <c r="AF29" s="35" t="s">
        <v>171</v>
      </c>
      <c r="AG29" s="64" t="s">
        <v>172</v>
      </c>
      <c r="AH29" s="35" t="s">
        <v>173</v>
      </c>
      <c r="AI29" s="35" t="s">
        <v>174</v>
      </c>
      <c r="AJ29" s="1612" t="s">
        <v>67</v>
      </c>
      <c r="AK29" s="1250"/>
    </row>
    <row r="30" spans="1:37" ht="13.5" customHeight="1" x14ac:dyDescent="0.25">
      <c r="A30" s="1383" t="str">
        <f>EXPORTAR!D12</f>
        <v/>
      </c>
      <c r="B30" s="1384"/>
      <c r="C30" s="1384"/>
      <c r="D30" s="1384"/>
      <c r="E30" s="1384"/>
      <c r="F30" s="1384"/>
      <c r="G30" s="1384"/>
      <c r="H30" s="1384"/>
      <c r="I30" s="1384"/>
      <c r="J30" s="1384"/>
      <c r="K30" s="1384"/>
      <c r="L30" s="1385"/>
      <c r="M30" s="1389" t="str">
        <f>EXPORTAR!D13</f>
        <v/>
      </c>
      <c r="N30" s="1593"/>
      <c r="O30" s="1593"/>
      <c r="P30" s="1593"/>
      <c r="Q30" s="1593"/>
      <c r="R30" s="1274"/>
      <c r="S30" s="1389" t="str">
        <f>EXPORTAR!D14</f>
        <v/>
      </c>
      <c r="T30" s="1593"/>
      <c r="U30" s="1274"/>
      <c r="V30" s="5"/>
      <c r="W30" s="1589"/>
      <c r="X30" s="1590"/>
      <c r="Y30" s="1591"/>
      <c r="Z30" s="1592"/>
      <c r="AA30" s="1592"/>
      <c r="AB30" s="1589"/>
      <c r="AC30" s="1591"/>
      <c r="AD30" s="34"/>
      <c r="AE30" s="35"/>
      <c r="AF30" s="35"/>
      <c r="AG30" s="64"/>
      <c r="AH30" s="35"/>
      <c r="AI30" s="35"/>
      <c r="AJ30" s="102"/>
      <c r="AK30" s="103"/>
    </row>
    <row r="31" spans="1:37" ht="12" customHeight="1" x14ac:dyDescent="0.25">
      <c r="A31" s="1642" t="str">
        <f>EXPORTAR!G12</f>
        <v/>
      </c>
      <c r="B31" s="1643"/>
      <c r="C31" s="1643"/>
      <c r="D31" s="1643"/>
      <c r="E31" s="1643"/>
      <c r="F31" s="1643"/>
      <c r="G31" s="1643"/>
      <c r="H31" s="1643"/>
      <c r="I31" s="1643"/>
      <c r="J31" s="1643"/>
      <c r="K31" s="1643"/>
      <c r="L31" s="1644"/>
      <c r="M31" s="1645" t="str">
        <f>EXPORTAR!G13</f>
        <v/>
      </c>
      <c r="N31" s="1646"/>
      <c r="O31" s="1646"/>
      <c r="P31" s="1646"/>
      <c r="Q31" s="1646"/>
      <c r="R31" s="1647"/>
      <c r="S31" s="1272" t="str">
        <f>EXPORTAR!G14</f>
        <v/>
      </c>
      <c r="T31" s="1622"/>
      <c r="U31" s="1623"/>
      <c r="V31" s="5"/>
      <c r="W31" s="1340"/>
      <c r="X31" s="1366"/>
      <c r="Y31" s="1341"/>
      <c r="Z31" s="1360"/>
      <c r="AA31" s="1360"/>
      <c r="AB31" s="1340"/>
      <c r="AC31" s="1341"/>
      <c r="AD31" s="29"/>
      <c r="AE31" s="1598" t="s">
        <v>126</v>
      </c>
      <c r="AF31" s="1598" t="s">
        <v>127</v>
      </c>
      <c r="AG31" s="1598" t="s">
        <v>128</v>
      </c>
      <c r="AH31" s="1598" t="s">
        <v>129</v>
      </c>
      <c r="AI31" s="1598" t="s">
        <v>130</v>
      </c>
      <c r="AJ31" s="1338" t="s">
        <v>131</v>
      </c>
      <c r="AK31" s="1600"/>
    </row>
    <row r="32" spans="1:37" ht="8.25" customHeight="1" x14ac:dyDescent="0.25">
      <c r="A32" s="1639" t="s">
        <v>132</v>
      </c>
      <c r="B32" s="1640"/>
      <c r="C32" s="1640"/>
      <c r="D32" s="1640"/>
      <c r="E32" s="1640"/>
      <c r="F32" s="1640"/>
      <c r="G32" s="1640"/>
      <c r="H32" s="1640"/>
      <c r="I32" s="1640"/>
      <c r="J32" s="1640"/>
      <c r="K32" s="1640"/>
      <c r="L32" s="1641"/>
      <c r="M32" s="1639" t="s">
        <v>132</v>
      </c>
      <c r="N32" s="1640"/>
      <c r="O32" s="1640"/>
      <c r="P32" s="1640"/>
      <c r="Q32" s="1640"/>
      <c r="R32" s="1640"/>
      <c r="S32" s="1640"/>
      <c r="T32" s="1640"/>
      <c r="U32" s="1641"/>
      <c r="V32" s="5"/>
      <c r="W32" s="39"/>
      <c r="X32" s="39"/>
      <c r="Y32" s="39"/>
      <c r="Z32" s="39"/>
      <c r="AA32" s="39"/>
      <c r="AB32" s="39"/>
      <c r="AC32" s="39"/>
      <c r="AD32" s="29"/>
      <c r="AE32" s="1599"/>
      <c r="AF32" s="1599"/>
      <c r="AG32" s="1599"/>
      <c r="AH32" s="1599"/>
      <c r="AI32" s="1599"/>
      <c r="AJ32" s="1601"/>
      <c r="AK32" s="1602"/>
    </row>
    <row r="33" spans="1:37" ht="9" customHeight="1" x14ac:dyDescent="0.25">
      <c r="A33" s="1251"/>
      <c r="B33" s="1252"/>
      <c r="C33" s="1252"/>
      <c r="D33" s="1252"/>
      <c r="E33" s="1252"/>
      <c r="F33" s="1252"/>
      <c r="G33" s="1252"/>
      <c r="H33" s="1252"/>
      <c r="I33" s="1252"/>
      <c r="J33" s="1252"/>
      <c r="K33" s="1252"/>
      <c r="L33" s="1253"/>
      <c r="M33" s="1251"/>
      <c r="N33" s="1252"/>
      <c r="O33" s="1252"/>
      <c r="P33" s="1252"/>
      <c r="Q33" s="1252"/>
      <c r="R33" s="1252"/>
      <c r="S33" s="1252"/>
      <c r="T33" s="1252"/>
      <c r="U33" s="1253"/>
      <c r="V33" s="5"/>
      <c r="W33" s="1342" t="s">
        <v>133</v>
      </c>
      <c r="X33" s="1343"/>
      <c r="Y33" s="1343"/>
      <c r="Z33" s="1343"/>
      <c r="AA33" s="1343"/>
      <c r="AB33" s="1343"/>
      <c r="AC33" s="1344"/>
      <c r="AD33" s="29"/>
      <c r="AE33" s="1342" t="s">
        <v>134</v>
      </c>
      <c r="AF33" s="1343"/>
      <c r="AG33" s="1343"/>
      <c r="AH33" s="1343"/>
      <c r="AI33" s="1343"/>
      <c r="AJ33" s="1343"/>
      <c r="AK33" s="1344"/>
    </row>
    <row r="34" spans="1:37" ht="9.75" customHeight="1" thickBot="1" x14ac:dyDescent="0.3">
      <c r="A34" s="1254"/>
      <c r="B34" s="1255"/>
      <c r="C34" s="1255"/>
      <c r="D34" s="1255"/>
      <c r="E34" s="1255"/>
      <c r="F34" s="1255"/>
      <c r="G34" s="1255"/>
      <c r="H34" s="1255"/>
      <c r="I34" s="1255"/>
      <c r="J34" s="1255"/>
      <c r="K34" s="1255"/>
      <c r="L34" s="1256"/>
      <c r="M34" s="1254"/>
      <c r="N34" s="1255"/>
      <c r="O34" s="1255"/>
      <c r="P34" s="1255"/>
      <c r="Q34" s="1255"/>
      <c r="R34" s="1255"/>
      <c r="S34" s="1255"/>
      <c r="T34" s="1255"/>
      <c r="U34" s="1256"/>
      <c r="V34" s="5"/>
      <c r="W34" s="1345" t="s">
        <v>135</v>
      </c>
      <c r="X34" s="1348" t="s">
        <v>136</v>
      </c>
      <c r="Y34" s="1605"/>
      <c r="Z34" s="1345" t="s">
        <v>137</v>
      </c>
      <c r="AA34" s="1345" t="s">
        <v>138</v>
      </c>
      <c r="AB34" s="1338" t="s">
        <v>139</v>
      </c>
      <c r="AC34" s="1600"/>
      <c r="AD34" s="40"/>
      <c r="AE34" s="41" t="s">
        <v>30</v>
      </c>
      <c r="AF34" s="42"/>
      <c r="AG34" s="42"/>
      <c r="AH34" s="42"/>
      <c r="AI34" s="42"/>
      <c r="AJ34" s="1324" t="s">
        <v>108</v>
      </c>
      <c r="AK34" s="1325"/>
    </row>
    <row r="35" spans="1:37" ht="9.75" customHeight="1" x14ac:dyDescent="0.25">
      <c r="A35" s="1613"/>
      <c r="B35" s="1613"/>
      <c r="C35" s="1613"/>
      <c r="D35" s="1613"/>
      <c r="E35" s="1613"/>
      <c r="F35" s="1613"/>
      <c r="G35" s="1613"/>
      <c r="H35" s="1613"/>
      <c r="I35" s="1613"/>
      <c r="J35" s="1613"/>
      <c r="K35" s="1613"/>
      <c r="L35" s="1613"/>
      <c r="M35" s="1613"/>
      <c r="N35" s="1613"/>
      <c r="O35" s="1613"/>
      <c r="P35" s="1613"/>
      <c r="Q35" s="1613"/>
      <c r="R35" s="1613"/>
      <c r="S35" s="1613"/>
      <c r="T35" s="1613"/>
      <c r="U35" s="1613"/>
      <c r="V35" s="5"/>
      <c r="W35" s="1603"/>
      <c r="X35" s="1606"/>
      <c r="Y35" s="1607"/>
      <c r="Z35" s="1603"/>
      <c r="AA35" s="1603"/>
      <c r="AB35" s="1610"/>
      <c r="AC35" s="1611"/>
      <c r="AD35" s="43"/>
      <c r="AE35" s="44"/>
      <c r="AF35" s="45"/>
      <c r="AG35" s="45"/>
      <c r="AH35" s="45"/>
      <c r="AI35" s="45"/>
      <c r="AJ35" s="1326"/>
      <c r="AK35" s="1327"/>
    </row>
    <row r="36" spans="1:37" ht="9.75" customHeight="1" x14ac:dyDescent="0.25">
      <c r="A36" s="1331" t="s">
        <v>140</v>
      </c>
      <c r="B36" s="1331"/>
      <c r="C36" s="1331"/>
      <c r="D36" s="1331"/>
      <c r="E36" s="1331"/>
      <c r="F36" s="1331"/>
      <c r="G36" s="1331"/>
      <c r="H36" s="1331"/>
      <c r="I36" s="1331"/>
      <c r="J36" s="1331"/>
      <c r="K36" s="1331"/>
      <c r="L36" s="1331"/>
      <c r="M36" s="1331"/>
      <c r="N36" s="1331"/>
      <c r="O36" s="1331"/>
      <c r="P36" s="1331"/>
      <c r="Q36" s="1331"/>
      <c r="R36" s="1331"/>
      <c r="S36" s="1331"/>
      <c r="T36" s="1331"/>
      <c r="U36" s="1331"/>
      <c r="V36" s="5"/>
      <c r="W36" s="1603"/>
      <c r="X36" s="1606"/>
      <c r="Y36" s="1607"/>
      <c r="Z36" s="1603"/>
      <c r="AA36" s="1603"/>
      <c r="AB36" s="1610"/>
      <c r="AC36" s="1611"/>
      <c r="AD36" s="43"/>
      <c r="AE36" s="44"/>
      <c r="AF36" s="45"/>
      <c r="AG36" s="45"/>
      <c r="AH36" s="45"/>
      <c r="AI36" s="45"/>
      <c r="AJ36" s="1326"/>
      <c r="AK36" s="1327"/>
    </row>
    <row r="37" spans="1:37" ht="9.75" customHeight="1" x14ac:dyDescent="0.25">
      <c r="A37" s="1332"/>
      <c r="B37" s="1332"/>
      <c r="C37" s="1332"/>
      <c r="D37" s="1332"/>
      <c r="E37" s="1332"/>
      <c r="F37" s="1332"/>
      <c r="G37" s="1332"/>
      <c r="H37" s="1332"/>
      <c r="I37" s="1332"/>
      <c r="J37" s="1332"/>
      <c r="K37" s="1332"/>
      <c r="L37" s="1332"/>
      <c r="M37" s="1332"/>
      <c r="N37" s="1332"/>
      <c r="O37" s="1332"/>
      <c r="P37" s="1332"/>
      <c r="Q37" s="1332"/>
      <c r="R37" s="1332"/>
      <c r="S37" s="1332"/>
      <c r="T37" s="1332"/>
      <c r="U37" s="1332"/>
      <c r="V37" s="5"/>
      <c r="W37" s="1604"/>
      <c r="X37" s="1608"/>
      <c r="Y37" s="1609"/>
      <c r="Z37" s="1604"/>
      <c r="AA37" s="1604"/>
      <c r="AB37" s="1601"/>
      <c r="AC37" s="1602"/>
      <c r="AD37" s="45"/>
      <c r="AE37" s="46"/>
      <c r="AF37" s="47"/>
      <c r="AG37" s="47"/>
      <c r="AH37" s="47"/>
      <c r="AI37" s="47"/>
      <c r="AJ37" s="1328"/>
      <c r="AK37" s="1329"/>
    </row>
    <row r="38" spans="1:37" ht="9.75" customHeight="1" x14ac:dyDescent="0.25">
      <c r="A38" s="1333" t="s">
        <v>95</v>
      </c>
      <c r="B38" s="1334"/>
      <c r="C38" s="1334"/>
      <c r="D38" s="1334"/>
      <c r="E38" s="1334"/>
      <c r="F38" s="1334"/>
      <c r="G38" s="1334"/>
      <c r="H38" s="1335"/>
      <c r="I38" s="1333" t="s">
        <v>96</v>
      </c>
      <c r="J38" s="1334"/>
      <c r="K38" s="1334"/>
      <c r="L38" s="1334"/>
      <c r="M38" s="1334"/>
      <c r="N38" s="1334"/>
      <c r="O38" s="1335"/>
      <c r="P38" s="1333" t="s">
        <v>97</v>
      </c>
      <c r="Q38" s="1334"/>
      <c r="R38" s="1334"/>
      <c r="S38" s="1334"/>
      <c r="T38" s="1334"/>
      <c r="U38" s="1335"/>
      <c r="V38" s="5"/>
      <c r="W38" s="1296"/>
      <c r="X38" s="1296"/>
      <c r="Y38" s="1296"/>
      <c r="Z38" s="1296"/>
      <c r="AA38" s="1296"/>
      <c r="AB38" s="1296"/>
      <c r="AC38" s="1296"/>
      <c r="AD38" s="1296"/>
      <c r="AE38" s="1296"/>
      <c r="AF38" s="1296"/>
      <c r="AG38" s="1296"/>
      <c r="AH38" s="1296"/>
      <c r="AI38" s="1296"/>
      <c r="AJ38" s="1296"/>
      <c r="AK38" s="1296"/>
    </row>
    <row r="39" spans="1:37" ht="12" customHeight="1" x14ac:dyDescent="0.25">
      <c r="A39" s="1306" t="str">
        <f>EXPORTAR!D17</f>
        <v/>
      </c>
      <c r="B39" s="1307"/>
      <c r="C39" s="1307"/>
      <c r="D39" s="1307"/>
      <c r="E39" s="1307"/>
      <c r="F39" s="1307"/>
      <c r="G39" s="1307"/>
      <c r="H39" s="1308"/>
      <c r="I39" s="1306" t="str">
        <f>EXPORTAR!D18</f>
        <v/>
      </c>
      <c r="J39" s="1307"/>
      <c r="K39" s="1307"/>
      <c r="L39" s="1307"/>
      <c r="M39" s="1307"/>
      <c r="N39" s="1307"/>
      <c r="O39" s="1308"/>
      <c r="P39" s="1306">
        <f>EXPORTAR!D16</f>
        <v>0</v>
      </c>
      <c r="Q39" s="1307"/>
      <c r="R39" s="1307"/>
      <c r="S39" s="1307"/>
      <c r="T39" s="1307"/>
      <c r="U39" s="1308"/>
      <c r="V39" s="5"/>
      <c r="W39" s="1342" t="s">
        <v>141</v>
      </c>
      <c r="X39" s="1343"/>
      <c r="Y39" s="1343"/>
      <c r="Z39" s="1343"/>
      <c r="AA39" s="1343"/>
      <c r="AB39" s="1343"/>
      <c r="AC39" s="1343"/>
      <c r="AD39" s="1343"/>
      <c r="AE39" s="1343"/>
      <c r="AF39" s="1343"/>
      <c r="AG39" s="1343"/>
      <c r="AH39" s="1343"/>
      <c r="AI39" s="1343"/>
      <c r="AJ39" s="1343"/>
      <c r="AK39" s="1344"/>
    </row>
    <row r="40" spans="1:37" ht="5.25" customHeight="1" x14ac:dyDescent="0.25">
      <c r="A40" s="1309"/>
      <c r="B40" s="1625"/>
      <c r="C40" s="1625"/>
      <c r="D40" s="1625"/>
      <c r="E40" s="1625"/>
      <c r="F40" s="1625"/>
      <c r="G40" s="1625"/>
      <c r="H40" s="1311"/>
      <c r="I40" s="1309"/>
      <c r="J40" s="1625"/>
      <c r="K40" s="1625"/>
      <c r="L40" s="1625"/>
      <c r="M40" s="1625"/>
      <c r="N40" s="1625"/>
      <c r="O40" s="1311"/>
      <c r="P40" s="1309"/>
      <c r="Q40" s="1625"/>
      <c r="R40" s="1625"/>
      <c r="S40" s="1625"/>
      <c r="T40" s="1625"/>
      <c r="U40" s="1311"/>
      <c r="V40" s="5"/>
      <c r="W40" s="1626" t="s">
        <v>142</v>
      </c>
      <c r="X40" s="1627"/>
      <c r="Y40" s="1627"/>
      <c r="Z40" s="1627"/>
      <c r="AA40" s="1627"/>
      <c r="AB40" s="1627"/>
      <c r="AC40" s="1627"/>
      <c r="AD40" s="1627"/>
      <c r="AE40" s="1627"/>
      <c r="AF40" s="1627"/>
      <c r="AG40" s="1627"/>
      <c r="AH40" s="1627"/>
      <c r="AI40" s="1627"/>
      <c r="AJ40" s="1627"/>
      <c r="AK40" s="1628"/>
    </row>
    <row r="41" spans="1:37" ht="3" customHeight="1" x14ac:dyDescent="0.25">
      <c r="A41" s="1312"/>
      <c r="B41" s="1313"/>
      <c r="C41" s="1313"/>
      <c r="D41" s="1313"/>
      <c r="E41" s="1313"/>
      <c r="F41" s="1313"/>
      <c r="G41" s="1313"/>
      <c r="H41" s="1314"/>
      <c r="I41" s="1312"/>
      <c r="J41" s="1313"/>
      <c r="K41" s="1313"/>
      <c r="L41" s="1313"/>
      <c r="M41" s="1313"/>
      <c r="N41" s="1313"/>
      <c r="O41" s="1314"/>
      <c r="P41" s="1312"/>
      <c r="Q41" s="1313"/>
      <c r="R41" s="1313"/>
      <c r="S41" s="1313"/>
      <c r="T41" s="1313"/>
      <c r="U41" s="1314"/>
      <c r="V41" s="5"/>
      <c r="W41" s="1316"/>
      <c r="X41" s="1629"/>
      <c r="Y41" s="1629"/>
      <c r="Z41" s="1629"/>
      <c r="AA41" s="1629"/>
      <c r="AB41" s="1629"/>
      <c r="AC41" s="1629"/>
      <c r="AD41" s="1629"/>
      <c r="AE41" s="1629"/>
      <c r="AF41" s="1629"/>
      <c r="AG41" s="1629"/>
      <c r="AH41" s="1629"/>
      <c r="AI41" s="1629"/>
      <c r="AJ41" s="1629"/>
      <c r="AK41" s="1318"/>
    </row>
    <row r="42" spans="1:37" ht="9.75" customHeight="1" x14ac:dyDescent="0.25">
      <c r="A42" s="1319" t="s">
        <v>107</v>
      </c>
      <c r="B42" s="1320"/>
      <c r="C42" s="26" t="s">
        <v>108</v>
      </c>
      <c r="D42" s="1321" t="s">
        <v>109</v>
      </c>
      <c r="E42" s="1322"/>
      <c r="F42" s="1323"/>
      <c r="G42" s="1321" t="s">
        <v>110</v>
      </c>
      <c r="H42" s="1322"/>
      <c r="I42" s="1323"/>
      <c r="J42" s="1321" t="s">
        <v>111</v>
      </c>
      <c r="K42" s="1323"/>
      <c r="L42" s="1321" t="s">
        <v>112</v>
      </c>
      <c r="M42" s="1322"/>
      <c r="N42" s="1323"/>
      <c r="O42" s="27" t="s">
        <v>113</v>
      </c>
      <c r="P42" s="1321" t="s">
        <v>114</v>
      </c>
      <c r="Q42" s="1322"/>
      <c r="R42" s="1323"/>
      <c r="S42" s="1321" t="s">
        <v>115</v>
      </c>
      <c r="T42" s="1322"/>
      <c r="U42" s="1323"/>
      <c r="V42" s="5"/>
      <c r="W42" s="1630"/>
      <c r="X42" s="1631"/>
      <c r="Y42" s="1631"/>
      <c r="Z42" s="1631"/>
      <c r="AA42" s="1631"/>
      <c r="AB42" s="1631"/>
      <c r="AC42" s="1631"/>
      <c r="AD42" s="1631"/>
      <c r="AE42" s="1631"/>
      <c r="AF42" s="1631"/>
      <c r="AG42" s="1631"/>
      <c r="AH42" s="1631"/>
      <c r="AI42" s="1631"/>
      <c r="AJ42" s="1631"/>
      <c r="AK42" s="1632"/>
    </row>
    <row r="43" spans="1:37" ht="9.75" customHeight="1" x14ac:dyDescent="0.25">
      <c r="A43" s="1284" t="s">
        <v>116</v>
      </c>
      <c r="B43" s="1285"/>
      <c r="C43" s="1288" t="s">
        <v>117</v>
      </c>
      <c r="D43" s="1284" t="s">
        <v>118</v>
      </c>
      <c r="E43" s="1290"/>
      <c r="F43" s="1285"/>
      <c r="G43" s="1284" t="s">
        <v>119</v>
      </c>
      <c r="H43" s="1290"/>
      <c r="I43" s="1285"/>
      <c r="J43" s="1284" t="s">
        <v>120</v>
      </c>
      <c r="K43" s="1285"/>
      <c r="L43" s="1284" t="s">
        <v>121</v>
      </c>
      <c r="M43" s="1290"/>
      <c r="N43" s="1285"/>
      <c r="O43" s="1288" t="s">
        <v>122</v>
      </c>
      <c r="P43" s="1284" t="s">
        <v>123</v>
      </c>
      <c r="Q43" s="1290"/>
      <c r="R43" s="1285"/>
      <c r="S43" s="1259" t="str">
        <f>EXPORTAR!D19</f>
        <v/>
      </c>
      <c r="T43" s="1614"/>
      <c r="U43" s="1615"/>
      <c r="V43" s="5"/>
      <c r="W43" s="1298" t="str">
        <f>IF(EXPORTAR!D51="","","Traslado de Cuenta Hacia la Secretaria de Transito de")</f>
        <v/>
      </c>
      <c r="X43" s="1299"/>
      <c r="Y43" s="1299"/>
      <c r="Z43" s="1299"/>
      <c r="AA43" s="1299"/>
      <c r="AB43" s="1299"/>
      <c r="AC43" s="1299"/>
      <c r="AD43" s="1299"/>
      <c r="AE43" s="1299"/>
      <c r="AF43" s="1299"/>
      <c r="AG43" s="1302">
        <f>EXPORTAR!D51</f>
        <v>0</v>
      </c>
      <c r="AH43" s="1302"/>
      <c r="AI43" s="1302"/>
      <c r="AJ43" s="1302"/>
      <c r="AK43" s="1303"/>
    </row>
    <row r="44" spans="1:37" ht="3.75" customHeight="1" x14ac:dyDescent="0.25">
      <c r="A44" s="1286"/>
      <c r="B44" s="1287"/>
      <c r="C44" s="1289"/>
      <c r="D44" s="1286"/>
      <c r="E44" s="1291"/>
      <c r="F44" s="1287"/>
      <c r="G44" s="1286"/>
      <c r="H44" s="1291"/>
      <c r="I44" s="1287"/>
      <c r="J44" s="1286"/>
      <c r="K44" s="1287"/>
      <c r="L44" s="1286"/>
      <c r="M44" s="1291"/>
      <c r="N44" s="1287"/>
      <c r="O44" s="1289"/>
      <c r="P44" s="1286"/>
      <c r="Q44" s="1291"/>
      <c r="R44" s="1287"/>
      <c r="S44" s="1616"/>
      <c r="T44" s="1617"/>
      <c r="U44" s="1618"/>
      <c r="V44" s="5"/>
      <c r="W44" s="1300"/>
      <c r="X44" s="1301"/>
      <c r="Y44" s="1301"/>
      <c r="Z44" s="1301"/>
      <c r="AA44" s="1301"/>
      <c r="AB44" s="1301"/>
      <c r="AC44" s="1301"/>
      <c r="AD44" s="1301"/>
      <c r="AE44" s="1301"/>
      <c r="AF44" s="1301"/>
      <c r="AG44" s="1304"/>
      <c r="AH44" s="1304"/>
      <c r="AI44" s="1304"/>
      <c r="AJ44" s="1304"/>
      <c r="AK44" s="1305"/>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65" t="s">
        <v>143</v>
      </c>
      <c r="X45" s="1266"/>
      <c r="Y45" s="1266"/>
      <c r="Z45" s="1266"/>
      <c r="AA45" s="1266"/>
      <c r="AB45" s="1266"/>
      <c r="AC45" s="1266"/>
      <c r="AD45" s="1266"/>
      <c r="AE45" s="1266"/>
      <c r="AF45" s="1266"/>
      <c r="AG45" s="1266"/>
      <c r="AH45" s="1266"/>
      <c r="AI45" s="1266"/>
      <c r="AJ45" s="1266"/>
      <c r="AK45" s="1267"/>
    </row>
    <row r="46" spans="1:37" ht="19.5" customHeight="1" x14ac:dyDescent="0.25">
      <c r="A46" s="1268" t="str">
        <f>EXPORTAR!D20</f>
        <v/>
      </c>
      <c r="B46" s="1271"/>
      <c r="C46" s="1271"/>
      <c r="D46" s="1271"/>
      <c r="E46" s="1271"/>
      <c r="F46" s="1271"/>
      <c r="G46" s="1271"/>
      <c r="H46" s="1271"/>
      <c r="I46" s="1271"/>
      <c r="J46" s="1271"/>
      <c r="K46" s="1271"/>
      <c r="L46" s="1270"/>
      <c r="M46" s="1619" t="str">
        <f>EXPORTAR!D21</f>
        <v/>
      </c>
      <c r="N46" s="1620"/>
      <c r="O46" s="1620"/>
      <c r="P46" s="1620"/>
      <c r="Q46" s="1620"/>
      <c r="R46" s="1621"/>
      <c r="S46" s="1272" t="str">
        <f>EXPORTAR!D22</f>
        <v/>
      </c>
      <c r="T46" s="1622"/>
      <c r="U46" s="1623"/>
      <c r="V46" s="5"/>
      <c r="W46" s="1275" t="s">
        <v>144</v>
      </c>
      <c r="X46" s="1276"/>
      <c r="Y46" s="1276"/>
      <c r="Z46" s="1276"/>
      <c r="AA46" s="1276"/>
      <c r="AB46" s="1276"/>
      <c r="AC46" s="1276"/>
      <c r="AD46" s="1276"/>
      <c r="AE46" s="1276"/>
      <c r="AF46" s="1276"/>
      <c r="AG46" s="1276"/>
      <c r="AH46" s="1276"/>
      <c r="AI46" s="1276"/>
      <c r="AJ46" s="1276"/>
      <c r="AK46" s="127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78"/>
      <c r="X47" s="1624"/>
      <c r="Y47" s="1624"/>
      <c r="Z47" s="1624"/>
      <c r="AA47" s="1624"/>
      <c r="AB47" s="1624"/>
      <c r="AC47" s="1624"/>
      <c r="AD47" s="1624"/>
      <c r="AE47" s="1624"/>
      <c r="AF47" s="1624"/>
      <c r="AG47" s="1624"/>
      <c r="AH47" s="1624"/>
      <c r="AI47" s="1624"/>
      <c r="AJ47" s="1624"/>
      <c r="AK47" s="1280"/>
    </row>
    <row r="48" spans="1:37" x14ac:dyDescent="0.25">
      <c r="A48" s="1633"/>
      <c r="B48" s="1634"/>
      <c r="C48" s="1634"/>
      <c r="D48" s="1634"/>
      <c r="E48" s="1634"/>
      <c r="F48" s="1634"/>
      <c r="G48" s="1634"/>
      <c r="H48" s="1634"/>
      <c r="I48" s="1634"/>
      <c r="J48" s="1634"/>
      <c r="K48" s="1634"/>
      <c r="L48" s="1634"/>
      <c r="M48" s="1634"/>
      <c r="N48" s="1634"/>
      <c r="O48" s="1634"/>
      <c r="P48" s="1634"/>
      <c r="Q48" s="1634"/>
      <c r="R48" s="1634"/>
      <c r="S48" s="1634"/>
      <c r="T48" s="1634"/>
      <c r="U48" s="1635"/>
      <c r="V48" s="5"/>
      <c r="W48" s="1281"/>
      <c r="X48" s="1282"/>
      <c r="Y48" s="1282"/>
      <c r="Z48" s="1282"/>
      <c r="AA48" s="1282"/>
      <c r="AB48" s="1282"/>
      <c r="AC48" s="1282"/>
      <c r="AD48" s="1282"/>
      <c r="AE48" s="1282"/>
      <c r="AF48" s="1282"/>
      <c r="AG48" s="1282"/>
      <c r="AH48" s="1282"/>
      <c r="AI48" s="1282"/>
      <c r="AJ48" s="1282"/>
      <c r="AK48" s="1283"/>
    </row>
    <row r="49" spans="1:37" ht="2.25" customHeight="1" thickBot="1" x14ac:dyDescent="0.3">
      <c r="A49" s="1636"/>
      <c r="B49" s="1637"/>
      <c r="C49" s="1637"/>
      <c r="D49" s="1637"/>
      <c r="E49" s="1637"/>
      <c r="F49" s="1637"/>
      <c r="G49" s="1637"/>
      <c r="H49" s="1637"/>
      <c r="I49" s="1637"/>
      <c r="J49" s="1637"/>
      <c r="K49" s="1637"/>
      <c r="L49" s="1637"/>
      <c r="M49" s="1637"/>
      <c r="N49" s="1637"/>
      <c r="O49" s="1637"/>
      <c r="P49" s="1637"/>
      <c r="Q49" s="1637"/>
      <c r="R49" s="1637"/>
      <c r="S49" s="1637"/>
      <c r="T49" s="1637"/>
      <c r="U49" s="1638"/>
      <c r="V49" s="5"/>
      <c r="W49" s="1292"/>
      <c r="X49" s="1293"/>
      <c r="Y49" s="1293"/>
      <c r="Z49" s="1293"/>
      <c r="AA49" s="1293"/>
      <c r="AB49" s="1293"/>
      <c r="AC49" s="1293"/>
      <c r="AD49" s="1293"/>
      <c r="AE49" s="1293"/>
      <c r="AF49" s="1293"/>
      <c r="AG49" s="1293"/>
      <c r="AH49" s="1293"/>
      <c r="AI49" s="1293"/>
      <c r="AJ49" s="1293"/>
      <c r="AK49" s="1294"/>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95"/>
      <c r="X50" s="1296"/>
      <c r="Y50" s="1296"/>
      <c r="Z50" s="1296"/>
      <c r="AA50" s="1296"/>
      <c r="AB50" s="1296"/>
      <c r="AC50" s="1296"/>
      <c r="AD50" s="1296"/>
      <c r="AE50" s="1296"/>
      <c r="AF50" s="1296"/>
      <c r="AG50" s="1296"/>
      <c r="AH50" s="1296"/>
      <c r="AI50" s="1296"/>
      <c r="AJ50" s="1296"/>
      <c r="AK50" s="1297"/>
    </row>
    <row r="51" spans="1:37" ht="15.75" customHeight="1" x14ac:dyDescent="0.25">
      <c r="A51" s="569"/>
      <c r="B51" s="570"/>
      <c r="C51" s="570"/>
      <c r="D51" s="570"/>
      <c r="E51" s="570"/>
      <c r="F51" s="570"/>
      <c r="G51" s="570"/>
      <c r="H51" s="570"/>
      <c r="I51" s="570"/>
      <c r="J51" s="570"/>
      <c r="K51" s="570"/>
      <c r="L51" s="570"/>
      <c r="M51" s="570"/>
      <c r="N51" s="570"/>
      <c r="O51" s="570"/>
      <c r="P51" s="570"/>
      <c r="Q51" s="570"/>
      <c r="R51" s="570"/>
      <c r="S51" s="570"/>
      <c r="T51" s="570"/>
      <c r="U51" s="570"/>
      <c r="V51" s="5"/>
      <c r="W51" s="571"/>
      <c r="X51" s="571"/>
      <c r="Y51" s="571"/>
      <c r="Z51" s="571"/>
      <c r="AA51" s="571"/>
      <c r="AB51" s="571"/>
      <c r="AC51" s="571"/>
      <c r="AD51" s="571"/>
      <c r="AE51" s="571"/>
      <c r="AF51" s="571"/>
      <c r="AG51" s="571"/>
      <c r="AH51" s="571"/>
      <c r="AI51" s="571"/>
      <c r="AJ51" s="571"/>
      <c r="AK51" s="571"/>
    </row>
    <row r="52" spans="1:37" ht="18" x14ac:dyDescent="0.25">
      <c r="A52" s="569">
        <f>DATOS!W2</f>
        <v>0</v>
      </c>
      <c r="C52" s="568"/>
      <c r="D52" s="568"/>
      <c r="E52" s="568"/>
      <c r="F52" s="568"/>
      <c r="G52" s="568"/>
      <c r="H52" s="568"/>
      <c r="I52" s="568"/>
      <c r="J52" s="568"/>
      <c r="K52" s="568"/>
    </row>
    <row r="53" spans="1:37" ht="4.5" customHeight="1" x14ac:dyDescent="0.25">
      <c r="B53" s="101"/>
      <c r="C53" s="1529">
        <f>EXPORTAR!D45</f>
        <v>0</v>
      </c>
      <c r="D53" s="1529"/>
      <c r="E53" s="1529"/>
      <c r="F53" s="1529"/>
      <c r="G53" s="1529"/>
      <c r="H53" s="1529"/>
      <c r="I53" s="1529"/>
      <c r="J53" s="1529"/>
      <c r="K53" s="1529"/>
      <c r="L53" s="1529"/>
      <c r="M53" s="1529"/>
      <c r="N53" s="1529"/>
      <c r="O53" s="1529"/>
      <c r="P53" s="1529"/>
      <c r="Q53" s="1529"/>
      <c r="R53" s="1529"/>
      <c r="S53" s="1529"/>
      <c r="T53" s="1529"/>
      <c r="U53" s="1529"/>
      <c r="V53" s="1529"/>
      <c r="W53" s="1529"/>
    </row>
    <row r="54" spans="1:37" x14ac:dyDescent="0.25">
      <c r="F54" s="1464"/>
      <c r="G54" s="1464"/>
      <c r="H54" s="1464"/>
      <c r="I54" s="1464"/>
      <c r="J54" s="1464"/>
      <c r="K54" s="1464"/>
      <c r="L54" s="1464"/>
      <c r="M54" s="1464"/>
      <c r="N54" s="1464"/>
      <c r="O54" s="1464"/>
      <c r="P54" s="1464"/>
      <c r="Q54" s="1464"/>
      <c r="R54" s="1464"/>
      <c r="S54" s="1464"/>
      <c r="T54" s="1464"/>
      <c r="U54" s="1464"/>
      <c r="V54" s="1464"/>
      <c r="W54" s="1464"/>
      <c r="X54" s="1464"/>
    </row>
  </sheetData>
  <mergeCells count="230">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AC2" sqref="AC2:AH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748" t="s">
        <v>30</v>
      </c>
      <c r="AB2" s="1749"/>
      <c r="AC2" s="1437"/>
      <c r="AD2" s="1437"/>
      <c r="AE2" s="1437"/>
      <c r="AF2" s="1437"/>
      <c r="AG2" s="1437"/>
      <c r="AH2" s="1438"/>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f>EXPORTAR!D27</f>
        <v>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
      </c>
      <c r="X7" s="1509"/>
      <c r="Y7" s="1509"/>
      <c r="Z7" s="1443" t="str">
        <f>EXPORTAR!D31</f>
        <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23" t="str">
        <f>EXPORTAR!D33</f>
        <v/>
      </c>
      <c r="X10" s="1524"/>
      <c r="Y10" s="1524"/>
      <c r="Z10" s="1524"/>
      <c r="AA10" s="1524"/>
      <c r="AB10" s="1524"/>
      <c r="AC10" s="1524"/>
      <c r="AD10" s="1524"/>
      <c r="AE10" s="1524"/>
      <c r="AF10" s="1525"/>
      <c r="AG10" s="1477" t="str">
        <f>EXPORTAR!D32</f>
        <v/>
      </c>
      <c r="AH10" s="1477"/>
      <c r="AI10" s="1477" t="str">
        <f>EXPORTAR!D37</f>
        <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26"/>
      <c r="X11" s="1527"/>
      <c r="Y11" s="1527"/>
      <c r="Z11" s="1527"/>
      <c r="AA11" s="1527"/>
      <c r="AB11" s="1527"/>
      <c r="AC11" s="1527"/>
      <c r="AD11" s="1527"/>
      <c r="AE11" s="1527"/>
      <c r="AF11" s="1528"/>
      <c r="AG11" s="1477"/>
      <c r="AH11" s="1477"/>
      <c r="AI11" s="1477"/>
      <c r="AJ11" s="1477"/>
      <c r="AK11" s="1477"/>
    </row>
    <row r="12" spans="1:51"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8"/>
      <c r="B13" s="1455"/>
      <c r="C13" s="1456"/>
      <c r="D13" s="1460"/>
      <c r="E13" s="1458"/>
      <c r="F13" s="1455"/>
      <c r="G13" s="1456"/>
      <c r="H13" s="1460"/>
      <c r="I13" s="1458"/>
      <c r="J13" s="1455"/>
      <c r="K13" s="1483"/>
      <c r="L13" s="1456"/>
      <c r="M13" s="1463"/>
      <c r="N13" s="1442"/>
      <c r="O13" s="1440"/>
      <c r="P13" s="57"/>
      <c r="Q13" s="1442"/>
      <c r="R13" s="1440"/>
      <c r="S13" s="57"/>
      <c r="T13" s="1442"/>
      <c r="U13" s="1511"/>
      <c r="V13" s="5"/>
      <c r="W13" s="1477" t="str">
        <f>EXPORTAR!D41</f>
        <v/>
      </c>
      <c r="X13" s="1477"/>
      <c r="Y13" s="1477"/>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v>67195002503227</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8" t="s">
        <v>85</v>
      </c>
      <c r="M18" s="1418"/>
      <c r="N18" s="1418"/>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1" t="str">
        <f>EXPORTAR!D38</f>
        <v/>
      </c>
      <c r="X19" s="1572"/>
      <c r="Y19" s="1572"/>
      <c r="Z19" s="1572"/>
      <c r="AA19" s="1572"/>
      <c r="AB19" s="1572"/>
      <c r="AC19" s="1573"/>
      <c r="AD19" s="5"/>
      <c r="AE19" s="1401" t="str">
        <f>EXPORTAR!D36</f>
        <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574"/>
      <c r="X20" s="1575"/>
      <c r="Y20" s="1575"/>
      <c r="Z20" s="1575"/>
      <c r="AA20" s="1575"/>
      <c r="AB20" s="1575"/>
      <c r="AC20" s="1576"/>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5.25" customHeight="1" x14ac:dyDescent="0.25">
      <c r="A24" s="1306" t="str">
        <f>EXPORTAR!D9</f>
        <v/>
      </c>
      <c r="B24" s="1307"/>
      <c r="C24" s="1307"/>
      <c r="D24" s="1307"/>
      <c r="E24" s="1307"/>
      <c r="F24" s="1307"/>
      <c r="G24" s="1307"/>
      <c r="H24" s="1308"/>
      <c r="I24" s="1306" t="str">
        <f>EXPORTAR!D10</f>
        <v/>
      </c>
      <c r="J24" s="1307"/>
      <c r="K24" s="1307"/>
      <c r="L24" s="1307"/>
      <c r="M24" s="1307"/>
      <c r="N24" s="1307"/>
      <c r="O24" s="1308"/>
      <c r="P24" s="1306">
        <f>EXPORTAR!D8</f>
        <v>0</v>
      </c>
      <c r="Q24" s="1307"/>
      <c r="R24" s="1307"/>
      <c r="S24" s="1307"/>
      <c r="T24" s="1307"/>
      <c r="U24" s="1308"/>
      <c r="V24" s="5"/>
      <c r="W24" s="30"/>
      <c r="X24" s="30"/>
      <c r="Y24" s="96"/>
      <c r="Z24" s="97"/>
      <c r="AA24" s="99"/>
      <c r="AB24" s="97"/>
      <c r="AC24" s="98"/>
      <c r="AD24" s="5"/>
      <c r="AE24" s="93"/>
      <c r="AF24" s="94"/>
      <c r="AG24" s="94"/>
      <c r="AH24" s="94"/>
      <c r="AI24" s="94"/>
      <c r="AJ24" s="94"/>
      <c r="AK24" s="95"/>
    </row>
    <row r="25" spans="1:37" ht="15" customHeight="1" x14ac:dyDescent="0.25">
      <c r="A25" s="1312"/>
      <c r="B25" s="1313"/>
      <c r="C25" s="1313"/>
      <c r="D25" s="1313"/>
      <c r="E25" s="1313"/>
      <c r="F25" s="1313"/>
      <c r="G25" s="1313"/>
      <c r="H25" s="1314"/>
      <c r="I25" s="1312"/>
      <c r="J25" s="1313"/>
      <c r="K25" s="1313"/>
      <c r="L25" s="1313"/>
      <c r="M25" s="1313"/>
      <c r="N25" s="1313"/>
      <c r="O25" s="1314"/>
      <c r="P25" s="1312"/>
      <c r="Q25" s="1313"/>
      <c r="R25" s="1313"/>
      <c r="S25" s="1313"/>
      <c r="T25" s="1313"/>
      <c r="U25" s="1314"/>
      <c r="V25" s="5"/>
      <c r="W25" s="1369" t="s">
        <v>101</v>
      </c>
      <c r="X25" s="1369" t="s">
        <v>102</v>
      </c>
      <c r="Y25" s="1369" t="s">
        <v>358</v>
      </c>
      <c r="Z25" s="1369" t="s">
        <v>357</v>
      </c>
      <c r="AA25" s="1370" t="s">
        <v>105</v>
      </c>
      <c r="AB25" s="1369" t="s">
        <v>106</v>
      </c>
      <c r="AC25" s="1372"/>
      <c r="AD25" s="25"/>
      <c r="AE25" s="1373" t="str">
        <f>EXPORTAR!D42</f>
        <v/>
      </c>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1"/>
      <c r="I26" s="1321"/>
      <c r="J26" s="1321" t="s">
        <v>111</v>
      </c>
      <c r="K26" s="1323"/>
      <c r="L26" s="1321" t="s">
        <v>112</v>
      </c>
      <c r="M26" s="1322"/>
      <c r="N26" s="1323"/>
      <c r="O26" s="27" t="s">
        <v>113</v>
      </c>
      <c r="P26" s="1321" t="s">
        <v>114</v>
      </c>
      <c r="Q26" s="1322"/>
      <c r="R26" s="1323"/>
      <c r="S26" s="1583" t="s">
        <v>115</v>
      </c>
      <c r="T26" s="1584"/>
      <c r="U26" s="1585"/>
      <c r="V26" s="5"/>
      <c r="W26" s="1369"/>
      <c r="X26" s="1372"/>
      <c r="Y26" s="1372"/>
      <c r="Z26" s="1369"/>
      <c r="AA26" s="1371"/>
      <c r="AB26" s="1372"/>
      <c r="AC26" s="1372"/>
      <c r="AD26" s="28"/>
      <c r="AE26" s="1376"/>
      <c r="AF26" s="1377"/>
      <c r="AG26" s="1377"/>
      <c r="AH26" s="1377"/>
      <c r="AI26" s="1377"/>
      <c r="AJ26" s="1377"/>
      <c r="AK26" s="1378"/>
    </row>
    <row r="27" spans="1:37" ht="12" customHeight="1" x14ac:dyDescent="0.25">
      <c r="A27" s="1286"/>
      <c r="B27" s="1287"/>
      <c r="C27" s="131"/>
      <c r="D27" s="1286"/>
      <c r="E27" s="1291"/>
      <c r="F27" s="1287"/>
      <c r="G27" s="1284"/>
      <c r="H27" s="1284"/>
      <c r="I27" s="1284"/>
      <c r="J27" s="1286"/>
      <c r="K27" s="1287"/>
      <c r="L27" s="1286"/>
      <c r="M27" s="1291"/>
      <c r="N27" s="1287"/>
      <c r="O27" s="131"/>
      <c r="P27" s="1286"/>
      <c r="Q27" s="1291"/>
      <c r="R27" s="1287"/>
      <c r="S27" s="1259" t="str">
        <f>EXPORTAR!D11</f>
        <v/>
      </c>
      <c r="T27" s="1260"/>
      <c r="U27" s="1261"/>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62"/>
      <c r="T28" s="1263"/>
      <c r="U28" s="1264"/>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8.25" customHeight="1" x14ac:dyDescent="0.25">
      <c r="A29" s="1648" t="str">
        <f>EXPORTAR!D12</f>
        <v/>
      </c>
      <c r="B29" s="1260"/>
      <c r="C29" s="1260"/>
      <c r="D29" s="1260"/>
      <c r="E29" s="1260"/>
      <c r="F29" s="1260"/>
      <c r="G29" s="1260"/>
      <c r="H29" s="1260"/>
      <c r="I29" s="1260"/>
      <c r="J29" s="1260"/>
      <c r="K29" s="1260"/>
      <c r="L29" s="1261"/>
      <c r="M29" s="1648" t="str">
        <f>EXPORTAR!D13</f>
        <v/>
      </c>
      <c r="N29" s="1260"/>
      <c r="O29" s="1260"/>
      <c r="P29" s="1260"/>
      <c r="Q29" s="1260"/>
      <c r="R29" s="1261"/>
      <c r="S29" s="1648" t="str">
        <f>EXPORTAR!D14</f>
        <v/>
      </c>
      <c r="T29" s="1260"/>
      <c r="U29" s="1261"/>
      <c r="V29" s="5"/>
      <c r="W29" s="1355"/>
      <c r="X29" s="1365"/>
      <c r="Y29" s="1356"/>
      <c r="Z29" s="1592"/>
      <c r="AA29" s="1592"/>
      <c r="AB29" s="1589"/>
      <c r="AC29" s="1591"/>
      <c r="AD29" s="34"/>
      <c r="AE29" s="35"/>
      <c r="AF29" s="35"/>
      <c r="AG29" s="64"/>
      <c r="AH29" s="35"/>
      <c r="AI29" s="35"/>
      <c r="AJ29" s="102"/>
      <c r="AK29" s="103"/>
    </row>
    <row r="30" spans="1:37" ht="12" customHeight="1" x14ac:dyDescent="0.25">
      <c r="A30" s="1262"/>
      <c r="B30" s="1263"/>
      <c r="C30" s="1263"/>
      <c r="D30" s="1263"/>
      <c r="E30" s="1263"/>
      <c r="F30" s="1263"/>
      <c r="G30" s="1263"/>
      <c r="H30" s="1263"/>
      <c r="I30" s="1263"/>
      <c r="J30" s="1263"/>
      <c r="K30" s="1263"/>
      <c r="L30" s="1264"/>
      <c r="M30" s="1262"/>
      <c r="N30" s="1263"/>
      <c r="O30" s="1263"/>
      <c r="P30" s="1263"/>
      <c r="Q30" s="1263"/>
      <c r="R30" s="1264"/>
      <c r="S30" s="1262"/>
      <c r="T30" s="1263"/>
      <c r="U30" s="1264"/>
      <c r="V30" s="5"/>
      <c r="W30" s="1340"/>
      <c r="X30" s="1366"/>
      <c r="Y30" s="1341"/>
      <c r="Z30" s="1360"/>
      <c r="AA30" s="1360"/>
      <c r="AB30" s="1340"/>
      <c r="AC30" s="1341"/>
      <c r="AD30" s="29"/>
      <c r="AE30" s="1336" t="s">
        <v>126</v>
      </c>
      <c r="AF30" s="1336" t="s">
        <v>127</v>
      </c>
      <c r="AG30" s="1336" t="s">
        <v>128</v>
      </c>
      <c r="AH30" s="1336" t="s">
        <v>129</v>
      </c>
      <c r="AI30" s="1336" t="s">
        <v>130</v>
      </c>
      <c r="AJ30" s="1338" t="s">
        <v>131</v>
      </c>
      <c r="AK30" s="1339"/>
    </row>
    <row r="31" spans="1:37" ht="8.25" customHeight="1" x14ac:dyDescent="0.25">
      <c r="A31" s="1639" t="s">
        <v>132</v>
      </c>
      <c r="B31" s="1640"/>
      <c r="C31" s="1640"/>
      <c r="D31" s="1640"/>
      <c r="E31" s="1640"/>
      <c r="F31" s="1640"/>
      <c r="G31" s="1640"/>
      <c r="H31" s="1640"/>
      <c r="I31" s="1640"/>
      <c r="J31" s="1640"/>
      <c r="K31" s="1640"/>
      <c r="L31" s="1640"/>
      <c r="M31" s="1640"/>
      <c r="N31" s="1640"/>
      <c r="O31" s="1640"/>
      <c r="P31" s="1640"/>
      <c r="Q31" s="1640"/>
      <c r="R31" s="1640"/>
      <c r="S31" s="1640"/>
      <c r="T31" s="1640"/>
      <c r="U31" s="1641"/>
      <c r="V31" s="5"/>
      <c r="W31" s="39"/>
      <c r="X31" s="39"/>
      <c r="Y31" s="39"/>
      <c r="Z31" s="39"/>
      <c r="AA31" s="39"/>
      <c r="AB31" s="39"/>
      <c r="AC31" s="39"/>
      <c r="AD31" s="29"/>
      <c r="AE31" s="1337"/>
      <c r="AF31" s="1337"/>
      <c r="AG31" s="1337"/>
      <c r="AH31" s="1337"/>
      <c r="AI31" s="1337"/>
      <c r="AJ31" s="1340"/>
      <c r="AK31" s="1341"/>
    </row>
    <row r="32" spans="1:37" ht="9" customHeight="1" x14ac:dyDescent="0.25">
      <c r="A32" s="1251"/>
      <c r="B32" s="1252"/>
      <c r="C32" s="1252"/>
      <c r="D32" s="1252"/>
      <c r="E32" s="1252"/>
      <c r="F32" s="1252"/>
      <c r="G32" s="1252"/>
      <c r="H32" s="1252"/>
      <c r="I32" s="1252"/>
      <c r="J32" s="1252"/>
      <c r="K32" s="1252"/>
      <c r="L32" s="1252"/>
      <c r="M32" s="1252"/>
      <c r="N32" s="1252"/>
      <c r="O32" s="1252"/>
      <c r="P32" s="1252"/>
      <c r="Q32" s="1252"/>
      <c r="R32" s="1252"/>
      <c r="S32" s="1252"/>
      <c r="T32" s="1252"/>
      <c r="U32" s="1253"/>
      <c r="V32" s="5"/>
      <c r="W32" s="1342" t="s">
        <v>133</v>
      </c>
      <c r="X32" s="1343"/>
      <c r="Y32" s="1343"/>
      <c r="Z32" s="1343"/>
      <c r="AA32" s="1343"/>
      <c r="AB32" s="1343"/>
      <c r="AC32" s="1344"/>
      <c r="AD32" s="29"/>
      <c r="AE32" s="1342" t="s">
        <v>134</v>
      </c>
      <c r="AF32" s="1343"/>
      <c r="AG32" s="1343"/>
      <c r="AH32" s="1343"/>
      <c r="AI32" s="1343"/>
      <c r="AJ32" s="1343"/>
      <c r="AK32" s="1344"/>
    </row>
    <row r="33" spans="1:37" ht="9.75" customHeight="1" thickBot="1" x14ac:dyDescent="0.3">
      <c r="A33" s="1254"/>
      <c r="B33" s="1255"/>
      <c r="C33" s="1255"/>
      <c r="D33" s="1255"/>
      <c r="E33" s="1255"/>
      <c r="F33" s="1255"/>
      <c r="G33" s="1255"/>
      <c r="H33" s="1255"/>
      <c r="I33" s="1255"/>
      <c r="J33" s="1255"/>
      <c r="K33" s="1255"/>
      <c r="L33" s="1255"/>
      <c r="M33" s="1255"/>
      <c r="N33" s="1255"/>
      <c r="O33" s="1255"/>
      <c r="P33" s="1255"/>
      <c r="Q33" s="1255"/>
      <c r="R33" s="1255"/>
      <c r="S33" s="1255"/>
      <c r="T33" s="1255"/>
      <c r="U33" s="1256"/>
      <c r="V33" s="5"/>
      <c r="W33" s="1345" t="s">
        <v>135</v>
      </c>
      <c r="X33" s="1348" t="s">
        <v>136</v>
      </c>
      <c r="Y33" s="1349"/>
      <c r="Z33" s="1345" t="s">
        <v>137</v>
      </c>
      <c r="AA33" s="1345" t="s">
        <v>138</v>
      </c>
      <c r="AB33" s="1338" t="s">
        <v>139</v>
      </c>
      <c r="AC33" s="1354"/>
      <c r="AD33" s="40"/>
      <c r="AE33" s="41" t="s">
        <v>30</v>
      </c>
      <c r="AF33" s="42"/>
      <c r="AG33" s="42"/>
      <c r="AH33" s="42"/>
      <c r="AI33" s="42"/>
      <c r="AJ33" s="1324" t="s">
        <v>108</v>
      </c>
      <c r="AK33" s="1325"/>
    </row>
    <row r="34" spans="1:37" ht="9.75" customHeight="1" x14ac:dyDescent="0.25">
      <c r="A34" s="1330"/>
      <c r="B34" s="1330"/>
      <c r="C34" s="1330"/>
      <c r="D34" s="1330"/>
      <c r="E34" s="1330"/>
      <c r="F34" s="1330"/>
      <c r="G34" s="1330"/>
      <c r="H34" s="1330"/>
      <c r="I34" s="1330"/>
      <c r="J34" s="1330"/>
      <c r="K34" s="1330"/>
      <c r="L34" s="1330"/>
      <c r="M34" s="1330"/>
      <c r="N34" s="1330"/>
      <c r="O34" s="1330"/>
      <c r="P34" s="1330"/>
      <c r="Q34" s="1330"/>
      <c r="R34" s="1330"/>
      <c r="S34" s="1330"/>
      <c r="T34" s="1330"/>
      <c r="U34" s="1330"/>
      <c r="V34" s="5"/>
      <c r="W34" s="1346"/>
      <c r="X34" s="1350"/>
      <c r="Y34" s="1351"/>
      <c r="Z34" s="1346"/>
      <c r="AA34" s="1346"/>
      <c r="AB34" s="1355"/>
      <c r="AC34" s="1356"/>
      <c r="AD34" s="43"/>
      <c r="AE34" s="44"/>
      <c r="AF34" s="45"/>
      <c r="AG34" s="45"/>
      <c r="AH34" s="45"/>
      <c r="AI34" s="45"/>
      <c r="AJ34" s="1326"/>
      <c r="AK34" s="1327"/>
    </row>
    <row r="35" spans="1:37" ht="9.75" customHeight="1" x14ac:dyDescent="0.25">
      <c r="A35" s="1331" t="s">
        <v>359</v>
      </c>
      <c r="B35" s="1331"/>
      <c r="C35" s="1331"/>
      <c r="D35" s="1331"/>
      <c r="E35" s="1331"/>
      <c r="F35" s="1331"/>
      <c r="G35" s="1331"/>
      <c r="H35" s="1331"/>
      <c r="I35" s="1331"/>
      <c r="J35" s="1331"/>
      <c r="K35" s="1331"/>
      <c r="L35" s="1331"/>
      <c r="M35" s="1331"/>
      <c r="N35" s="1331"/>
      <c r="O35" s="1331"/>
      <c r="P35" s="1331"/>
      <c r="Q35" s="1331"/>
      <c r="R35" s="1331"/>
      <c r="S35" s="1331"/>
      <c r="T35" s="1331"/>
      <c r="U35" s="1331"/>
      <c r="V35" s="5"/>
      <c r="W35" s="1346"/>
      <c r="X35" s="1350"/>
      <c r="Y35" s="1351"/>
      <c r="Z35" s="1346"/>
      <c r="AA35" s="1346"/>
      <c r="AB35" s="1355"/>
      <c r="AC35" s="1356"/>
      <c r="AD35" s="43"/>
      <c r="AE35" s="44"/>
      <c r="AF35" s="45"/>
      <c r="AG35" s="45"/>
      <c r="AH35" s="45"/>
      <c r="AI35" s="45"/>
      <c r="AJ35" s="1326"/>
      <c r="AK35" s="1327"/>
    </row>
    <row r="36" spans="1:37" ht="9.75" customHeight="1" x14ac:dyDescent="0.25">
      <c r="A36" s="1332"/>
      <c r="B36" s="1332"/>
      <c r="C36" s="1332"/>
      <c r="D36" s="1332"/>
      <c r="E36" s="1332"/>
      <c r="F36" s="1332"/>
      <c r="G36" s="1332"/>
      <c r="H36" s="1332"/>
      <c r="I36" s="1332"/>
      <c r="J36" s="1332"/>
      <c r="K36" s="1332"/>
      <c r="L36" s="1332"/>
      <c r="M36" s="1332"/>
      <c r="N36" s="1332"/>
      <c r="O36" s="1332"/>
      <c r="P36" s="1332"/>
      <c r="Q36" s="1332"/>
      <c r="R36" s="1332"/>
      <c r="S36" s="1332"/>
      <c r="T36" s="1332"/>
      <c r="U36" s="1332"/>
      <c r="V36" s="5"/>
      <c r="W36" s="1347"/>
      <c r="X36" s="1352"/>
      <c r="Y36" s="1353"/>
      <c r="Z36" s="1347"/>
      <c r="AA36" s="1347"/>
      <c r="AB36" s="1357"/>
      <c r="AC36" s="1358"/>
      <c r="AD36" s="45"/>
      <c r="AE36" s="46"/>
      <c r="AF36" s="47"/>
      <c r="AG36" s="47"/>
      <c r="AH36" s="47"/>
      <c r="AI36" s="47"/>
      <c r="AJ36" s="1328"/>
      <c r="AK36" s="1329"/>
    </row>
    <row r="37" spans="1:37" ht="9.75" customHeight="1" x14ac:dyDescent="0.25">
      <c r="A37" s="1333" t="s">
        <v>95</v>
      </c>
      <c r="B37" s="1334"/>
      <c r="C37" s="1334"/>
      <c r="D37" s="1334"/>
      <c r="E37" s="1334"/>
      <c r="F37" s="1334"/>
      <c r="G37" s="1334"/>
      <c r="H37" s="1335"/>
      <c r="I37" s="1333" t="s">
        <v>96</v>
      </c>
      <c r="J37" s="1334"/>
      <c r="K37" s="1334"/>
      <c r="L37" s="1334"/>
      <c r="M37" s="1334"/>
      <c r="N37" s="1334"/>
      <c r="O37" s="1335"/>
      <c r="P37" s="1333" t="s">
        <v>97</v>
      </c>
      <c r="Q37" s="1334"/>
      <c r="R37" s="1334"/>
      <c r="S37" s="1334"/>
      <c r="T37" s="1334"/>
      <c r="U37" s="1335"/>
      <c r="V37" s="5"/>
      <c r="W37" s="1296"/>
      <c r="X37" s="1296"/>
      <c r="Y37" s="1296"/>
      <c r="Z37" s="1296"/>
      <c r="AA37" s="1296"/>
      <c r="AB37" s="1296"/>
      <c r="AC37" s="1296"/>
      <c r="AD37" s="1296"/>
      <c r="AE37" s="1296"/>
      <c r="AF37" s="1296"/>
      <c r="AG37" s="1296"/>
      <c r="AH37" s="1296"/>
      <c r="AI37" s="1296"/>
      <c r="AJ37" s="1296"/>
      <c r="AK37" s="1296"/>
    </row>
    <row r="38" spans="1:37" ht="12" customHeight="1" x14ac:dyDescent="0.25">
      <c r="A38" s="1658" t="str">
        <f>EXPORTAR!D17</f>
        <v/>
      </c>
      <c r="B38" s="1658"/>
      <c r="C38" s="1658"/>
      <c r="D38" s="1658"/>
      <c r="E38" s="1658"/>
      <c r="F38" s="1658"/>
      <c r="G38" s="1658"/>
      <c r="H38" s="1658"/>
      <c r="I38" s="1658" t="str">
        <f>EXPORTAR!D18</f>
        <v/>
      </c>
      <c r="J38" s="1658"/>
      <c r="K38" s="1658"/>
      <c r="L38" s="1658"/>
      <c r="M38" s="1658"/>
      <c r="N38" s="1658"/>
      <c r="O38" s="1658"/>
      <c r="P38" s="1658">
        <f>EXPORTAR!D16</f>
        <v>0</v>
      </c>
      <c r="Q38" s="1658"/>
      <c r="R38" s="1658"/>
      <c r="S38" s="1658"/>
      <c r="T38" s="1658"/>
      <c r="U38" s="1658"/>
      <c r="V38" s="5"/>
      <c r="W38" s="1315" t="s">
        <v>141</v>
      </c>
      <c r="X38" s="1315"/>
      <c r="Y38" s="1315"/>
      <c r="Z38" s="1315"/>
      <c r="AA38" s="1315"/>
      <c r="AB38" s="1315"/>
      <c r="AC38" s="1315"/>
      <c r="AD38" s="1315"/>
      <c r="AE38" s="1315"/>
      <c r="AF38" s="1315"/>
      <c r="AG38" s="1315"/>
      <c r="AH38" s="1315"/>
      <c r="AI38" s="1315"/>
      <c r="AJ38" s="1315"/>
      <c r="AK38" s="1315"/>
    </row>
    <row r="39" spans="1:37" ht="12.75" customHeight="1" x14ac:dyDescent="0.25">
      <c r="A39" s="1379" t="str">
        <f>EXPORTAR!G17</f>
        <v/>
      </c>
      <c r="B39" s="1380"/>
      <c r="C39" s="1380"/>
      <c r="D39" s="1380"/>
      <c r="E39" s="1380"/>
      <c r="F39" s="1380"/>
      <c r="G39" s="1380"/>
      <c r="H39" s="1381"/>
      <c r="I39" s="1658" t="str">
        <f>EXPORTAR!G18</f>
        <v/>
      </c>
      <c r="J39" s="1658"/>
      <c r="K39" s="1658"/>
      <c r="L39" s="1658"/>
      <c r="M39" s="1658"/>
      <c r="N39" s="1658"/>
      <c r="O39" s="1658"/>
      <c r="P39" s="1658">
        <f>EXPORTAR!G16</f>
        <v>0</v>
      </c>
      <c r="Q39" s="1658"/>
      <c r="R39" s="1658"/>
      <c r="S39" s="1658"/>
      <c r="T39" s="1658"/>
      <c r="U39" s="1658"/>
      <c r="V39" s="5"/>
      <c r="W39" s="1316" t="s">
        <v>142</v>
      </c>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583" t="s">
        <v>115</v>
      </c>
      <c r="T40" s="1584"/>
      <c r="U40" s="1585"/>
      <c r="V40" s="5"/>
      <c r="W40" s="1316"/>
      <c r="X40" s="1317"/>
      <c r="Y40" s="1317"/>
      <c r="Z40" s="1317"/>
      <c r="AA40" s="1317"/>
      <c r="AB40" s="1317"/>
      <c r="AC40" s="1317"/>
      <c r="AD40" s="1317"/>
      <c r="AE40" s="1317"/>
      <c r="AF40" s="1317"/>
      <c r="AG40" s="1317"/>
      <c r="AH40" s="1317"/>
      <c r="AI40" s="1317"/>
      <c r="AJ40" s="1317"/>
      <c r="AK40" s="1318"/>
    </row>
    <row r="41" spans="1:37" ht="13.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653" t="str">
        <f>EXPORTAR!D19</f>
        <v/>
      </c>
      <c r="T41" s="1653"/>
      <c r="U41" s="1653"/>
      <c r="V41" s="5"/>
      <c r="W41" s="1298" t="str">
        <f>IF(EXPORTAR!D51="","","Traslado de Cuenta Hacia la Secretaria de Transito de")</f>
        <v/>
      </c>
      <c r="X41" s="1299"/>
      <c r="Y41" s="1299"/>
      <c r="Z41" s="1299"/>
      <c r="AA41" s="1299"/>
      <c r="AB41" s="1299"/>
      <c r="AC41" s="1299"/>
      <c r="AD41" s="1299"/>
      <c r="AE41" s="1299"/>
      <c r="AF41" s="1299"/>
      <c r="AG41" s="1302">
        <f>EXPORTAR!D51</f>
        <v>0</v>
      </c>
      <c r="AH41" s="1302"/>
      <c r="AI41" s="1302"/>
      <c r="AJ41" s="1302"/>
      <c r="AK41" s="1303"/>
    </row>
    <row r="42" spans="1:37" ht="13.5" customHeight="1" x14ac:dyDescent="0.25">
      <c r="A42" s="1286"/>
      <c r="B42" s="1287"/>
      <c r="C42" s="1289"/>
      <c r="D42" s="1286"/>
      <c r="E42" s="1291"/>
      <c r="F42" s="1287"/>
      <c r="G42" s="1286"/>
      <c r="H42" s="1291"/>
      <c r="I42" s="1287"/>
      <c r="J42" s="1286"/>
      <c r="K42" s="1287"/>
      <c r="L42" s="1286"/>
      <c r="M42" s="1291"/>
      <c r="N42" s="1287"/>
      <c r="O42" s="1289"/>
      <c r="P42" s="1286"/>
      <c r="Q42" s="1291"/>
      <c r="R42" s="1287"/>
      <c r="S42" s="1654" t="str">
        <f>EXPORTAR!G19</f>
        <v/>
      </c>
      <c r="T42" s="1654"/>
      <c r="U42" s="1654"/>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6.5" customHeight="1" x14ac:dyDescent="0.25">
      <c r="A44" s="1655" t="str">
        <f>EXPORTAR!G20</f>
        <v/>
      </c>
      <c r="B44" s="1656"/>
      <c r="C44" s="1656"/>
      <c r="D44" s="1656"/>
      <c r="E44" s="1656"/>
      <c r="F44" s="1656"/>
      <c r="G44" s="1656"/>
      <c r="H44" s="1656"/>
      <c r="I44" s="1656"/>
      <c r="J44" s="1656"/>
      <c r="K44" s="1656"/>
      <c r="L44" s="1657"/>
      <c r="M44" s="1655" t="str">
        <f>EXPORTAR!G21</f>
        <v/>
      </c>
      <c r="N44" s="1656"/>
      <c r="O44" s="1656"/>
      <c r="P44" s="1656"/>
      <c r="Q44" s="1656"/>
      <c r="R44" s="1657"/>
      <c r="S44" s="1389" t="str">
        <f>EXPORTAR!G22</f>
        <v/>
      </c>
      <c r="T44" s="1593"/>
      <c r="U44" s="1274"/>
      <c r="V44" s="5"/>
      <c r="W44" s="135"/>
      <c r="X44" s="136"/>
      <c r="Y44" s="136"/>
      <c r="Z44" s="136"/>
      <c r="AA44" s="136"/>
      <c r="AB44" s="136"/>
      <c r="AC44" s="136"/>
      <c r="AD44" s="136"/>
      <c r="AE44" s="136"/>
      <c r="AF44" s="136"/>
      <c r="AG44" s="136"/>
      <c r="AH44" s="136"/>
      <c r="AI44" s="136"/>
      <c r="AJ44" s="136"/>
      <c r="AK44" s="137"/>
    </row>
    <row r="45" spans="1:37" ht="16.5" customHeight="1" x14ac:dyDescent="0.25">
      <c r="A45" s="1649" t="str">
        <f>EXPORTAR!D20</f>
        <v/>
      </c>
      <c r="B45" s="1650"/>
      <c r="C45" s="1650"/>
      <c r="D45" s="1650"/>
      <c r="E45" s="1650"/>
      <c r="F45" s="1650"/>
      <c r="G45" s="1650"/>
      <c r="H45" s="1650"/>
      <c r="I45" s="1650"/>
      <c r="J45" s="1650"/>
      <c r="K45" s="1650"/>
      <c r="L45" s="1651"/>
      <c r="M45" s="1649" t="str">
        <f>EXPORTAR!D21</f>
        <v/>
      </c>
      <c r="N45" s="1652"/>
      <c r="O45" s="1652"/>
      <c r="P45" s="1652"/>
      <c r="Q45" s="1652"/>
      <c r="R45" s="1651"/>
      <c r="S45" s="1272" t="str">
        <f>EXPORTAR!D22</f>
        <v/>
      </c>
      <c r="T45" s="1273"/>
      <c r="U45" s="1274"/>
      <c r="V45" s="5"/>
      <c r="W45" s="1275" t="s">
        <v>144</v>
      </c>
      <c r="X45" s="1276"/>
      <c r="Y45" s="1276"/>
      <c r="Z45" s="1276"/>
      <c r="AA45" s="1276"/>
      <c r="AB45" s="1276"/>
      <c r="AC45" s="1276"/>
      <c r="AD45" s="1276"/>
      <c r="AE45" s="1276"/>
      <c r="AF45" s="1276"/>
      <c r="AG45" s="1276"/>
      <c r="AH45" s="1276"/>
      <c r="AI45" s="1276"/>
      <c r="AJ45" s="1276"/>
      <c r="AK45" s="1277"/>
    </row>
    <row r="46" spans="1:37" ht="9" customHeight="1" x14ac:dyDescent="0.25">
      <c r="A46" s="1659" t="s">
        <v>145</v>
      </c>
      <c r="B46" s="1660"/>
      <c r="C46" s="1660"/>
      <c r="D46" s="1660"/>
      <c r="E46" s="1660"/>
      <c r="F46" s="1660"/>
      <c r="G46" s="1660"/>
      <c r="H46" s="1660"/>
      <c r="I46" s="1660"/>
      <c r="J46" s="1660"/>
      <c r="K46" s="1660"/>
      <c r="L46" s="1660"/>
      <c r="M46" s="1661" t="s">
        <v>145</v>
      </c>
      <c r="N46" s="1661"/>
      <c r="O46" s="1661"/>
      <c r="P46" s="1661"/>
      <c r="Q46" s="1661"/>
      <c r="R46" s="1661"/>
      <c r="S46" s="1661"/>
      <c r="T46" s="1661"/>
      <c r="U46" s="1661"/>
      <c r="V46" s="5"/>
      <c r="W46" s="1278"/>
      <c r="X46" s="1279"/>
      <c r="Y46" s="1279"/>
      <c r="Z46" s="1279"/>
      <c r="AA46" s="1279"/>
      <c r="AB46" s="1279"/>
      <c r="AC46" s="1279"/>
      <c r="AD46" s="1279"/>
      <c r="AE46" s="1279"/>
      <c r="AF46" s="1279"/>
      <c r="AG46" s="1279"/>
      <c r="AH46" s="1279"/>
      <c r="AI46" s="1279"/>
      <c r="AJ46" s="1279"/>
      <c r="AK46" s="1280"/>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6"/>
      <c r="X47" s="1236"/>
      <c r="Y47" s="1236"/>
      <c r="Z47" s="1236"/>
      <c r="AA47" s="1236"/>
      <c r="AB47" s="1236"/>
      <c r="AC47" s="1236"/>
      <c r="AD47" s="1236"/>
      <c r="AE47" s="1236"/>
      <c r="AF47" s="1236"/>
      <c r="AG47" s="1236"/>
      <c r="AH47" s="1236"/>
      <c r="AI47" s="1236"/>
      <c r="AJ47" s="1236"/>
      <c r="AK47" s="1236"/>
    </row>
    <row r="48" spans="1:37" ht="18" x14ac:dyDescent="0.25">
      <c r="A48" s="573">
        <f>DATOS!W2</f>
        <v>0</v>
      </c>
      <c r="B48" s="573"/>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row>
    <row r="49" spans="2:31" x14ac:dyDescent="0.25">
      <c r="B49" s="101"/>
      <c r="C49" s="1529">
        <f>EXPORTAR!D45</f>
        <v>0</v>
      </c>
      <c r="D49" s="1529"/>
      <c r="E49" s="1529"/>
      <c r="F49" s="1529"/>
      <c r="G49" s="1529"/>
      <c r="H49" s="1529"/>
      <c r="I49" s="1529"/>
      <c r="J49" s="1529"/>
      <c r="K49" s="1529"/>
      <c r="L49" s="1529"/>
      <c r="M49" s="1529"/>
      <c r="N49" s="1529"/>
      <c r="O49" s="1529"/>
      <c r="P49" s="1529"/>
      <c r="Q49" s="1529"/>
      <c r="R49" s="1529"/>
      <c r="S49" s="1529"/>
      <c r="T49" s="1529"/>
      <c r="U49" s="1529"/>
      <c r="V49" s="1529"/>
      <c r="W49" s="1529"/>
    </row>
    <row r="50" spans="2:31" x14ac:dyDescent="0.25">
      <c r="C50" s="142"/>
      <c r="D50" s="142"/>
      <c r="E50" s="142"/>
      <c r="F50" s="1464"/>
      <c r="G50" s="1464"/>
      <c r="H50" s="1464"/>
      <c r="I50" s="1464"/>
      <c r="J50" s="1464"/>
      <c r="K50" s="1464"/>
      <c r="L50" s="1464"/>
      <c r="M50" s="1464"/>
      <c r="N50" s="1464"/>
      <c r="O50" s="1464"/>
      <c r="P50" s="1464"/>
      <c r="Q50" s="1464"/>
      <c r="R50" s="1464"/>
      <c r="S50" s="1464"/>
      <c r="T50" s="1464"/>
      <c r="U50" s="1464"/>
      <c r="V50" s="1464"/>
      <c r="W50" s="1464"/>
      <c r="AE50" s="324"/>
    </row>
  </sheetData>
  <mergeCells count="224">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2" t="s">
        <v>146</v>
      </c>
      <c r="B2" s="1663"/>
      <c r="C2" s="1663"/>
      <c r="D2" s="1664"/>
      <c r="F2" s="1662" t="s">
        <v>147</v>
      </c>
      <c r="G2" s="1663"/>
      <c r="H2" s="1663"/>
      <c r="I2" s="1663"/>
      <c r="J2" s="1663"/>
      <c r="K2" s="1664"/>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52"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3"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2" t="s">
        <v>4</v>
      </c>
      <c r="B9" s="1663"/>
      <c r="C9" s="1663"/>
      <c r="D9" s="1664"/>
      <c r="F9" s="1665" t="s">
        <v>149</v>
      </c>
      <c r="G9" s="1666"/>
      <c r="H9" s="1666"/>
      <c r="I9" s="1666"/>
      <c r="J9" s="1666"/>
      <c r="K9" s="1667"/>
    </row>
    <row r="10" spans="1:48" ht="15" customHeight="1" x14ac:dyDescent="0.25">
      <c r="A10" s="74" t="s">
        <v>30</v>
      </c>
      <c r="B10" s="89" t="str">
        <f>CONCATENATE(EXPORTAR!D16," ",EXPORTAR!D17," ",EXPORTAR!D18)</f>
        <v xml:space="preserve">  </v>
      </c>
      <c r="C10" s="116"/>
      <c r="D10" s="117"/>
      <c r="F10" s="1665"/>
      <c r="G10" s="1666"/>
      <c r="H10" s="1666"/>
      <c r="I10" s="1666"/>
      <c r="J10" s="1666"/>
      <c r="K10" s="1667"/>
    </row>
    <row r="11" spans="1:48" ht="15" customHeight="1" x14ac:dyDescent="0.25">
      <c r="A11" s="83" t="s">
        <v>148</v>
      </c>
      <c r="B11" s="152" t="str">
        <f>EXPORTAR!D19</f>
        <v/>
      </c>
      <c r="C11" s="118"/>
      <c r="D11" s="119"/>
      <c r="F11" s="1665"/>
      <c r="G11" s="1666"/>
      <c r="H11" s="1666"/>
      <c r="I11" s="1666"/>
      <c r="J11" s="1666"/>
      <c r="K11" s="1667"/>
    </row>
    <row r="12" spans="1:48" ht="15" customHeight="1" thickBot="1" x14ac:dyDescent="0.3">
      <c r="A12" s="74" t="s">
        <v>1</v>
      </c>
      <c r="B12" s="89" t="str">
        <f>EXPORTAR!D20</f>
        <v/>
      </c>
      <c r="C12" s="118"/>
      <c r="D12" s="119"/>
      <c r="F12" s="1668"/>
      <c r="G12" s="1669"/>
      <c r="H12" s="1669"/>
      <c r="I12" s="1669"/>
      <c r="J12" s="1669"/>
      <c r="K12" s="1670"/>
    </row>
    <row r="13" spans="1:48" ht="15" customHeight="1" thickBot="1" x14ac:dyDescent="0.3">
      <c r="A13" s="74" t="s">
        <v>2</v>
      </c>
      <c r="B13" s="89" t="str">
        <f>EXPORTAR!D21</f>
        <v/>
      </c>
      <c r="C13" s="118"/>
      <c r="D13" s="119"/>
    </row>
    <row r="14" spans="1:48" ht="17.25" customHeight="1" thickBot="1" x14ac:dyDescent="0.3">
      <c r="A14" s="75" t="s">
        <v>3</v>
      </c>
      <c r="B14" s="153" t="str">
        <f>EXPORTAR!D22</f>
        <v/>
      </c>
      <c r="C14" s="120"/>
      <c r="D14" s="121"/>
      <c r="F14" s="1680" t="s">
        <v>183</v>
      </c>
      <c r="G14" s="1681"/>
      <c r="H14" s="1681"/>
      <c r="I14" s="1681"/>
      <c r="J14" s="1681"/>
      <c r="K14" s="1682"/>
    </row>
    <row r="15" spans="1:48" ht="15" customHeight="1" thickBot="1" x14ac:dyDescent="0.3">
      <c r="F15" s="1665"/>
      <c r="G15" s="1666"/>
      <c r="H15" s="1666"/>
      <c r="I15" s="1666"/>
      <c r="J15" s="1666"/>
      <c r="K15" s="1667"/>
    </row>
    <row r="16" spans="1:48" ht="15" customHeight="1" x14ac:dyDescent="0.25">
      <c r="A16" s="1662" t="s">
        <v>150</v>
      </c>
      <c r="B16" s="1663"/>
      <c r="C16" s="1663"/>
      <c r="D16" s="1664"/>
      <c r="F16" s="1665"/>
      <c r="G16" s="1666"/>
      <c r="H16" s="1666"/>
      <c r="I16" s="1666"/>
      <c r="J16" s="1666"/>
      <c r="K16" s="1667"/>
    </row>
    <row r="17" spans="1:11" ht="17.25" customHeight="1" x14ac:dyDescent="0.25">
      <c r="A17" s="74" t="s">
        <v>9</v>
      </c>
      <c r="B17" s="111" t="str">
        <f>EXPORTAR!D29</f>
        <v/>
      </c>
      <c r="C17" s="73"/>
      <c r="D17" s="76"/>
      <c r="F17" s="1665"/>
      <c r="G17" s="1666"/>
      <c r="H17" s="1666"/>
      <c r="I17" s="1666"/>
      <c r="J17" s="1666"/>
      <c r="K17" s="1667"/>
    </row>
    <row r="18" spans="1:11" ht="17.25" customHeight="1" x14ac:dyDescent="0.25">
      <c r="A18" s="74" t="s">
        <v>11</v>
      </c>
      <c r="B18" s="112" t="str">
        <f>EXPORTAR!D30</f>
        <v/>
      </c>
      <c r="C18" s="73"/>
      <c r="D18" s="76"/>
      <c r="F18" s="1665"/>
      <c r="G18" s="1666"/>
      <c r="H18" s="1666"/>
      <c r="I18" s="1666"/>
      <c r="J18" s="1666"/>
      <c r="K18" s="1667"/>
    </row>
    <row r="19" spans="1:11" ht="18.75" customHeight="1" x14ac:dyDescent="0.25">
      <c r="A19" s="74" t="s">
        <v>13</v>
      </c>
      <c r="B19" s="113" t="str">
        <f>EXPORTAR!D32</f>
        <v/>
      </c>
      <c r="C19" s="73"/>
      <c r="D19" s="76"/>
      <c r="F19" s="1665"/>
      <c r="G19" s="1666"/>
      <c r="H19" s="1666"/>
      <c r="I19" s="1666"/>
      <c r="J19" s="1666"/>
      <c r="K19" s="1667"/>
    </row>
    <row r="20" spans="1:11" ht="21" customHeight="1" thickBot="1" x14ac:dyDescent="0.3">
      <c r="A20" s="74" t="s">
        <v>23</v>
      </c>
      <c r="B20" s="113" t="str">
        <f>EXPORTAR!D41</f>
        <v/>
      </c>
      <c r="C20" s="73"/>
      <c r="D20" s="76"/>
      <c r="F20" s="1668"/>
      <c r="G20" s="1669"/>
      <c r="H20" s="1669"/>
      <c r="I20" s="1669"/>
      <c r="J20" s="1669"/>
      <c r="K20" s="1670"/>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62" t="s">
        <v>151</v>
      </c>
      <c r="G22" s="1663"/>
      <c r="H22" s="1663"/>
      <c r="I22" s="1663"/>
      <c r="J22" s="1663"/>
      <c r="K22" s="1664"/>
    </row>
    <row r="23" spans="1:11" ht="15" customHeight="1" x14ac:dyDescent="0.25">
      <c r="A23" s="74" t="s">
        <v>16</v>
      </c>
      <c r="B23" s="325" t="str">
        <f>EXPORTAR!D35</f>
        <v/>
      </c>
      <c r="C23" s="73"/>
      <c r="D23" s="76"/>
      <c r="F23" s="1665" t="s">
        <v>169</v>
      </c>
      <c r="G23" s="1666"/>
      <c r="H23" s="1666"/>
      <c r="I23" s="1666"/>
      <c r="J23" s="1666"/>
      <c r="K23" s="1667"/>
    </row>
    <row r="24" spans="1:11" ht="15" customHeight="1" thickBot="1" x14ac:dyDescent="0.3">
      <c r="A24" s="74" t="s">
        <v>17</v>
      </c>
      <c r="B24" s="325" t="str">
        <f>EXPORTAR!D36</f>
        <v/>
      </c>
      <c r="C24" s="73"/>
      <c r="D24" s="76"/>
      <c r="F24" s="1668"/>
      <c r="G24" s="1669"/>
      <c r="H24" s="1669"/>
      <c r="I24" s="1669"/>
      <c r="J24" s="1669"/>
      <c r="K24" s="1670"/>
    </row>
    <row r="25" spans="1:11" ht="15" customHeight="1" x14ac:dyDescent="0.25">
      <c r="A25" s="74" t="s">
        <v>15</v>
      </c>
      <c r="B25" s="325"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683" t="s">
        <v>153</v>
      </c>
      <c r="G29" s="1330"/>
      <c r="I29" s="53" t="s">
        <v>154</v>
      </c>
      <c r="J29" s="53"/>
    </row>
    <row r="30" spans="1:11" ht="15" customHeight="1" x14ac:dyDescent="0.25">
      <c r="A30" s="1671" t="s">
        <v>155</v>
      </c>
      <c r="B30" s="1672"/>
      <c r="C30" s="1672"/>
      <c r="D30" s="1672"/>
      <c r="E30" s="1672"/>
      <c r="F30" s="1672"/>
      <c r="G30" s="1672"/>
      <c r="H30" s="1672"/>
      <c r="I30" s="1672"/>
      <c r="J30" s="1672"/>
      <c r="K30" s="1673"/>
    </row>
    <row r="31" spans="1:11" ht="15" customHeight="1" x14ac:dyDescent="0.25">
      <c r="A31" s="1674"/>
      <c r="B31" s="1675"/>
      <c r="C31" s="1675"/>
      <c r="D31" s="1675"/>
      <c r="E31" s="1675"/>
      <c r="F31" s="1675"/>
      <c r="G31" s="1675"/>
      <c r="H31" s="1675"/>
      <c r="I31" s="1675"/>
      <c r="J31" s="1675"/>
      <c r="K31" s="1676"/>
    </row>
    <row r="32" spans="1:11" ht="15" customHeight="1" x14ac:dyDescent="0.25">
      <c r="A32" s="1674"/>
      <c r="B32" s="1675"/>
      <c r="C32" s="1675"/>
      <c r="D32" s="1675"/>
      <c r="E32" s="1675"/>
      <c r="F32" s="1675"/>
      <c r="G32" s="1675"/>
      <c r="H32" s="1675"/>
      <c r="I32" s="1675"/>
      <c r="J32" s="1675"/>
      <c r="K32" s="1676"/>
    </row>
    <row r="33" spans="1:11" ht="15" customHeight="1" x14ac:dyDescent="0.25">
      <c r="A33" s="1674"/>
      <c r="B33" s="1675"/>
      <c r="C33" s="1675"/>
      <c r="D33" s="1675"/>
      <c r="E33" s="1675"/>
      <c r="F33" s="1675"/>
      <c r="G33" s="1675"/>
      <c r="H33" s="1675"/>
      <c r="I33" s="1675"/>
      <c r="J33" s="1675"/>
      <c r="K33" s="1676"/>
    </row>
    <row r="34" spans="1:11" ht="12" customHeight="1" x14ac:dyDescent="0.25">
      <c r="A34" s="1677"/>
      <c r="B34" s="1678"/>
      <c r="C34" s="1678"/>
      <c r="D34" s="1678"/>
      <c r="E34" s="1678"/>
      <c r="F34" s="1678"/>
      <c r="G34" s="1678"/>
      <c r="H34" s="1678"/>
      <c r="I34" s="1678"/>
      <c r="J34" s="1678"/>
      <c r="K34" s="1679"/>
    </row>
    <row r="35" spans="1:11" ht="0.75" customHeight="1" x14ac:dyDescent="0.25">
      <c r="A35" s="573">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2" t="s">
        <v>146</v>
      </c>
      <c r="B2" s="1663"/>
      <c r="C2" s="1663"/>
      <c r="D2" s="1664"/>
      <c r="F2" s="1684" t="s">
        <v>146</v>
      </c>
      <c r="G2" s="1685"/>
      <c r="H2" s="1685"/>
      <c r="I2" s="1685"/>
      <c r="J2" s="1686"/>
    </row>
    <row r="3" spans="1:47" ht="15" customHeight="1" x14ac:dyDescent="0.25">
      <c r="A3" s="74" t="s">
        <v>30</v>
      </c>
      <c r="B3" s="88" t="str">
        <f>CONCATENATE(EXPORTAR!D8," ",EXPORTAR!D9," ",EXPORTAR!D10)</f>
        <v xml:space="preserve">  </v>
      </c>
      <c r="C3" s="150"/>
      <c r="D3" s="151"/>
      <c r="F3" s="65" t="s">
        <v>30</v>
      </c>
      <c r="G3" s="1690" t="str">
        <f>CONCATENATE(EXPORTAR!G8," ",EXPORTAR!G9," ",EXPORTAR!G10)</f>
        <v xml:space="preserve">  </v>
      </c>
      <c r="H3" s="1691"/>
      <c r="I3" s="1691"/>
      <c r="J3" s="1692"/>
    </row>
    <row r="4" spans="1:47" ht="15" customHeight="1" x14ac:dyDescent="0.25">
      <c r="A4" s="83" t="s">
        <v>148</v>
      </c>
      <c r="B4" s="152" t="str">
        <f>EXPORTAR!D11</f>
        <v/>
      </c>
      <c r="C4" s="73"/>
      <c r="D4" s="76"/>
      <c r="F4" s="65" t="s">
        <v>148</v>
      </c>
      <c r="G4" s="1693" t="str">
        <f>EXPORTAR!G11</f>
        <v/>
      </c>
      <c r="H4" s="1694"/>
      <c r="I4" s="1694"/>
      <c r="J4" s="1695"/>
    </row>
    <row r="5" spans="1:47" ht="15" customHeight="1" x14ac:dyDescent="0.25">
      <c r="A5" s="74" t="s">
        <v>1</v>
      </c>
      <c r="B5" s="89" t="str">
        <f>EXPORTAR!D12</f>
        <v/>
      </c>
      <c r="C5" s="73"/>
      <c r="D5" s="76"/>
      <c r="F5" s="65" t="s">
        <v>1</v>
      </c>
      <c r="G5" s="1690" t="str">
        <f>EXPORTAR!G12</f>
        <v/>
      </c>
      <c r="H5" s="1691"/>
      <c r="I5" s="1691"/>
      <c r="J5" s="1692"/>
    </row>
    <row r="6" spans="1:47" ht="15" customHeight="1" x14ac:dyDescent="0.25">
      <c r="A6" s="74" t="s">
        <v>2</v>
      </c>
      <c r="B6" s="89" t="str">
        <f>EXPORTAR!D13</f>
        <v/>
      </c>
      <c r="C6" s="73"/>
      <c r="D6" s="76"/>
      <c r="F6" s="65" t="s">
        <v>2</v>
      </c>
      <c r="G6" s="1690" t="str">
        <f>EXPORTAR!G13</f>
        <v/>
      </c>
      <c r="H6" s="1691"/>
      <c r="I6" s="1691"/>
      <c r="J6" s="1692"/>
    </row>
    <row r="7" spans="1:47" ht="15" customHeight="1" thickBot="1" x14ac:dyDescent="0.3">
      <c r="A7" s="75" t="s">
        <v>3</v>
      </c>
      <c r="B7" s="153" t="str">
        <f>EXPORTAR!D14</f>
        <v/>
      </c>
      <c r="C7" s="77"/>
      <c r="D7" s="78"/>
      <c r="F7" s="104" t="s">
        <v>3</v>
      </c>
      <c r="G7" s="1687" t="str">
        <f>EXPORTAR!G14</f>
        <v/>
      </c>
      <c r="H7" s="1688"/>
      <c r="I7" s="1688"/>
      <c r="J7" s="1689"/>
    </row>
    <row r="8" spans="1:47" ht="6.75" customHeight="1" thickBot="1" x14ac:dyDescent="0.3">
      <c r="AQ8" s="19"/>
      <c r="AR8" s="19"/>
      <c r="AS8" s="19"/>
      <c r="AT8" s="19"/>
      <c r="AU8" s="19"/>
    </row>
    <row r="9" spans="1:47" ht="15" customHeight="1" x14ac:dyDescent="0.25">
      <c r="A9" s="1662" t="s">
        <v>4</v>
      </c>
      <c r="B9" s="1663"/>
      <c r="C9" s="1663"/>
      <c r="D9" s="1664"/>
      <c r="F9" s="1662" t="s">
        <v>147</v>
      </c>
      <c r="G9" s="1663"/>
      <c r="H9" s="1663"/>
      <c r="I9" s="1663"/>
      <c r="J9" s="1663"/>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00" t="str">
        <f>EXPORTAR!D25</f>
        <v>DE CONTADO</v>
      </c>
      <c r="H11" s="1701"/>
      <c r="I11" s="1701"/>
      <c r="J11" s="1701"/>
    </row>
    <row r="12" spans="1:47" ht="15" customHeight="1" x14ac:dyDescent="0.25">
      <c r="A12" s="74" t="s">
        <v>1</v>
      </c>
      <c r="B12" s="89" t="str">
        <f>EXPORTAR!D20</f>
        <v/>
      </c>
      <c r="C12" s="73"/>
      <c r="D12" s="76"/>
      <c r="F12" s="1696"/>
      <c r="G12" s="1697"/>
      <c r="H12" s="1697"/>
      <c r="I12" s="1697"/>
      <c r="J12" s="1697"/>
    </row>
    <row r="13" spans="1:47" ht="15" customHeight="1" x14ac:dyDescent="0.25">
      <c r="A13" s="74" t="s">
        <v>2</v>
      </c>
      <c r="B13" s="89" t="str">
        <f>EXPORTAR!D21</f>
        <v/>
      </c>
      <c r="C13" s="73"/>
      <c r="D13" s="76"/>
      <c r="F13" s="1698"/>
      <c r="G13" s="1699"/>
      <c r="H13" s="1699"/>
      <c r="I13" s="1699"/>
      <c r="J13" s="1699"/>
    </row>
    <row r="14" spans="1:47" ht="17.25" customHeight="1" thickBot="1" x14ac:dyDescent="0.3">
      <c r="A14" s="75" t="s">
        <v>3</v>
      </c>
      <c r="B14" s="153" t="str">
        <f>EXPORTAR!D22</f>
        <v/>
      </c>
      <c r="C14" s="77"/>
      <c r="D14" s="78"/>
      <c r="F14" s="1665" t="s">
        <v>149</v>
      </c>
      <c r="G14" s="1666"/>
      <c r="H14" s="1666"/>
      <c r="I14" s="1666"/>
      <c r="J14" s="1666"/>
    </row>
    <row r="15" spans="1:47" ht="9" customHeight="1" thickBot="1" x14ac:dyDescent="0.3">
      <c r="F15" s="1665"/>
      <c r="G15" s="1666"/>
      <c r="H15" s="1666"/>
      <c r="I15" s="1666"/>
      <c r="J15" s="1666"/>
    </row>
    <row r="16" spans="1:47" ht="15" customHeight="1" x14ac:dyDescent="0.25">
      <c r="A16" s="1662" t="s">
        <v>150</v>
      </c>
      <c r="B16" s="1663"/>
      <c r="C16" s="1663"/>
      <c r="D16" s="1664"/>
      <c r="F16" s="1665"/>
      <c r="G16" s="1666"/>
      <c r="H16" s="1666"/>
      <c r="I16" s="1666"/>
      <c r="J16" s="1666"/>
    </row>
    <row r="17" spans="1:11" ht="17.25" customHeight="1" thickBot="1" x14ac:dyDescent="0.3">
      <c r="A17" s="74" t="s">
        <v>9</v>
      </c>
      <c r="B17" s="88" t="str">
        <f>EXPORTAR!D29</f>
        <v/>
      </c>
      <c r="C17" s="73"/>
      <c r="D17" s="76"/>
      <c r="F17" s="1668"/>
      <c r="G17" s="1669"/>
      <c r="H17" s="1669"/>
      <c r="I17" s="1669"/>
      <c r="J17" s="1669"/>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80" t="s">
        <v>183</v>
      </c>
      <c r="G19" s="1681"/>
      <c r="H19" s="1681"/>
      <c r="I19" s="1681"/>
      <c r="J19" s="1681"/>
    </row>
    <row r="20" spans="1:11" ht="21" customHeight="1" x14ac:dyDescent="0.25">
      <c r="A20" s="74" t="s">
        <v>23</v>
      </c>
      <c r="B20" s="90" t="str">
        <f>EXPORTAR!D41</f>
        <v/>
      </c>
      <c r="C20" s="73"/>
      <c r="D20" s="76"/>
      <c r="F20" s="1665"/>
      <c r="G20" s="1666"/>
      <c r="H20" s="1666"/>
      <c r="I20" s="1666"/>
      <c r="J20" s="1666"/>
    </row>
    <row r="21" spans="1:11" ht="15" customHeight="1" x14ac:dyDescent="0.25">
      <c r="A21" s="74" t="s">
        <v>89</v>
      </c>
      <c r="B21" s="89" t="str">
        <f>EXPORTAR!D38</f>
        <v/>
      </c>
      <c r="C21" s="73"/>
      <c r="D21" s="76"/>
      <c r="F21" s="1665"/>
      <c r="G21" s="1666"/>
      <c r="H21" s="1666"/>
      <c r="I21" s="1666"/>
      <c r="J21" s="1666"/>
    </row>
    <row r="22" spans="1:11" ht="15" customHeight="1" x14ac:dyDescent="0.25">
      <c r="A22" s="74" t="s">
        <v>14</v>
      </c>
      <c r="B22" s="91" t="str">
        <f>EXPORTAR!D33</f>
        <v/>
      </c>
      <c r="C22" s="73"/>
      <c r="D22" s="76"/>
      <c r="F22" s="1665"/>
      <c r="G22" s="1666"/>
      <c r="H22" s="1666"/>
      <c r="I22" s="1666"/>
      <c r="J22" s="1666"/>
    </row>
    <row r="23" spans="1:11" ht="15" customHeight="1" x14ac:dyDescent="0.25">
      <c r="A23" s="74" t="s">
        <v>16</v>
      </c>
      <c r="B23" s="326" t="str">
        <f>EXPORTAR!D35</f>
        <v/>
      </c>
      <c r="C23" s="73"/>
      <c r="D23" s="76"/>
      <c r="F23" s="1665"/>
      <c r="G23" s="1666"/>
      <c r="H23" s="1666"/>
      <c r="I23" s="1666"/>
      <c r="J23" s="1666"/>
    </row>
    <row r="24" spans="1:11" ht="15" customHeight="1" x14ac:dyDescent="0.25">
      <c r="A24" s="74" t="s">
        <v>17</v>
      </c>
      <c r="B24" s="326" t="str">
        <f>EXPORTAR!D36</f>
        <v/>
      </c>
      <c r="C24" s="73"/>
      <c r="D24" s="76"/>
      <c r="F24" s="1665"/>
      <c r="G24" s="1666"/>
      <c r="H24" s="1666"/>
      <c r="I24" s="1666"/>
      <c r="J24" s="1666"/>
    </row>
    <row r="25" spans="1:11" ht="15" customHeight="1" thickBot="1" x14ac:dyDescent="0.3">
      <c r="A25" s="74" t="s">
        <v>15</v>
      </c>
      <c r="B25" s="326" t="str">
        <f>EXPORTAR!D34</f>
        <v/>
      </c>
      <c r="C25" s="73"/>
      <c r="D25" s="76"/>
      <c r="F25" s="1668"/>
      <c r="G25" s="1669"/>
      <c r="H25" s="1669"/>
      <c r="I25" s="1669"/>
      <c r="J25" s="1669"/>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62" t="s">
        <v>151</v>
      </c>
      <c r="G27" s="1663"/>
      <c r="H27" s="1663"/>
      <c r="I27" s="1663"/>
      <c r="J27" s="1663"/>
    </row>
    <row r="28" spans="1:11" ht="15" customHeight="1" thickBot="1" x14ac:dyDescent="0.3">
      <c r="A28" s="75" t="s">
        <v>8</v>
      </c>
      <c r="B28" s="92" t="str">
        <f>EXPORTAR!D28</f>
        <v/>
      </c>
      <c r="C28" s="77"/>
      <c r="D28" s="78"/>
      <c r="F28" s="1665" t="s">
        <v>169</v>
      </c>
      <c r="G28" s="1666"/>
      <c r="H28" s="1666"/>
      <c r="I28" s="1666"/>
      <c r="J28" s="1666"/>
      <c r="K28" s="43"/>
    </row>
    <row r="29" spans="1:11" ht="15" customHeight="1" thickBot="1" x14ac:dyDescent="0.3">
      <c r="A29" s="106"/>
      <c r="B29" s="106"/>
      <c r="C29" s="106"/>
      <c r="D29" s="106"/>
      <c r="F29" s="1668"/>
      <c r="G29" s="1669"/>
      <c r="H29" s="1669"/>
      <c r="I29" s="1669"/>
      <c r="J29" s="1669"/>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702" t="s">
        <v>153</v>
      </c>
      <c r="C35" s="1464"/>
      <c r="D35" s="574"/>
      <c r="F35" s="1702" t="s">
        <v>153</v>
      </c>
      <c r="G35" s="1464"/>
      <c r="I35" s="54" t="s">
        <v>154</v>
      </c>
      <c r="J35" s="53"/>
    </row>
    <row r="36" spans="1:10" ht="15" customHeight="1" x14ac:dyDescent="0.25">
      <c r="A36" s="573">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2" t="s">
        <v>146</v>
      </c>
      <c r="B2" s="1663"/>
      <c r="C2" s="1663"/>
      <c r="D2" s="1664"/>
      <c r="F2" s="1662" t="s">
        <v>147</v>
      </c>
      <c r="G2" s="1663"/>
      <c r="H2" s="1663"/>
      <c r="I2" s="1663"/>
      <c r="J2" s="1663"/>
      <c r="K2" s="1664"/>
    </row>
    <row r="3" spans="1:48" ht="15" customHeight="1" x14ac:dyDescent="0.25">
      <c r="A3" s="74" t="s">
        <v>30</v>
      </c>
      <c r="B3" s="1046" t="str">
        <f>CONCATENATE(EXPORTAR!D8," ",EXPORTAR!D9," ",EXPORTAR!D10)</f>
        <v xml:space="preserve">  </v>
      </c>
      <c r="C3" s="116"/>
      <c r="D3" s="117"/>
      <c r="F3" s="1062" t="s">
        <v>374</v>
      </c>
      <c r="G3" s="1063">
        <f>EXPORTAR!D24</f>
        <v>0</v>
      </c>
      <c r="H3" s="1064"/>
      <c r="I3" s="1064"/>
      <c r="J3" s="1064"/>
      <c r="K3" s="1065"/>
    </row>
    <row r="4" spans="1:48" ht="15" customHeight="1" x14ac:dyDescent="0.25">
      <c r="A4" s="83" t="s">
        <v>148</v>
      </c>
      <c r="B4" s="1047" t="str">
        <f>EXPORTAR!D11</f>
        <v/>
      </c>
      <c r="C4" s="118"/>
      <c r="D4" s="119"/>
      <c r="F4" s="62" t="s">
        <v>373</v>
      </c>
      <c r="G4" s="1061" t="str">
        <f>EXPORTAR!D25</f>
        <v>DE CONTADO</v>
      </c>
      <c r="H4" s="1060"/>
      <c r="I4" s="1060"/>
      <c r="J4" s="1060"/>
      <c r="K4" s="1066"/>
    </row>
    <row r="5" spans="1:48" ht="15" customHeight="1" x14ac:dyDescent="0.25">
      <c r="A5" s="74" t="s">
        <v>1</v>
      </c>
      <c r="B5" s="1046" t="str">
        <f>EXPORTAR!D12</f>
        <v/>
      </c>
      <c r="C5" s="118"/>
      <c r="D5" s="119"/>
      <c r="F5" s="62" t="s">
        <v>9081</v>
      </c>
      <c r="G5" s="1061" t="str">
        <f>B3</f>
        <v xml:space="preserve">  </v>
      </c>
      <c r="H5" s="1060"/>
      <c r="I5" s="1060"/>
      <c r="J5" s="1060"/>
      <c r="K5" s="1066"/>
    </row>
    <row r="6" spans="1:48" ht="15" customHeight="1" x14ac:dyDescent="0.25">
      <c r="A6" s="74" t="s">
        <v>2</v>
      </c>
      <c r="B6" s="1046" t="str">
        <f>EXPORTAR!D13</f>
        <v/>
      </c>
      <c r="C6" s="118"/>
      <c r="D6" s="119"/>
      <c r="F6" s="62" t="s">
        <v>9082</v>
      </c>
      <c r="G6" s="1060"/>
      <c r="H6" s="1060"/>
      <c r="I6" s="1060"/>
      <c r="J6" s="1075" t="str">
        <f>B4</f>
        <v/>
      </c>
      <c r="K6" s="1067"/>
    </row>
    <row r="7" spans="1:48" ht="15" customHeight="1" thickBot="1" x14ac:dyDescent="0.3">
      <c r="A7" s="75" t="s">
        <v>3</v>
      </c>
      <c r="B7" s="153" t="str">
        <f>EXPORTAR!D14</f>
        <v/>
      </c>
      <c r="C7" s="120"/>
      <c r="D7" s="121"/>
      <c r="F7" s="1059" t="s">
        <v>9083</v>
      </c>
      <c r="G7" s="1060"/>
      <c r="H7" s="1060"/>
      <c r="I7" s="1060"/>
      <c r="J7" s="1060"/>
      <c r="K7" s="1066"/>
    </row>
    <row r="8" spans="1:48" ht="15" customHeight="1" thickBot="1" x14ac:dyDescent="0.3">
      <c r="F8" s="1068" t="s">
        <v>9084</v>
      </c>
      <c r="G8" s="1069"/>
      <c r="H8" s="1069"/>
      <c r="I8" s="1069"/>
      <c r="J8" s="1069"/>
      <c r="K8" s="1070"/>
      <c r="AR8" s="19"/>
      <c r="AS8" s="19"/>
      <c r="AT8" s="19"/>
      <c r="AU8" s="19"/>
      <c r="AV8" s="19"/>
    </row>
    <row r="9" spans="1:48" ht="15" customHeight="1" x14ac:dyDescent="0.25">
      <c r="A9" s="1662" t="s">
        <v>4</v>
      </c>
      <c r="B9" s="1663"/>
      <c r="C9" s="1663"/>
      <c r="D9" s="1664"/>
      <c r="F9" s="1071" t="s">
        <v>9085</v>
      </c>
      <c r="G9" s="1069"/>
      <c r="H9" s="1069"/>
      <c r="I9" s="1073" t="str">
        <f>CONCATENATE(FORMULARIO!P37," ",EXPORTAR!D17)</f>
        <v xml:space="preserve">0 </v>
      </c>
      <c r="J9" s="1072"/>
      <c r="K9" s="1070"/>
    </row>
    <row r="10" spans="1:48" ht="15" customHeight="1" x14ac:dyDescent="0.25">
      <c r="A10" s="74" t="s">
        <v>30</v>
      </c>
      <c r="B10" s="1046" t="str">
        <f>CONCATENATE(EXPORTAR!D16," ",EXPORTAR!D17," ",EXPORTAR!D18)</f>
        <v xml:space="preserve">  </v>
      </c>
      <c r="C10" s="116"/>
      <c r="D10" s="117"/>
      <c r="F10" s="1068" t="s">
        <v>9086</v>
      </c>
      <c r="G10" s="1069"/>
      <c r="H10" s="1069"/>
      <c r="I10" s="1074" t="str">
        <f>B11</f>
        <v/>
      </c>
      <c r="J10" s="1069"/>
      <c r="K10" s="1070"/>
    </row>
    <row r="11" spans="1:48" ht="15" customHeight="1" x14ac:dyDescent="0.25">
      <c r="A11" s="83" t="s">
        <v>148</v>
      </c>
      <c r="B11" s="1047" t="str">
        <f>EXPORTAR!D19</f>
        <v/>
      </c>
      <c r="C11" s="118"/>
      <c r="D11" s="119"/>
      <c r="F11" s="1703" t="s">
        <v>9088</v>
      </c>
      <c r="G11" s="1704"/>
      <c r="H11" s="1704"/>
      <c r="I11" s="1704"/>
      <c r="J11" s="1704"/>
      <c r="K11" s="1705"/>
    </row>
    <row r="12" spans="1:48" ht="15" customHeight="1" x14ac:dyDescent="0.25">
      <c r="A12" s="74" t="s">
        <v>1</v>
      </c>
      <c r="B12" s="1046" t="str">
        <f>EXPORTAR!D20</f>
        <v/>
      </c>
      <c r="C12" s="118"/>
      <c r="D12" s="119"/>
      <c r="F12" s="1703"/>
      <c r="G12" s="1704"/>
      <c r="H12" s="1704"/>
      <c r="I12" s="1704"/>
      <c r="J12" s="1704"/>
      <c r="K12" s="1705"/>
    </row>
    <row r="13" spans="1:48" ht="15" customHeight="1" x14ac:dyDescent="0.25">
      <c r="A13" s="74" t="s">
        <v>2</v>
      </c>
      <c r="B13" s="1046" t="str">
        <f>EXPORTAR!D21</f>
        <v/>
      </c>
      <c r="C13" s="118"/>
      <c r="D13" s="119"/>
      <c r="F13" s="1703" t="s">
        <v>9087</v>
      </c>
      <c r="G13" s="1704"/>
      <c r="H13" s="1704"/>
      <c r="I13" s="1704"/>
      <c r="J13" s="1704"/>
      <c r="K13" s="1705"/>
    </row>
    <row r="14" spans="1:48" ht="17.25" customHeight="1" thickBot="1" x14ac:dyDescent="0.3">
      <c r="A14" s="75" t="s">
        <v>3</v>
      </c>
      <c r="B14" s="153" t="str">
        <f>EXPORTAR!D22</f>
        <v/>
      </c>
      <c r="C14" s="120"/>
      <c r="D14" s="121"/>
      <c r="F14" s="1703"/>
      <c r="G14" s="1704"/>
      <c r="H14" s="1704"/>
      <c r="I14" s="1704"/>
      <c r="J14" s="1704"/>
      <c r="K14" s="1705"/>
    </row>
    <row r="15" spans="1:48" ht="15" customHeight="1" thickBot="1" x14ac:dyDescent="0.3">
      <c r="F15" s="1703"/>
      <c r="G15" s="1704"/>
      <c r="H15" s="1704"/>
      <c r="I15" s="1704"/>
      <c r="J15" s="1704"/>
      <c r="K15" s="1705"/>
    </row>
    <row r="16" spans="1:48" ht="15" customHeight="1" x14ac:dyDescent="0.25">
      <c r="A16" s="1662" t="s">
        <v>150</v>
      </c>
      <c r="B16" s="1663"/>
      <c r="C16" s="1663"/>
      <c r="D16" s="1664"/>
      <c r="F16" s="1703"/>
      <c r="G16" s="1704"/>
      <c r="H16" s="1704"/>
      <c r="I16" s="1704"/>
      <c r="J16" s="1704"/>
      <c r="K16" s="1705"/>
    </row>
    <row r="17" spans="1:11" ht="17.25" customHeight="1" x14ac:dyDescent="0.25">
      <c r="A17" s="74" t="s">
        <v>9</v>
      </c>
      <c r="B17" s="111" t="str">
        <f>EXPORTAR!D29</f>
        <v/>
      </c>
      <c r="C17" s="73"/>
      <c r="D17" s="76"/>
      <c r="F17" s="1703"/>
      <c r="G17" s="1704"/>
      <c r="H17" s="1704"/>
      <c r="I17" s="1704"/>
      <c r="J17" s="1704"/>
      <c r="K17" s="1705"/>
    </row>
    <row r="18" spans="1:11" ht="17.25" customHeight="1" x14ac:dyDescent="0.25">
      <c r="A18" s="74" t="s">
        <v>11</v>
      </c>
      <c r="B18" s="112" t="str">
        <f>EXPORTAR!D30</f>
        <v/>
      </c>
      <c r="C18" s="73"/>
      <c r="D18" s="76"/>
      <c r="F18" s="1703"/>
      <c r="G18" s="1704"/>
      <c r="H18" s="1704"/>
      <c r="I18" s="1704"/>
      <c r="J18" s="1704"/>
      <c r="K18" s="1705"/>
    </row>
    <row r="19" spans="1:11" ht="18.75" customHeight="1" x14ac:dyDescent="0.25">
      <c r="A19" s="74" t="s">
        <v>13</v>
      </c>
      <c r="B19" s="113" t="str">
        <f>EXPORTAR!D32</f>
        <v/>
      </c>
      <c r="C19" s="73"/>
      <c r="D19" s="76"/>
      <c r="F19" s="1703"/>
      <c r="G19" s="1704"/>
      <c r="H19" s="1704"/>
      <c r="I19" s="1704"/>
      <c r="J19" s="1704"/>
      <c r="K19" s="1705"/>
    </row>
    <row r="20" spans="1:11" ht="21" customHeight="1" thickBot="1" x14ac:dyDescent="0.3">
      <c r="A20" s="74" t="s">
        <v>23</v>
      </c>
      <c r="B20" s="113" t="str">
        <f>EXPORTAR!D41</f>
        <v/>
      </c>
      <c r="C20" s="73"/>
      <c r="D20" s="76"/>
      <c r="F20" s="1706"/>
      <c r="G20" s="1707"/>
      <c r="H20" s="1707"/>
      <c r="I20" s="1707"/>
      <c r="J20" s="1707"/>
      <c r="K20" s="1708"/>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62" t="s">
        <v>151</v>
      </c>
      <c r="G22" s="1663"/>
      <c r="H22" s="1663"/>
      <c r="I22" s="1663"/>
      <c r="J22" s="1663"/>
      <c r="K22" s="1664"/>
    </row>
    <row r="23" spans="1:11" ht="15" customHeight="1" x14ac:dyDescent="0.25">
      <c r="A23" s="74" t="s">
        <v>16</v>
      </c>
      <c r="B23" s="325" t="str">
        <f>EXPORTAR!D35</f>
        <v/>
      </c>
      <c r="C23" s="73"/>
      <c r="D23" s="76"/>
      <c r="F23" s="1665" t="s">
        <v>169</v>
      </c>
      <c r="G23" s="1666"/>
      <c r="H23" s="1666"/>
      <c r="I23" s="1666"/>
      <c r="J23" s="1666"/>
      <c r="K23" s="1667"/>
    </row>
    <row r="24" spans="1:11" ht="15" customHeight="1" thickBot="1" x14ac:dyDescent="0.3">
      <c r="A24" s="74" t="s">
        <v>17</v>
      </c>
      <c r="B24" s="325" t="str">
        <f>EXPORTAR!D36</f>
        <v/>
      </c>
      <c r="C24" s="73"/>
      <c r="D24" s="76"/>
      <c r="F24" s="1668"/>
      <c r="G24" s="1669"/>
      <c r="H24" s="1669"/>
      <c r="I24" s="1669"/>
      <c r="J24" s="1669"/>
      <c r="K24" s="1670"/>
    </row>
    <row r="25" spans="1:11" ht="15" customHeight="1" x14ac:dyDescent="0.25">
      <c r="A25" s="74" t="s">
        <v>15</v>
      </c>
      <c r="B25" s="325"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683" t="s">
        <v>153</v>
      </c>
      <c r="G29" s="1330"/>
      <c r="I29" s="53" t="s">
        <v>154</v>
      </c>
      <c r="J29" s="53"/>
    </row>
    <row r="30" spans="1:11" ht="15" customHeight="1" x14ac:dyDescent="0.25">
      <c r="A30" s="1037"/>
      <c r="B30" s="1038"/>
      <c r="C30" s="1038"/>
      <c r="D30" s="1038"/>
      <c r="E30" s="1038"/>
      <c r="F30" s="1038"/>
      <c r="G30" s="1038"/>
      <c r="H30" s="1038"/>
      <c r="I30" s="1038"/>
      <c r="J30" s="1038"/>
      <c r="K30" s="1039"/>
    </row>
    <row r="31" spans="1:11" ht="15" customHeight="1" x14ac:dyDescent="0.25">
      <c r="A31" s="1040"/>
      <c r="B31" s="1041"/>
      <c r="C31" s="1041"/>
      <c r="D31" s="1041"/>
      <c r="E31" s="1041"/>
      <c r="F31" s="1041"/>
      <c r="G31" s="1041"/>
      <c r="H31" s="1041"/>
      <c r="I31" s="1041"/>
      <c r="J31" s="1041"/>
      <c r="K31" s="1042"/>
    </row>
    <row r="32" spans="1:11" ht="15" customHeight="1" x14ac:dyDescent="0.25">
      <c r="A32" s="1040"/>
      <c r="B32" s="1041"/>
      <c r="C32" s="1041"/>
      <c r="D32" s="1041"/>
      <c r="E32" s="1041"/>
      <c r="F32" s="1040" t="s">
        <v>155</v>
      </c>
      <c r="G32" s="1041"/>
      <c r="H32" s="1041"/>
      <c r="I32" s="1041"/>
      <c r="J32" s="1041"/>
      <c r="K32" s="1042"/>
    </row>
    <row r="33" spans="1:11" ht="15" customHeight="1" x14ac:dyDescent="0.25">
      <c r="A33" s="1040"/>
      <c r="B33" s="1041"/>
      <c r="C33" s="1041"/>
      <c r="D33" s="1041"/>
      <c r="E33" s="1041"/>
      <c r="F33" s="1041"/>
      <c r="G33" s="1041"/>
      <c r="H33" s="1041"/>
      <c r="I33" s="1041"/>
      <c r="J33" s="1041"/>
      <c r="K33" s="1042"/>
    </row>
    <row r="34" spans="1:11" ht="12" customHeight="1" x14ac:dyDescent="0.25">
      <c r="A34" s="1043"/>
      <c r="B34" s="1044"/>
      <c r="C34" s="1044"/>
      <c r="D34" s="1044"/>
      <c r="E34" s="1044"/>
      <c r="F34" s="1044"/>
      <c r="G34" s="1044"/>
      <c r="H34" s="1044"/>
      <c r="I34" s="1044"/>
      <c r="J34" s="1044"/>
      <c r="K34" s="1045"/>
    </row>
    <row r="35" spans="1:11" ht="15" customHeight="1" x14ac:dyDescent="0.25">
      <c r="A35" s="573">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2" t="s">
        <v>146</v>
      </c>
      <c r="B2" s="1663"/>
      <c r="C2" s="1663"/>
      <c r="D2" s="1664"/>
      <c r="F2" s="1684" t="s">
        <v>4</v>
      </c>
      <c r="G2" s="1685"/>
      <c r="H2" s="1685"/>
      <c r="I2" s="1685"/>
      <c r="J2" s="1686"/>
    </row>
    <row r="3" spans="1:47" ht="15" customHeight="1" x14ac:dyDescent="0.25">
      <c r="A3" s="74" t="s">
        <v>30</v>
      </c>
      <c r="B3" s="89" t="str">
        <f>CONCATENATE(EXPORTAR!D8," ",EXPORTAR!D9," ",EXPORTAR!D10)</f>
        <v xml:space="preserve">  </v>
      </c>
      <c r="C3" s="84"/>
      <c r="D3" s="85"/>
      <c r="F3" s="65" t="s">
        <v>30</v>
      </c>
      <c r="G3" s="1690" t="str">
        <f>CONCATENATE(EXPORTAR!G16," ",EXPORTAR!G17," ",EXPORTAR!G18)</f>
        <v xml:space="preserve">  </v>
      </c>
      <c r="H3" s="1691"/>
      <c r="I3" s="1691"/>
      <c r="J3" s="1709"/>
    </row>
    <row r="4" spans="1:47" ht="15" customHeight="1" x14ac:dyDescent="0.25">
      <c r="A4" s="83" t="s">
        <v>148</v>
      </c>
      <c r="B4" s="152" t="str">
        <f>EXPORTAR!D11</f>
        <v/>
      </c>
      <c r="C4" s="73"/>
      <c r="D4" s="76"/>
      <c r="F4" s="65" t="s">
        <v>148</v>
      </c>
      <c r="G4" s="1693" t="str">
        <f>EXPORTAR!G19</f>
        <v/>
      </c>
      <c r="H4" s="1694"/>
      <c r="I4" s="1694"/>
      <c r="J4" s="1695"/>
    </row>
    <row r="5" spans="1:47" ht="15" customHeight="1" x14ac:dyDescent="0.25">
      <c r="A5" s="74" t="s">
        <v>1</v>
      </c>
      <c r="B5" s="89" t="str">
        <f>EXPORTAR!D12</f>
        <v/>
      </c>
      <c r="C5" s="73"/>
      <c r="D5" s="76"/>
      <c r="F5" s="65" t="s">
        <v>1</v>
      </c>
      <c r="G5" s="1690" t="str">
        <f>EXPORTAR!G20</f>
        <v/>
      </c>
      <c r="H5" s="1691"/>
      <c r="I5" s="1691"/>
      <c r="J5" s="1692"/>
    </row>
    <row r="6" spans="1:47" ht="15" customHeight="1" x14ac:dyDescent="0.25">
      <c r="A6" s="74" t="s">
        <v>2</v>
      </c>
      <c r="B6" s="89" t="str">
        <f>EXPORTAR!D13</f>
        <v/>
      </c>
      <c r="C6" s="73"/>
      <c r="D6" s="76"/>
      <c r="F6" s="65" t="s">
        <v>2</v>
      </c>
      <c r="G6" s="1690" t="str">
        <f>EXPORTAR!G21</f>
        <v/>
      </c>
      <c r="H6" s="1691"/>
      <c r="I6" s="1691"/>
      <c r="J6" s="1692"/>
    </row>
    <row r="7" spans="1:47" ht="15" customHeight="1" thickBot="1" x14ac:dyDescent="0.3">
      <c r="A7" s="75" t="s">
        <v>3</v>
      </c>
      <c r="B7" s="153" t="str">
        <f>EXPORTAR!D14</f>
        <v/>
      </c>
      <c r="C7" s="77"/>
      <c r="D7" s="78"/>
      <c r="F7" s="104" t="s">
        <v>3</v>
      </c>
      <c r="G7" s="1687" t="str">
        <f>EXPORTAR!G22</f>
        <v/>
      </c>
      <c r="H7" s="1688"/>
      <c r="I7" s="1688"/>
      <c r="J7" s="1689"/>
    </row>
    <row r="8" spans="1:47" ht="7.5" customHeight="1" thickBot="1" x14ac:dyDescent="0.3">
      <c r="AQ8" s="19"/>
      <c r="AR8" s="19"/>
      <c r="AS8" s="19"/>
      <c r="AT8" s="19"/>
      <c r="AU8" s="19"/>
    </row>
    <row r="9" spans="1:47" ht="15" customHeight="1" x14ac:dyDescent="0.25">
      <c r="A9" s="1662" t="s">
        <v>4</v>
      </c>
      <c r="B9" s="1663"/>
      <c r="C9" s="1663"/>
      <c r="D9" s="1664"/>
      <c r="F9" s="1662" t="s">
        <v>147</v>
      </c>
      <c r="G9" s="1663"/>
      <c r="H9" s="1663"/>
      <c r="I9" s="1663"/>
      <c r="J9" s="1663"/>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00" t="str">
        <f>EXPORTAR!D25</f>
        <v>DE CONTADO</v>
      </c>
      <c r="H11" s="1701"/>
      <c r="I11" s="1701"/>
      <c r="J11" s="1701"/>
    </row>
    <row r="12" spans="1:47" ht="15" customHeight="1" x14ac:dyDescent="0.25">
      <c r="A12" s="74" t="s">
        <v>1</v>
      </c>
      <c r="B12" s="89" t="str">
        <f>EXPORTAR!D20</f>
        <v/>
      </c>
      <c r="C12" s="73"/>
      <c r="D12" s="76"/>
      <c r="F12" s="1696"/>
      <c r="G12" s="1697"/>
      <c r="H12" s="1697"/>
      <c r="I12" s="1697"/>
      <c r="J12" s="1697"/>
    </row>
    <row r="13" spans="1:47" ht="15" customHeight="1" x14ac:dyDescent="0.25">
      <c r="A13" s="74" t="s">
        <v>2</v>
      </c>
      <c r="B13" s="89" t="str">
        <f>EXPORTAR!D21</f>
        <v/>
      </c>
      <c r="C13" s="73"/>
      <c r="D13" s="76"/>
      <c r="F13" s="1698"/>
      <c r="G13" s="1699"/>
      <c r="H13" s="1699"/>
      <c r="I13" s="1699"/>
      <c r="J13" s="1699"/>
    </row>
    <row r="14" spans="1:47" ht="17.25" customHeight="1" thickBot="1" x14ac:dyDescent="0.3">
      <c r="A14" s="75" t="s">
        <v>3</v>
      </c>
      <c r="B14" s="153" t="str">
        <f>EXPORTAR!D22</f>
        <v/>
      </c>
      <c r="C14" s="77"/>
      <c r="D14" s="78"/>
      <c r="F14" s="1665" t="s">
        <v>149</v>
      </c>
      <c r="G14" s="1666"/>
      <c r="H14" s="1666"/>
      <c r="I14" s="1666"/>
      <c r="J14" s="1666"/>
    </row>
    <row r="15" spans="1:47" ht="6" customHeight="1" thickBot="1" x14ac:dyDescent="0.3">
      <c r="F15" s="1665"/>
      <c r="G15" s="1666"/>
      <c r="H15" s="1666"/>
      <c r="I15" s="1666"/>
      <c r="J15" s="1666"/>
    </row>
    <row r="16" spans="1:47" ht="15" customHeight="1" x14ac:dyDescent="0.25">
      <c r="A16" s="1662" t="s">
        <v>150</v>
      </c>
      <c r="B16" s="1663"/>
      <c r="C16" s="1663"/>
      <c r="D16" s="1664"/>
      <c r="F16" s="1665"/>
      <c r="G16" s="1666"/>
      <c r="H16" s="1666"/>
      <c r="I16" s="1666"/>
      <c r="J16" s="1666"/>
    </row>
    <row r="17" spans="1:11" ht="17.25" customHeight="1" thickBot="1" x14ac:dyDescent="0.3">
      <c r="A17" s="74" t="s">
        <v>9</v>
      </c>
      <c r="B17" s="88" t="str">
        <f>EXPORTAR!D29</f>
        <v/>
      </c>
      <c r="C17" s="73"/>
      <c r="D17" s="76"/>
      <c r="F17" s="1668"/>
      <c r="G17" s="1669"/>
      <c r="H17" s="1669"/>
      <c r="I17" s="1669"/>
      <c r="J17" s="1669"/>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80" t="s">
        <v>183</v>
      </c>
      <c r="G19" s="1681"/>
      <c r="H19" s="1681"/>
      <c r="I19" s="1681"/>
      <c r="J19" s="1681"/>
    </row>
    <row r="20" spans="1:11" ht="21" customHeight="1" x14ac:dyDescent="0.25">
      <c r="A20" s="74" t="s">
        <v>23</v>
      </c>
      <c r="B20" s="90" t="str">
        <f>EXPORTAR!D41</f>
        <v/>
      </c>
      <c r="C20" s="73"/>
      <c r="D20" s="76"/>
      <c r="F20" s="1665"/>
      <c r="G20" s="1666"/>
      <c r="H20" s="1666"/>
      <c r="I20" s="1666"/>
      <c r="J20" s="1666"/>
    </row>
    <row r="21" spans="1:11" ht="15" customHeight="1" x14ac:dyDescent="0.25">
      <c r="A21" s="74" t="s">
        <v>89</v>
      </c>
      <c r="B21" s="89" t="str">
        <f>EXPORTAR!D38</f>
        <v/>
      </c>
      <c r="C21" s="73"/>
      <c r="D21" s="76"/>
      <c r="F21" s="1665"/>
      <c r="G21" s="1666"/>
      <c r="H21" s="1666"/>
      <c r="I21" s="1666"/>
      <c r="J21" s="1666"/>
    </row>
    <row r="22" spans="1:11" ht="15" customHeight="1" x14ac:dyDescent="0.25">
      <c r="A22" s="74" t="s">
        <v>14</v>
      </c>
      <c r="B22" s="91" t="str">
        <f>EXPORTAR!D33</f>
        <v/>
      </c>
      <c r="C22" s="73"/>
      <c r="D22" s="76"/>
      <c r="F22" s="1665"/>
      <c r="G22" s="1666"/>
      <c r="H22" s="1666"/>
      <c r="I22" s="1666"/>
      <c r="J22" s="1666"/>
    </row>
    <row r="23" spans="1:11" ht="15" customHeight="1" x14ac:dyDescent="0.25">
      <c r="A23" s="74" t="s">
        <v>16</v>
      </c>
      <c r="B23" s="326" t="str">
        <f>EXPORTAR!D35</f>
        <v/>
      </c>
      <c r="C23" s="73"/>
      <c r="D23" s="76"/>
      <c r="F23" s="1665"/>
      <c r="G23" s="1666"/>
      <c r="H23" s="1666"/>
      <c r="I23" s="1666"/>
      <c r="J23" s="1666"/>
    </row>
    <row r="24" spans="1:11" ht="15" customHeight="1" x14ac:dyDescent="0.25">
      <c r="A24" s="74" t="s">
        <v>17</v>
      </c>
      <c r="B24" s="326" t="str">
        <f>EXPORTAR!D36</f>
        <v/>
      </c>
      <c r="C24" s="73"/>
      <c r="D24" s="76"/>
      <c r="F24" s="1665"/>
      <c r="G24" s="1666"/>
      <c r="H24" s="1666"/>
      <c r="I24" s="1666"/>
      <c r="J24" s="1666"/>
    </row>
    <row r="25" spans="1:11" ht="15" customHeight="1" thickBot="1" x14ac:dyDescent="0.3">
      <c r="A25" s="74" t="s">
        <v>15</v>
      </c>
      <c r="B25" s="326" t="str">
        <f>EXPORTAR!D34</f>
        <v/>
      </c>
      <c r="C25" s="73"/>
      <c r="D25" s="76"/>
      <c r="F25" s="1668"/>
      <c r="G25" s="1669"/>
      <c r="H25" s="1669"/>
      <c r="I25" s="1669"/>
      <c r="J25" s="1669"/>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62" t="s">
        <v>151</v>
      </c>
      <c r="G27" s="1663"/>
      <c r="H27" s="1663"/>
      <c r="I27" s="1663"/>
      <c r="J27" s="1663"/>
    </row>
    <row r="28" spans="1:11" ht="15" customHeight="1" thickBot="1" x14ac:dyDescent="0.3">
      <c r="A28" s="75" t="s">
        <v>8</v>
      </c>
      <c r="B28" s="92" t="str">
        <f>EXPORTAR!D28</f>
        <v/>
      </c>
      <c r="C28" s="77"/>
      <c r="D28" s="78"/>
      <c r="F28" s="1665" t="s">
        <v>169</v>
      </c>
      <c r="G28" s="1666"/>
      <c r="H28" s="1666"/>
      <c r="I28" s="1666"/>
      <c r="J28" s="1666"/>
      <c r="K28" s="43"/>
    </row>
    <row r="29" spans="1:11" ht="15" customHeight="1" thickBot="1" x14ac:dyDescent="0.3">
      <c r="A29" s="106"/>
      <c r="B29" s="106"/>
      <c r="C29" s="106"/>
      <c r="D29" s="106"/>
      <c r="F29" s="1668"/>
      <c r="G29" s="1669"/>
      <c r="H29" s="1669"/>
      <c r="I29" s="1669"/>
      <c r="J29" s="1669"/>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2" t="s">
        <v>153</v>
      </c>
      <c r="C35" s="1464"/>
      <c r="D35" s="106"/>
      <c r="F35" s="1702" t="s">
        <v>145</v>
      </c>
      <c r="G35" s="1464"/>
      <c r="I35" s="54" t="s">
        <v>154</v>
      </c>
      <c r="J35" s="53"/>
    </row>
    <row r="36" spans="1:10" ht="7.5" customHeight="1" x14ac:dyDescent="0.25">
      <c r="B36" s="106"/>
      <c r="C36" s="106"/>
      <c r="D36" s="106"/>
    </row>
    <row r="37" spans="1:10" ht="15" customHeight="1" x14ac:dyDescent="0.25">
      <c r="A37" s="573">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x14ac:dyDescent="0.25">
      <c r="A2" s="155" t="s">
        <v>164</v>
      </c>
      <c r="F2" s="168"/>
      <c r="G2" s="161" t="str">
        <f>EXPORTAR!D11</f>
        <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3" t="s">
        <v>449</v>
      </c>
      <c r="B7" s="1713"/>
      <c r="C7" s="1713"/>
      <c r="D7" s="1713"/>
      <c r="E7" s="1713"/>
      <c r="F7" s="1713"/>
      <c r="G7" s="1713"/>
    </row>
    <row r="8" spans="1:7" x14ac:dyDescent="0.25">
      <c r="A8" s="1713"/>
      <c r="B8" s="1713"/>
      <c r="C8" s="1713"/>
      <c r="D8" s="1713"/>
      <c r="E8" s="1713"/>
      <c r="F8" s="1713"/>
      <c r="G8" s="1713"/>
    </row>
    <row r="9" spans="1:7" ht="12.75" customHeight="1" x14ac:dyDescent="0.25">
      <c r="A9" s="1713"/>
      <c r="B9" s="1713"/>
      <c r="C9" s="1713"/>
      <c r="D9" s="1713"/>
      <c r="E9" s="1713"/>
      <c r="F9" s="1713"/>
      <c r="G9" s="1713"/>
    </row>
    <row r="10" spans="1:7" ht="3.75" customHeight="1" x14ac:dyDescent="0.25">
      <c r="A10" s="1713"/>
      <c r="B10" s="1713"/>
      <c r="C10" s="1713"/>
      <c r="D10" s="1713"/>
      <c r="E10" s="1713"/>
      <c r="F10" s="1713"/>
      <c r="G10" s="1713"/>
    </row>
    <row r="11" spans="1:7" ht="3.75" customHeight="1" x14ac:dyDescent="0.25">
      <c r="A11" s="1713"/>
      <c r="B11" s="1713"/>
      <c r="C11" s="1713"/>
      <c r="D11" s="1713"/>
      <c r="E11" s="1713"/>
      <c r="F11" s="1713"/>
      <c r="G11" s="1713"/>
    </row>
    <row r="12" spans="1:7" x14ac:dyDescent="0.25">
      <c r="A12" s="1713"/>
      <c r="B12" s="1713"/>
      <c r="C12" s="1713"/>
      <c r="D12" s="1713"/>
      <c r="E12" s="1713"/>
      <c r="F12" s="1713"/>
      <c r="G12" s="1713"/>
    </row>
    <row r="13" spans="1:7" ht="10.5" customHeight="1" x14ac:dyDescent="0.25">
      <c r="A13" s="1713"/>
      <c r="B13" s="1713"/>
      <c r="C13" s="1713"/>
      <c r="D13" s="1713"/>
      <c r="E13" s="1713"/>
      <c r="F13" s="1713"/>
      <c r="G13" s="1713"/>
    </row>
    <row r="14" spans="1:7" x14ac:dyDescent="0.25">
      <c r="A14" s="166">
        <f>EXPORTAR!D47</f>
        <v>0</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f>EXPORTAR!D27</f>
        <v>0</v>
      </c>
      <c r="B20" s="170"/>
      <c r="C20" s="170" t="str">
        <f>EXPORTAR!D30</f>
        <v/>
      </c>
      <c r="D20" s="170"/>
      <c r="E20" s="170" t="str">
        <f>EXPORTAR!D32</f>
        <v/>
      </c>
    </row>
    <row r="21" spans="1:7" ht="22.5" customHeight="1" x14ac:dyDescent="0.25">
      <c r="A21" s="1710" t="s">
        <v>438</v>
      </c>
      <c r="B21" s="1464"/>
      <c r="C21" s="1464"/>
      <c r="D21" s="1464"/>
      <c r="E21" s="1464"/>
      <c r="F21" s="1464"/>
      <c r="G21" s="1464"/>
    </row>
    <row r="22" spans="1:7" ht="14.25" customHeight="1" x14ac:dyDescent="0.25">
      <c r="A22" s="1464"/>
      <c r="B22" s="1464"/>
      <c r="C22" s="1464"/>
      <c r="D22" s="1464"/>
      <c r="E22" s="1464"/>
      <c r="F22" s="1464"/>
      <c r="G22" s="1464"/>
    </row>
    <row r="23" spans="1:7"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ht="12" customHeight="1" x14ac:dyDescent="0.25">
      <c r="A26" s="1464"/>
      <c r="B26" s="1464"/>
      <c r="C26" s="1464"/>
      <c r="D26" s="1464"/>
      <c r="E26" s="1464"/>
      <c r="F26" s="1464"/>
      <c r="G26" s="1464"/>
    </row>
    <row r="27" spans="1:7" x14ac:dyDescent="0.25">
      <c r="A27" s="1712" t="s">
        <v>7538</v>
      </c>
      <c r="B27" s="1712"/>
      <c r="C27" s="1712"/>
      <c r="D27" s="1712"/>
      <c r="E27" s="1712"/>
      <c r="F27" s="1712"/>
      <c r="G27" s="1712"/>
    </row>
    <row r="28" spans="1:7" x14ac:dyDescent="0.25">
      <c r="A28" s="1712"/>
      <c r="B28" s="1712"/>
      <c r="C28" s="1712"/>
      <c r="D28" s="1712"/>
      <c r="E28" s="1712"/>
      <c r="F28" s="1712"/>
      <c r="G28" s="1712"/>
    </row>
    <row r="29" spans="1:7" x14ac:dyDescent="0.25">
      <c r="A29" s="1712"/>
      <c r="B29" s="1712"/>
      <c r="C29" s="1712"/>
      <c r="D29" s="1712"/>
      <c r="E29" s="1712"/>
      <c r="F29" s="1712"/>
      <c r="G29" s="1712"/>
    </row>
    <row r="31" spans="1:7" x14ac:dyDescent="0.25">
      <c r="A31" s="1710"/>
      <c r="B31" s="1711"/>
      <c r="C31" s="1711"/>
      <c r="D31" s="1711"/>
      <c r="E31" s="1711"/>
      <c r="F31" s="1711"/>
      <c r="G31" s="1711"/>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 xml:space="preserve">  </v>
      </c>
    </row>
    <row r="4" spans="1:7" x14ac:dyDescent="0.25">
      <c r="A4" s="166" t="s">
        <v>6055</v>
      </c>
      <c r="B4" s="51"/>
      <c r="C4" s="161" t="str">
        <f>EXPORTAR!D11</f>
        <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3" t="s">
        <v>6061</v>
      </c>
      <c r="B8" s="1713"/>
      <c r="C8" s="1713"/>
      <c r="D8" s="1713"/>
      <c r="E8" s="1713"/>
      <c r="F8" s="1713"/>
      <c r="G8" s="1713"/>
    </row>
    <row r="9" spans="1:7" x14ac:dyDescent="0.25">
      <c r="A9" s="1713"/>
      <c r="B9" s="1713"/>
      <c r="C9" s="1713"/>
      <c r="D9" s="1713"/>
      <c r="E9" s="1713"/>
      <c r="F9" s="1713"/>
      <c r="G9" s="1713"/>
    </row>
    <row r="10" spans="1:7" ht="12.75" customHeight="1" x14ac:dyDescent="0.25">
      <c r="A10" s="1713"/>
      <c r="B10" s="1713"/>
      <c r="C10" s="1713"/>
      <c r="D10" s="1713"/>
      <c r="E10" s="1713"/>
      <c r="F10" s="1713"/>
      <c r="G10" s="1713"/>
    </row>
    <row r="11" spans="1:7" ht="3.75" customHeight="1" x14ac:dyDescent="0.25">
      <c r="A11" s="1713"/>
      <c r="B11" s="1713"/>
      <c r="C11" s="1713"/>
      <c r="D11" s="1713"/>
      <c r="E11" s="1713"/>
      <c r="F11" s="1713"/>
      <c r="G11" s="1713"/>
    </row>
    <row r="12" spans="1:7" ht="3.75" customHeight="1" x14ac:dyDescent="0.25">
      <c r="A12" s="1713"/>
      <c r="B12" s="1713"/>
      <c r="C12" s="1713"/>
      <c r="D12" s="1713"/>
      <c r="E12" s="1713"/>
      <c r="F12" s="1713"/>
      <c r="G12" s="1713"/>
    </row>
    <row r="13" spans="1:7" x14ac:dyDescent="0.25">
      <c r="A13" s="1713"/>
      <c r="B13" s="1713"/>
      <c r="C13" s="1713"/>
      <c r="D13" s="1713"/>
      <c r="E13" s="1713"/>
      <c r="F13" s="1713"/>
      <c r="G13" s="1713"/>
    </row>
    <row r="14" spans="1:7" ht="10.5" customHeight="1" x14ac:dyDescent="0.25">
      <c r="A14" s="1713"/>
      <c r="B14" s="1713"/>
      <c r="C14" s="1713"/>
      <c r="D14" s="1713"/>
      <c r="E14" s="1713"/>
      <c r="F14" s="1713"/>
      <c r="G14" s="1713"/>
    </row>
    <row r="15" spans="1:7" x14ac:dyDescent="0.25">
      <c r="A15" s="166">
        <f>EXPORTAR!D47</f>
        <v>0</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f>EXPORTAR!D27</f>
        <v>0</v>
      </c>
      <c r="B21" s="170"/>
      <c r="C21" s="170" t="str">
        <f>EXPORTAR!D30</f>
        <v/>
      </c>
      <c r="D21" s="170"/>
      <c r="E21" s="170" t="str">
        <f>EXPORTAR!D32</f>
        <v/>
      </c>
    </row>
    <row r="22" spans="1:7" ht="22.5" customHeight="1" x14ac:dyDescent="0.25">
      <c r="A22" s="1710" t="s">
        <v>438</v>
      </c>
      <c r="B22" s="1464"/>
      <c r="C22" s="1464"/>
      <c r="D22" s="1464"/>
      <c r="E22" s="1464"/>
      <c r="F22" s="1464"/>
      <c r="G22" s="1464"/>
    </row>
    <row r="23" spans="1:7" ht="14.25" customHeight="1"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x14ac:dyDescent="0.25">
      <c r="A26" s="1464"/>
      <c r="B26" s="1464"/>
      <c r="C26" s="1464"/>
      <c r="D26" s="1464"/>
      <c r="E26" s="1464"/>
      <c r="F26" s="1464"/>
      <c r="G26" s="1464"/>
    </row>
    <row r="27" spans="1:7" ht="12" customHeight="1" x14ac:dyDescent="0.25">
      <c r="A27" s="1464"/>
      <c r="B27" s="1464"/>
      <c r="C27" s="1464"/>
      <c r="D27" s="1464"/>
      <c r="E27" s="1464"/>
      <c r="F27" s="1464"/>
      <c r="G27" s="1464"/>
    </row>
    <row r="28" spans="1:7" x14ac:dyDescent="0.25">
      <c r="A28" s="1714" t="s">
        <v>161</v>
      </c>
      <c r="B28" s="1714"/>
      <c r="C28" s="1714"/>
      <c r="D28" s="1714"/>
      <c r="E28" s="1714"/>
      <c r="F28" s="1714"/>
      <c r="G28" s="1714"/>
    </row>
    <row r="29" spans="1:7" x14ac:dyDescent="0.25">
      <c r="A29" s="1714"/>
      <c r="B29" s="1714"/>
      <c r="C29" s="1714"/>
      <c r="D29" s="1714"/>
      <c r="E29" s="1714"/>
      <c r="F29" s="1714"/>
      <c r="G29" s="1714"/>
    </row>
    <row r="30" spans="1:7" x14ac:dyDescent="0.25">
      <c r="A30" s="1714"/>
      <c r="B30" s="1714"/>
      <c r="C30" s="1714"/>
      <c r="D30" s="1714"/>
      <c r="E30" s="1714"/>
      <c r="F30" s="1714"/>
      <c r="G30" s="1714"/>
    </row>
    <row r="32" spans="1:7" x14ac:dyDescent="0.25">
      <c r="A32" s="1710"/>
      <c r="B32" s="1711"/>
      <c r="C32" s="1711"/>
      <c r="D32" s="1711"/>
      <c r="E32" s="1711"/>
      <c r="F32" s="1711"/>
      <c r="G32" s="1711"/>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ht="15.75" x14ac:dyDescent="0.25">
      <c r="A2" s="155" t="s">
        <v>164</v>
      </c>
      <c r="G2" s="162" t="str">
        <f>EXPORTAR!D11</f>
        <v/>
      </c>
    </row>
    <row r="3" spans="1:7" x14ac:dyDescent="0.25">
      <c r="A3" s="155" t="s">
        <v>440</v>
      </c>
    </row>
    <row r="4" spans="1:7" x14ac:dyDescent="0.25">
      <c r="A4" s="1715" t="s">
        <v>439</v>
      </c>
      <c r="B4" s="1715"/>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3" t="s">
        <v>445</v>
      </c>
      <c r="B9" s="1713"/>
      <c r="C9" s="1713"/>
      <c r="D9" s="1713"/>
      <c r="E9" s="1713"/>
      <c r="F9" s="1713"/>
      <c r="G9" s="1713"/>
    </row>
    <row r="10" spans="1:7" ht="9.75" customHeight="1" x14ac:dyDescent="0.25">
      <c r="A10" s="1713"/>
      <c r="B10" s="1713"/>
      <c r="C10" s="1713"/>
      <c r="D10" s="1713"/>
      <c r="E10" s="1713"/>
      <c r="F10" s="1713"/>
      <c r="G10" s="1713"/>
    </row>
    <row r="11" spans="1:7" ht="19.5" customHeight="1" x14ac:dyDescent="0.25">
      <c r="A11" s="1713"/>
      <c r="B11" s="1713"/>
      <c r="C11" s="1713"/>
      <c r="D11" s="1713"/>
      <c r="E11" s="1713"/>
      <c r="F11" s="1713"/>
      <c r="G11" s="1713"/>
    </row>
    <row r="12" spans="1:7" x14ac:dyDescent="0.25">
      <c r="A12" s="1713" t="s">
        <v>446</v>
      </c>
      <c r="B12" s="1713"/>
      <c r="C12" s="1713"/>
      <c r="D12" s="1713"/>
      <c r="E12" s="1713"/>
      <c r="F12" s="1713"/>
      <c r="G12" s="1713"/>
    </row>
    <row r="13" spans="1:7" ht="18" customHeight="1" x14ac:dyDescent="0.25">
      <c r="A13" s="1713"/>
      <c r="B13" s="1713"/>
      <c r="C13" s="1713"/>
      <c r="D13" s="1713"/>
      <c r="E13" s="1713"/>
      <c r="F13" s="1713"/>
      <c r="G13" s="1713"/>
    </row>
    <row r="14" spans="1:7" x14ac:dyDescent="0.25">
      <c r="A14" s="166">
        <f>EXPORTAR!D47</f>
        <v>0</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f>EXPORTAR!D27</f>
        <v>0</v>
      </c>
      <c r="B19" s="173"/>
      <c r="C19" s="167" t="str">
        <f>EXPORTAR!D30</f>
        <v/>
      </c>
      <c r="D19" s="173"/>
      <c r="E19" s="167" t="str">
        <f>EXPORTAR!D32</f>
        <v/>
      </c>
    </row>
    <row r="20" spans="1:7" ht="6.75" customHeight="1" x14ac:dyDescent="0.25"/>
    <row r="21" spans="1:7" ht="12.75" customHeight="1" x14ac:dyDescent="0.25">
      <c r="A21" s="1713" t="s">
        <v>447</v>
      </c>
      <c r="B21" s="1713"/>
      <c r="C21" s="1713"/>
      <c r="D21" s="1713"/>
      <c r="E21" s="1713"/>
      <c r="F21" s="1713"/>
      <c r="G21" s="1713"/>
    </row>
    <row r="22" spans="1:7" x14ac:dyDescent="0.25">
      <c r="A22" s="1713"/>
      <c r="B22" s="1713"/>
      <c r="C22" s="1713"/>
      <c r="D22" s="1713"/>
      <c r="E22" s="1713"/>
      <c r="F22" s="1713"/>
      <c r="G22" s="1713"/>
    </row>
    <row r="23" spans="1:7" x14ac:dyDescent="0.25">
      <c r="A23" s="1713"/>
      <c r="B23" s="1713"/>
      <c r="C23" s="1713"/>
      <c r="D23" s="1713"/>
      <c r="E23" s="1713"/>
      <c r="F23" s="1713"/>
      <c r="G23" s="1713"/>
    </row>
    <row r="24" spans="1:7" ht="18" customHeight="1" x14ac:dyDescent="0.25">
      <c r="A24" s="1713"/>
      <c r="B24" s="1713"/>
      <c r="C24" s="1713"/>
      <c r="D24" s="1713"/>
      <c r="E24" s="1713"/>
      <c r="F24" s="1713"/>
      <c r="G24" s="1713"/>
    </row>
    <row r="25" spans="1:7" ht="10.5" customHeight="1" x14ac:dyDescent="0.25">
      <c r="A25" s="1713"/>
      <c r="B25" s="1713"/>
      <c r="C25" s="1713"/>
      <c r="D25" s="1713"/>
      <c r="E25" s="1713"/>
      <c r="F25" s="1713"/>
      <c r="G25" s="1713"/>
    </row>
    <row r="26" spans="1:7" x14ac:dyDescent="0.25">
      <c r="A26" s="1710" t="s">
        <v>161</v>
      </c>
      <c r="B26" s="1711"/>
      <c r="C26" s="1711"/>
      <c r="D26" s="1711"/>
      <c r="E26" s="1711"/>
      <c r="F26" s="1711"/>
      <c r="G26" s="1711"/>
    </row>
    <row r="27" spans="1:7" x14ac:dyDescent="0.25">
      <c r="A27" s="1711"/>
      <c r="B27" s="1711"/>
      <c r="C27" s="1711"/>
      <c r="D27" s="1711"/>
      <c r="E27" s="1711"/>
      <c r="F27" s="1711"/>
      <c r="G27" s="1711"/>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5">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 xml:space="preserve">  </v>
      </c>
      <c r="D1" s="156"/>
      <c r="E1" s="51"/>
      <c r="F1" s="51"/>
      <c r="G1" s="51"/>
    </row>
    <row r="2" spans="1:7" ht="15.75" x14ac:dyDescent="0.25">
      <c r="A2" s="155" t="s">
        <v>164</v>
      </c>
      <c r="G2" s="175" t="str">
        <f>EXPORTAR!D11</f>
        <v/>
      </c>
    </row>
    <row r="3" spans="1:7" x14ac:dyDescent="0.25">
      <c r="A3" s="155" t="s">
        <v>451</v>
      </c>
    </row>
    <row r="4" spans="1:7" ht="15" customHeight="1" x14ac:dyDescent="0.25">
      <c r="A4" s="172" t="s">
        <v>452</v>
      </c>
      <c r="B4" s="176"/>
      <c r="C4" s="172" t="str">
        <f>CONCATENATE(EXPORTAR!D16," ",EXPORTAR!D17," ",EXPORTAR!D18)</f>
        <v xml:space="preserve">  </v>
      </c>
      <c r="D4" s="51"/>
      <c r="E4" s="163"/>
    </row>
    <row r="5" spans="1:7" x14ac:dyDescent="0.25">
      <c r="A5" s="157" t="s">
        <v>453</v>
      </c>
      <c r="E5" s="108"/>
      <c r="F5" s="168" t="str">
        <f>EXPORTAR!D19</f>
        <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3" t="s">
        <v>455</v>
      </c>
      <c r="B9" s="1713"/>
      <c r="C9" s="1713"/>
      <c r="D9" s="1713"/>
      <c r="E9" s="1713"/>
      <c r="F9" s="1713"/>
      <c r="G9" s="1713"/>
    </row>
    <row r="10" spans="1:7" ht="16.5" customHeight="1" x14ac:dyDescent="0.25">
      <c r="A10" s="1713"/>
      <c r="B10" s="1713"/>
      <c r="C10" s="1713"/>
      <c r="D10" s="1713"/>
      <c r="E10" s="1713"/>
      <c r="F10" s="1713"/>
      <c r="G10" s="1713"/>
    </row>
    <row r="11" spans="1:7" ht="13.5" customHeight="1" x14ac:dyDescent="0.25">
      <c r="A11" s="1713"/>
      <c r="B11" s="1713"/>
      <c r="C11" s="1713"/>
      <c r="D11" s="1713"/>
      <c r="E11" s="1713"/>
      <c r="F11" s="1713"/>
      <c r="G11" s="1713"/>
    </row>
    <row r="12" spans="1:7" x14ac:dyDescent="0.25">
      <c r="A12" s="1713"/>
      <c r="B12" s="1713"/>
      <c r="C12" s="1713"/>
      <c r="D12" s="1713"/>
      <c r="E12" s="1713"/>
      <c r="F12" s="1713"/>
      <c r="G12" s="1713"/>
    </row>
    <row r="13" spans="1:7" ht="16.5" customHeight="1" x14ac:dyDescent="0.25">
      <c r="A13" s="158"/>
      <c r="B13" s="158"/>
      <c r="C13" s="158"/>
      <c r="D13" s="158"/>
      <c r="E13" s="158"/>
      <c r="F13" s="158"/>
      <c r="G13" s="158"/>
    </row>
    <row r="14" spans="1:7" x14ac:dyDescent="0.25">
      <c r="A14" s="51">
        <f>EXPORTAR!D47</f>
        <v>0</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f>EXPORTAR!D27</f>
        <v>0</v>
      </c>
      <c r="B19" s="180"/>
      <c r="C19" s="179" t="str">
        <f>EXPORTAR!D30</f>
        <v/>
      </c>
      <c r="D19" s="180"/>
      <c r="E19" s="179" t="str">
        <f>EXPORTAR!D32</f>
        <v/>
      </c>
    </row>
    <row r="20" spans="1:7" ht="19.5" customHeight="1" x14ac:dyDescent="0.25">
      <c r="A20" s="1713" t="s">
        <v>457</v>
      </c>
      <c r="B20" s="1713"/>
      <c r="C20" s="1713"/>
      <c r="D20" s="1713"/>
      <c r="E20" s="1713"/>
      <c r="F20" s="1713"/>
      <c r="G20" s="1713"/>
    </row>
    <row r="21" spans="1:7" x14ac:dyDescent="0.25">
      <c r="A21" s="1713"/>
      <c r="B21" s="1713"/>
      <c r="C21" s="1713"/>
      <c r="D21" s="1713"/>
      <c r="E21" s="1713"/>
      <c r="F21" s="1713"/>
      <c r="G21" s="1713"/>
    </row>
    <row r="22" spans="1:7" x14ac:dyDescent="0.25">
      <c r="A22" s="1713"/>
      <c r="B22" s="1713"/>
      <c r="C22" s="1713"/>
      <c r="D22" s="1713"/>
      <c r="E22" s="1713"/>
      <c r="F22" s="1713"/>
      <c r="G22" s="1713"/>
    </row>
    <row r="23" spans="1:7" ht="25.5" customHeight="1" x14ac:dyDescent="0.25">
      <c r="A23" s="1713"/>
      <c r="B23" s="1713"/>
      <c r="C23" s="1713"/>
      <c r="D23" s="1713"/>
      <c r="E23" s="1713"/>
      <c r="F23" s="1713"/>
      <c r="G23" s="1713"/>
    </row>
    <row r="24" spans="1:7" ht="2.25" customHeight="1" x14ac:dyDescent="0.25">
      <c r="A24" s="1713"/>
      <c r="B24" s="1713"/>
      <c r="C24" s="1713"/>
      <c r="D24" s="1713"/>
      <c r="E24" s="1713"/>
      <c r="F24" s="1713"/>
      <c r="G24" s="1713"/>
    </row>
    <row r="25" spans="1:7" x14ac:dyDescent="0.25">
      <c r="A25" s="1710" t="s">
        <v>161</v>
      </c>
      <c r="B25" s="1711"/>
      <c r="C25" s="1711"/>
      <c r="D25" s="1711"/>
      <c r="E25" s="1711"/>
      <c r="F25" s="1711"/>
      <c r="G25" s="1711"/>
    </row>
    <row r="26" spans="1:7" x14ac:dyDescent="0.25">
      <c r="A26" s="1711"/>
      <c r="B26" s="1711"/>
      <c r="C26" s="1711"/>
      <c r="D26" s="1711"/>
      <c r="E26" s="1711"/>
      <c r="F26" s="1711"/>
      <c r="G26" s="1711"/>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5">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4"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7599</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
      </c>
      <c r="C4" s="174"/>
      <c r="D4" s="174"/>
      <c r="E4" s="174"/>
      <c r="F4" s="174"/>
      <c r="G4" s="174"/>
      <c r="H4" s="174"/>
    </row>
    <row r="5" spans="1:8" x14ac:dyDescent="0.25">
      <c r="A5" s="174"/>
      <c r="B5" s="174"/>
      <c r="C5" s="174"/>
      <c r="D5" s="174"/>
      <c r="E5" s="174"/>
      <c r="F5" s="174"/>
      <c r="G5" s="174"/>
      <c r="H5" s="174"/>
    </row>
    <row r="6" spans="1:8" x14ac:dyDescent="0.25">
      <c r="A6" s="764"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 xml:space="preserve">  </v>
      </c>
      <c r="C8" s="174"/>
      <c r="D8" s="174"/>
      <c r="E8" s="174"/>
      <c r="F8" s="174"/>
      <c r="G8" s="174"/>
      <c r="H8" s="174"/>
    </row>
    <row r="9" spans="1:8" ht="15" customHeight="1" x14ac:dyDescent="0.25">
      <c r="A9" s="766" t="s">
        <v>7596</v>
      </c>
      <c r="B9" s="174"/>
      <c r="C9" s="174"/>
      <c r="D9" s="161" t="str">
        <f>EXPORTAR!D11</f>
        <v/>
      </c>
      <c r="E9" s="174" t="s">
        <v>191</v>
      </c>
      <c r="F9" s="174"/>
      <c r="G9" s="174"/>
      <c r="H9" s="174"/>
    </row>
    <row r="10" spans="1:8" ht="18.75" customHeight="1" x14ac:dyDescent="0.25">
      <c r="A10" s="1714" t="s">
        <v>7597</v>
      </c>
      <c r="B10" s="1714"/>
      <c r="C10" s="1714"/>
      <c r="D10" s="1714"/>
      <c r="E10" s="1714"/>
      <c r="F10" s="1714"/>
      <c r="G10" s="1714"/>
      <c r="H10" s="1714"/>
    </row>
    <row r="11" spans="1:8" ht="12" customHeight="1" x14ac:dyDescent="0.25">
      <c r="A11" s="1714"/>
      <c r="B11" s="1714"/>
      <c r="C11" s="1714"/>
      <c r="D11" s="1714"/>
      <c r="E11" s="1714"/>
      <c r="F11" s="1714"/>
      <c r="G11" s="1714"/>
      <c r="H11" s="1714"/>
    </row>
    <row r="12" spans="1:8" ht="12" customHeight="1" x14ac:dyDescent="0.25">
      <c r="A12" s="1714"/>
      <c r="B12" s="1714"/>
      <c r="C12" s="1714"/>
      <c r="D12" s="1714"/>
      <c r="E12" s="1714"/>
      <c r="F12" s="1714"/>
      <c r="G12" s="1714"/>
      <c r="H12" s="1714"/>
    </row>
    <row r="13" spans="1:8" ht="12" customHeight="1" x14ac:dyDescent="0.25">
      <c r="A13" s="1714"/>
      <c r="B13" s="1714"/>
      <c r="C13" s="1714"/>
      <c r="D13" s="1714"/>
      <c r="E13" s="1714"/>
      <c r="F13" s="1714"/>
      <c r="G13" s="1714"/>
      <c r="H13" s="1714"/>
    </row>
    <row r="14" spans="1:8" x14ac:dyDescent="0.25">
      <c r="A14" s="86"/>
    </row>
    <row r="15" spans="1:8" ht="15.75" x14ac:dyDescent="0.25">
      <c r="A15" s="188" t="s">
        <v>7</v>
      </c>
      <c r="B15" s="189">
        <f>EXPORTAR!D27</f>
        <v>0</v>
      </c>
      <c r="D15" s="188" t="s">
        <v>16</v>
      </c>
      <c r="E15" s="763" t="str">
        <f>EXPORTAR!D35</f>
        <v/>
      </c>
    </row>
    <row r="16" spans="1:8" ht="15.75" x14ac:dyDescent="0.25">
      <c r="A16" s="190" t="s">
        <v>13</v>
      </c>
      <c r="B16" s="191" t="str">
        <f>EXPORTAR!D32</f>
        <v/>
      </c>
      <c r="D16" s="190" t="s">
        <v>17</v>
      </c>
      <c r="E16" s="189" t="str">
        <f>EXPORTAR!D36</f>
        <v/>
      </c>
    </row>
    <row r="17" spans="1:9" ht="15.75" x14ac:dyDescent="0.25">
      <c r="A17" s="190" t="s">
        <v>11</v>
      </c>
      <c r="B17" s="191" t="str">
        <f>EXPORTAR!D30</f>
        <v/>
      </c>
      <c r="D17" s="190" t="s">
        <v>15</v>
      </c>
      <c r="E17" s="191" t="str">
        <f>EXPORTAR!D34</f>
        <v/>
      </c>
    </row>
    <row r="19" spans="1:9" x14ac:dyDescent="0.25">
      <c r="A19" s="765" t="s">
        <v>361</v>
      </c>
      <c r="B19" s="283"/>
      <c r="C19" s="1716">
        <f ca="1">EXPORTAR!D53</f>
        <v>45148</v>
      </c>
      <c r="D19" s="1716"/>
      <c r="E19" t="s">
        <v>7595</v>
      </c>
    </row>
    <row r="20" spans="1:9" ht="15" customHeight="1" x14ac:dyDescent="0.25">
      <c r="A20" s="1711" t="s">
        <v>7598</v>
      </c>
      <c r="B20" s="1711"/>
      <c r="C20" s="1711"/>
      <c r="D20" s="1711"/>
      <c r="E20" s="1711"/>
      <c r="F20" s="1711"/>
      <c r="G20" s="1711"/>
      <c r="H20" s="1711"/>
      <c r="I20" s="1711"/>
    </row>
    <row r="21" spans="1:9" x14ac:dyDescent="0.25">
      <c r="A21" s="1711"/>
      <c r="B21" s="1711"/>
      <c r="C21" s="1711"/>
      <c r="D21" s="1711"/>
      <c r="E21" s="1711"/>
      <c r="F21" s="1711"/>
      <c r="G21" s="1711"/>
      <c r="H21" s="1711"/>
      <c r="I21" s="1711"/>
    </row>
    <row r="22" spans="1:9" x14ac:dyDescent="0.25">
      <c r="A22" s="1711"/>
      <c r="B22" s="1711"/>
      <c r="C22" s="1711"/>
      <c r="D22" s="1711"/>
      <c r="E22" s="1711"/>
      <c r="F22" s="1711"/>
      <c r="G22" s="1711"/>
      <c r="H22" s="1711"/>
      <c r="I22" s="1711"/>
    </row>
    <row r="23" spans="1:9" x14ac:dyDescent="0.25">
      <c r="A23" s="1711"/>
      <c r="B23" s="1711"/>
      <c r="C23" s="1711"/>
      <c r="D23" s="1711"/>
      <c r="E23" s="1711"/>
      <c r="F23" s="1711"/>
      <c r="G23" s="1711"/>
      <c r="H23" s="1711"/>
      <c r="I23" s="1711"/>
    </row>
    <row r="24" spans="1:9" x14ac:dyDescent="0.25">
      <c r="A24" s="1711"/>
      <c r="B24" s="1711"/>
      <c r="C24" s="1711"/>
      <c r="D24" s="1711"/>
      <c r="E24" s="1711"/>
      <c r="F24" s="1711"/>
      <c r="G24" s="1711"/>
      <c r="H24" s="1711"/>
      <c r="I24" s="1711"/>
    </row>
    <row r="25" spans="1:9" x14ac:dyDescent="0.25">
      <c r="A25" s="1711"/>
      <c r="B25" s="1711"/>
      <c r="C25" s="1711"/>
      <c r="D25" s="1711"/>
      <c r="E25" s="1711"/>
      <c r="F25" s="1711"/>
      <c r="G25" s="1711"/>
      <c r="H25" s="1711"/>
      <c r="I25" s="1711"/>
    </row>
    <row r="26" spans="1:9" x14ac:dyDescent="0.25">
      <c r="A26" s="1711"/>
      <c r="B26" s="1711"/>
      <c r="C26" s="1711"/>
      <c r="D26" s="1711"/>
      <c r="E26" s="1711"/>
      <c r="F26" s="1711"/>
      <c r="G26" s="1711"/>
      <c r="H26" s="1711"/>
      <c r="I26" s="1711"/>
    </row>
    <row r="27" spans="1:9" x14ac:dyDescent="0.25">
      <c r="A27" s="1711"/>
      <c r="B27" s="1711"/>
      <c r="C27" s="1711"/>
      <c r="D27" s="1711"/>
      <c r="E27" s="1711"/>
      <c r="F27" s="1711"/>
      <c r="G27" s="1711"/>
      <c r="H27" s="1711"/>
      <c r="I27" s="1711"/>
    </row>
    <row r="28" spans="1:9" x14ac:dyDescent="0.25">
      <c r="A28" s="1711"/>
      <c r="B28" s="1711"/>
      <c r="C28" s="1711"/>
      <c r="D28" s="1711"/>
      <c r="E28" s="1711"/>
      <c r="F28" s="1711"/>
      <c r="G28" s="1711"/>
      <c r="H28" s="1711"/>
      <c r="I28" s="1711"/>
    </row>
    <row r="29" spans="1:9" x14ac:dyDescent="0.25">
      <c r="A29" s="1711"/>
      <c r="B29" s="1711"/>
      <c r="C29" s="1711"/>
      <c r="D29" s="1711"/>
      <c r="E29" s="1711"/>
      <c r="F29" s="1711"/>
      <c r="G29" s="1711"/>
      <c r="H29" s="1711"/>
      <c r="I29" s="1711"/>
    </row>
    <row r="30" spans="1:9" x14ac:dyDescent="0.25">
      <c r="A30" s="1711"/>
      <c r="B30" s="1711"/>
      <c r="C30" s="1711"/>
      <c r="D30" s="1711"/>
      <c r="E30" s="1711"/>
      <c r="F30" s="1711"/>
      <c r="G30" s="1711"/>
      <c r="H30" s="1711"/>
      <c r="I30" s="1711"/>
    </row>
    <row r="31" spans="1:9" x14ac:dyDescent="0.25">
      <c r="A31" s="1711"/>
      <c r="B31" s="1711"/>
      <c r="C31" s="1711"/>
      <c r="D31" s="1711"/>
      <c r="E31" s="1711"/>
      <c r="F31" s="1711"/>
      <c r="G31" s="1711"/>
      <c r="H31" s="1711"/>
      <c r="I31" s="1711"/>
    </row>
    <row r="32" spans="1:9" x14ac:dyDescent="0.25">
      <c r="A32" s="1711"/>
      <c r="B32" s="1711"/>
      <c r="C32" s="1711"/>
      <c r="D32" s="1711"/>
      <c r="E32" s="1711"/>
      <c r="F32" s="1711"/>
      <c r="G32" s="1711"/>
      <c r="H32" s="1711"/>
      <c r="I32" s="1711"/>
    </row>
    <row r="33" spans="1:9" x14ac:dyDescent="0.25">
      <c r="A33" s="1711"/>
      <c r="B33" s="1711"/>
      <c r="C33" s="1711"/>
      <c r="D33" s="1711"/>
      <c r="E33" s="1711"/>
      <c r="F33" s="1711"/>
      <c r="G33" s="1711"/>
      <c r="H33" s="1711"/>
      <c r="I33" s="1711"/>
    </row>
    <row r="34" spans="1:9" x14ac:dyDescent="0.25">
      <c r="A34" s="1711"/>
      <c r="B34" s="1711"/>
      <c r="C34" s="1711"/>
      <c r="D34" s="1711"/>
      <c r="E34" s="1711"/>
      <c r="F34" s="1711"/>
      <c r="G34" s="1711"/>
      <c r="H34" s="1711"/>
      <c r="I34" s="1711"/>
    </row>
    <row r="35" spans="1:9" x14ac:dyDescent="0.25">
      <c r="A35" s="1711"/>
      <c r="B35" s="1711"/>
      <c r="C35" s="1711"/>
      <c r="D35" s="1711"/>
      <c r="E35" s="1711"/>
      <c r="F35" s="1711"/>
      <c r="G35" s="1711"/>
      <c r="H35" s="1711"/>
      <c r="I35" s="1711"/>
    </row>
    <row r="36" spans="1:9" x14ac:dyDescent="0.25">
      <c r="A36" s="1711"/>
      <c r="B36" s="1711"/>
      <c r="C36" s="1711"/>
      <c r="D36" s="1711"/>
      <c r="E36" s="1711"/>
      <c r="F36" s="1711"/>
      <c r="G36" s="1711"/>
      <c r="H36" s="1711"/>
      <c r="I36" s="1711"/>
    </row>
    <row r="37" spans="1:9" x14ac:dyDescent="0.25">
      <c r="A37" s="1711"/>
      <c r="B37" s="1711"/>
      <c r="C37" s="1711"/>
      <c r="D37" s="1711"/>
      <c r="E37" s="1711"/>
      <c r="F37" s="1711"/>
      <c r="G37" s="1711"/>
      <c r="H37" s="1711"/>
      <c r="I37" s="1711"/>
    </row>
    <row r="38" spans="1:9" x14ac:dyDescent="0.25">
      <c r="A38" s="761"/>
      <c r="B38" s="761"/>
      <c r="C38" s="761"/>
      <c r="D38" s="761"/>
      <c r="E38" s="761"/>
      <c r="F38" s="761"/>
      <c r="G38" s="761"/>
      <c r="H38" s="761"/>
      <c r="I38" s="761"/>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5">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14"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 xml:space="preserve">  </v>
      </c>
    </row>
    <row r="8" spans="1:8" ht="15" customHeight="1" x14ac:dyDescent="0.25">
      <c r="A8" s="174" t="s">
        <v>190</v>
      </c>
      <c r="B8" s="174"/>
      <c r="D8" s="161" t="str">
        <f>EXPORTAR!D11</f>
        <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f>EXPORTAR!D27</f>
        <v>0</v>
      </c>
    </row>
    <row r="12" spans="1:8" x14ac:dyDescent="0.25">
      <c r="A12" s="186" t="s">
        <v>11</v>
      </c>
      <c r="B12" s="185" t="str">
        <f>EXPORTAR!D30</f>
        <v/>
      </c>
    </row>
    <row r="13" spans="1:8" x14ac:dyDescent="0.25">
      <c r="A13" s="186" t="s">
        <v>13</v>
      </c>
      <c r="B13" s="187" t="str">
        <f>EXPORTAR!D32</f>
        <v/>
      </c>
    </row>
    <row r="14" spans="1:8" x14ac:dyDescent="0.25">
      <c r="A14" s="186" t="s">
        <v>16</v>
      </c>
      <c r="B14" s="327" t="str">
        <f>EXPORTAR!D35</f>
        <v/>
      </c>
    </row>
    <row r="15" spans="1:8" x14ac:dyDescent="0.25">
      <c r="A15" s="186" t="s">
        <v>15</v>
      </c>
      <c r="B15" s="327" t="str">
        <f>EXPORTAR!D34</f>
        <v/>
      </c>
    </row>
    <row r="16" spans="1:8" x14ac:dyDescent="0.25">
      <c r="A16" s="186" t="s">
        <v>17</v>
      </c>
      <c r="B16" s="327" t="str">
        <f>EXPORTAR!D36</f>
        <v/>
      </c>
      <c r="E16" s="86"/>
    </row>
    <row r="18" spans="1:8" ht="14.25" customHeight="1" x14ac:dyDescent="0.25">
      <c r="A18" s="168" t="s">
        <v>370</v>
      </c>
      <c r="C18" s="138">
        <f>EXPORTAR!D55</f>
        <v>0</v>
      </c>
      <c r="E18" s="174" t="s">
        <v>459</v>
      </c>
    </row>
    <row r="19" spans="1:8" ht="14.25" customHeight="1" x14ac:dyDescent="0.25">
      <c r="A19" s="1714" t="s">
        <v>3534</v>
      </c>
      <c r="B19" s="1714"/>
      <c r="C19" s="1714"/>
      <c r="D19" s="1714"/>
      <c r="E19" s="1714"/>
      <c r="F19" s="1714"/>
      <c r="G19" s="1714"/>
      <c r="H19" s="1714"/>
    </row>
    <row r="20" spans="1:8" ht="14.25" customHeight="1" x14ac:dyDescent="0.25">
      <c r="A20" s="1714"/>
      <c r="B20" s="1714"/>
      <c r="C20" s="1714"/>
      <c r="D20" s="1714"/>
      <c r="E20" s="1714"/>
      <c r="F20" s="1714"/>
      <c r="G20" s="1714"/>
      <c r="H20" s="1714"/>
    </row>
    <row r="21" spans="1:8" ht="14.25" customHeight="1" x14ac:dyDescent="0.25">
      <c r="A21" s="1714"/>
      <c r="B21" s="1714"/>
      <c r="C21" s="1714"/>
      <c r="D21" s="1714"/>
      <c r="E21" s="1714"/>
      <c r="F21" s="1714"/>
      <c r="G21" s="1714"/>
      <c r="H21" s="1714"/>
    </row>
    <row r="22" spans="1:8" ht="13.5" customHeight="1" x14ac:dyDescent="0.25">
      <c r="A22" s="1714"/>
      <c r="B22" s="1714"/>
      <c r="C22" s="1714"/>
      <c r="D22" s="1714"/>
      <c r="E22" s="1714"/>
      <c r="F22" s="1714"/>
      <c r="G22" s="1714"/>
      <c r="H22" s="1714"/>
    </row>
    <row r="23" spans="1:8" x14ac:dyDescent="0.25">
      <c r="A23" s="1714"/>
      <c r="B23" s="1714"/>
      <c r="C23" s="1714"/>
      <c r="D23" s="1714"/>
      <c r="E23" s="1714"/>
      <c r="F23" s="1714"/>
      <c r="G23" s="1714"/>
      <c r="H23" s="1714"/>
    </row>
    <row r="24" spans="1:8" x14ac:dyDescent="0.25">
      <c r="A24" s="847"/>
      <c r="B24" s="847"/>
      <c r="C24" s="847"/>
      <c r="D24" s="847"/>
      <c r="E24" s="847"/>
      <c r="F24" s="847"/>
      <c r="G24" s="847"/>
      <c r="H24" s="847"/>
    </row>
    <row r="25" spans="1:8" x14ac:dyDescent="0.25">
      <c r="A25" s="847"/>
      <c r="B25" s="847"/>
      <c r="C25" s="847"/>
      <c r="D25" s="847"/>
      <c r="E25" s="847"/>
      <c r="F25" s="847"/>
      <c r="G25" s="847"/>
      <c r="H25" s="847"/>
    </row>
    <row r="26" spans="1:8" x14ac:dyDescent="0.25">
      <c r="A26" s="168" t="s">
        <v>8125</v>
      </c>
      <c r="B26" s="847"/>
      <c r="C26" s="847"/>
      <c r="D26" s="847"/>
      <c r="E26" s="847"/>
      <c r="F26" s="847"/>
      <c r="G26" s="847"/>
      <c r="H26" s="847"/>
    </row>
    <row r="27" spans="1:8" x14ac:dyDescent="0.25">
      <c r="A27" s="140"/>
      <c r="B27" s="140"/>
      <c r="C27" s="140"/>
      <c r="D27" s="140"/>
      <c r="E27" s="140"/>
      <c r="F27" s="140"/>
      <c r="G27" s="140"/>
      <c r="H27" s="140"/>
    </row>
    <row r="28" spans="1:8" ht="15" customHeight="1" x14ac:dyDescent="0.25">
      <c r="A28" s="1712" t="s">
        <v>8124</v>
      </c>
      <c r="B28" s="1712"/>
      <c r="C28" s="1712"/>
      <c r="D28" s="1712"/>
      <c r="E28" s="1712"/>
      <c r="F28" s="1712"/>
      <c r="G28" s="1712"/>
      <c r="H28" s="1712"/>
    </row>
    <row r="29" spans="1:8" x14ac:dyDescent="0.25">
      <c r="A29" s="1712"/>
      <c r="B29" s="1712"/>
      <c r="C29" s="1712"/>
      <c r="D29" s="1712"/>
      <c r="E29" s="1712"/>
      <c r="F29" s="1712"/>
      <c r="G29" s="1712"/>
      <c r="H29" s="1712"/>
    </row>
    <row r="30" spans="1:8" x14ac:dyDescent="0.25">
      <c r="A30" s="1712"/>
      <c r="B30" s="1712"/>
      <c r="C30" s="1712"/>
      <c r="D30" s="1712"/>
      <c r="E30" s="1712"/>
      <c r="F30" s="1712"/>
      <c r="G30" s="1712"/>
      <c r="H30" s="1712"/>
    </row>
    <row r="31" spans="1:8" x14ac:dyDescent="0.25">
      <c r="A31" s="1712"/>
      <c r="B31" s="1712"/>
      <c r="C31" s="1712"/>
      <c r="D31" s="1712"/>
      <c r="E31" s="1712"/>
      <c r="F31" s="1712"/>
      <c r="G31" s="1712"/>
      <c r="H31" s="1712"/>
    </row>
    <row r="32" spans="1:8" x14ac:dyDescent="0.25">
      <c r="A32" s="1712"/>
      <c r="B32" s="1712"/>
      <c r="C32" s="1712"/>
      <c r="D32" s="1712"/>
      <c r="E32" s="1712"/>
      <c r="F32" s="1712"/>
      <c r="G32" s="1712"/>
      <c r="H32" s="1712"/>
    </row>
    <row r="33" spans="1:8" x14ac:dyDescent="0.25">
      <c r="A33" s="1712"/>
      <c r="B33" s="1712"/>
      <c r="C33" s="1712"/>
      <c r="D33" s="1712"/>
      <c r="E33" s="1712"/>
      <c r="F33" s="1712"/>
      <c r="G33" s="1712"/>
      <c r="H33" s="1712"/>
    </row>
    <row r="34" spans="1:8" x14ac:dyDescent="0.25">
      <c r="A34" s="1712"/>
      <c r="B34" s="1712"/>
      <c r="C34" s="1712"/>
      <c r="D34" s="1712"/>
      <c r="E34" s="1712"/>
      <c r="F34" s="1712"/>
      <c r="G34" s="1712"/>
      <c r="H34" s="1712"/>
    </row>
    <row r="35" spans="1:8" x14ac:dyDescent="0.25">
      <c r="A35" s="1712"/>
      <c r="B35" s="1712"/>
      <c r="C35" s="1712"/>
      <c r="D35" s="1712"/>
      <c r="E35" s="1712"/>
      <c r="F35" s="1712"/>
      <c r="G35" s="1712"/>
      <c r="H35" s="1712"/>
    </row>
    <row r="36" spans="1:8" ht="15.75" customHeight="1" x14ac:dyDescent="0.25">
      <c r="A36" s="1712"/>
      <c r="B36" s="1712"/>
      <c r="C36" s="1712"/>
      <c r="D36" s="1712"/>
      <c r="E36" s="1712"/>
      <c r="F36" s="1712"/>
      <c r="G36" s="1712"/>
      <c r="H36" s="1712"/>
    </row>
    <row r="37" spans="1:8" x14ac:dyDescent="0.25">
      <c r="A37" s="1712"/>
      <c r="B37" s="1712"/>
      <c r="C37" s="1712"/>
      <c r="D37" s="1712"/>
      <c r="E37" s="1712"/>
      <c r="F37" s="1712"/>
      <c r="G37" s="1712"/>
      <c r="H37" s="1712"/>
    </row>
    <row r="38" spans="1:8" x14ac:dyDescent="0.25">
      <c r="A38" s="236"/>
      <c r="B38" s="236"/>
      <c r="C38" s="236"/>
      <c r="D38" s="236"/>
      <c r="E38" s="236"/>
      <c r="F38" s="236"/>
      <c r="G38" s="236"/>
      <c r="H38" s="236"/>
    </row>
    <row r="39" spans="1:8" x14ac:dyDescent="0.25">
      <c r="A39" s="762"/>
      <c r="B39" s="762"/>
      <c r="C39" s="762"/>
      <c r="D39" s="762"/>
      <c r="E39" s="762"/>
      <c r="F39" s="762"/>
      <c r="G39" s="762"/>
      <c r="H39" s="762"/>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5">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8" t="s">
        <v>572</v>
      </c>
      <c r="B1" s="1739"/>
      <c r="C1" s="1739"/>
      <c r="D1" s="1739"/>
      <c r="E1" s="1739"/>
      <c r="F1" s="1739"/>
      <c r="G1" s="1739"/>
      <c r="H1" s="1739"/>
      <c r="I1" s="1739"/>
      <c r="J1" s="1740"/>
    </row>
    <row r="4" spans="1:10" x14ac:dyDescent="0.25">
      <c r="A4" s="250" t="s">
        <v>545</v>
      </c>
      <c r="B4" s="251" t="str">
        <f>CONCATENATE(EXPORTAR!D8," ",EXPORTAR!D9," ",EXPORTAR!D10)</f>
        <v xml:space="preserve">  </v>
      </c>
      <c r="C4" s="251"/>
      <c r="D4" s="251"/>
      <c r="E4" s="251"/>
      <c r="F4" s="251"/>
      <c r="G4" s="251"/>
      <c r="H4" s="245"/>
      <c r="I4" s="245"/>
      <c r="J4" s="252"/>
    </row>
    <row r="5" spans="1:10" x14ac:dyDescent="0.25">
      <c r="A5" s="253" t="s">
        <v>548</v>
      </c>
      <c r="B5" s="174"/>
      <c r="C5" s="174"/>
      <c r="D5" s="161" t="str">
        <f>EXPORTAR!D11</f>
        <v/>
      </c>
      <c r="E5" s="161" t="s">
        <v>554</v>
      </c>
      <c r="F5" s="174"/>
      <c r="G5" s="174"/>
      <c r="H5" s="174"/>
      <c r="I5" s="174"/>
      <c r="J5" s="338"/>
    </row>
    <row r="6" spans="1:10" ht="15" customHeight="1" x14ac:dyDescent="0.25">
      <c r="A6" s="1719" t="s">
        <v>555</v>
      </c>
      <c r="B6" s="1712"/>
      <c r="C6" s="1712"/>
      <c r="D6" s="1712"/>
      <c r="E6" s="1712"/>
      <c r="F6" s="1712"/>
      <c r="G6" s="1712"/>
      <c r="H6" s="1712"/>
      <c r="I6" s="1712"/>
      <c r="J6" s="1741"/>
    </row>
    <row r="7" spans="1:10" x14ac:dyDescent="0.25">
      <c r="A7" s="1719"/>
      <c r="B7" s="1712"/>
      <c r="C7" s="1712"/>
      <c r="D7" s="1712"/>
      <c r="E7" s="1712"/>
      <c r="F7" s="1712"/>
      <c r="G7" s="1712"/>
      <c r="H7" s="1712"/>
      <c r="I7" s="1712"/>
      <c r="J7" s="1741"/>
    </row>
    <row r="8" spans="1:10" ht="15" customHeight="1" x14ac:dyDescent="0.25">
      <c r="A8" s="339" t="s">
        <v>556</v>
      </c>
      <c r="B8" s="192"/>
      <c r="C8" s="192"/>
      <c r="D8" s="192"/>
      <c r="E8" s="192"/>
      <c r="F8" s="1742">
        <f ca="1">TODAY()</f>
        <v>46248</v>
      </c>
      <c r="G8" s="1742"/>
      <c r="H8" s="1736" t="s">
        <v>2806</v>
      </c>
      <c r="I8" s="1736"/>
      <c r="J8" s="1737"/>
    </row>
    <row r="9" spans="1:10" x14ac:dyDescent="0.25">
      <c r="A9" s="253" t="str">
        <f>CONCATENATE(EXPORTAR!D16," ",EXPORTAR!D17," ",EXPORTAR!D18)</f>
        <v xml:space="preserve">  </v>
      </c>
      <c r="B9" s="174"/>
      <c r="D9" t="s">
        <v>547</v>
      </c>
      <c r="J9" s="254"/>
    </row>
    <row r="10" spans="1:10" ht="15" customHeight="1" x14ac:dyDescent="0.25">
      <c r="A10" s="1719" t="s">
        <v>546</v>
      </c>
      <c r="B10" s="1712"/>
      <c r="C10" s="1712"/>
      <c r="D10" s="161" t="str">
        <f>EXPORTAR!D19</f>
        <v/>
      </c>
      <c r="E10" s="108"/>
      <c r="F10" t="s">
        <v>549</v>
      </c>
      <c r="J10" s="254"/>
    </row>
    <row r="11" spans="1:10" ht="15" customHeight="1" x14ac:dyDescent="0.25">
      <c r="A11" s="1735" t="s">
        <v>2807</v>
      </c>
      <c r="B11" s="1736"/>
      <c r="C11" s="1736"/>
      <c r="D11" s="1736"/>
      <c r="E11" s="1736"/>
      <c r="F11" s="1736"/>
      <c r="G11" s="1736"/>
      <c r="H11" s="1736"/>
      <c r="I11" s="1736"/>
      <c r="J11" s="1737"/>
    </row>
    <row r="12" spans="1:10" ht="18.75" customHeight="1" x14ac:dyDescent="0.25">
      <c r="A12" s="253"/>
      <c r="B12" s="183"/>
      <c r="C12" s="86"/>
      <c r="D12" s="86"/>
      <c r="E12" s="86"/>
      <c r="G12" s="86"/>
      <c r="H12" s="86"/>
      <c r="I12" s="86"/>
      <c r="J12" s="254"/>
    </row>
    <row r="13" spans="1:10" ht="18.75" customHeight="1" x14ac:dyDescent="0.25">
      <c r="A13" s="253"/>
      <c r="B13" s="249" t="s">
        <v>7</v>
      </c>
      <c r="C13" s="247">
        <f>EXPORTAR!D27</f>
        <v>0</v>
      </c>
      <c r="D13" s="240"/>
      <c r="J13" s="254"/>
    </row>
    <row r="14" spans="1:10" ht="15" customHeight="1" x14ac:dyDescent="0.25">
      <c r="A14" s="253"/>
      <c r="B14" s="249" t="s">
        <v>11</v>
      </c>
      <c r="C14" s="247" t="str">
        <f>EXPORTAR!D30</f>
        <v/>
      </c>
      <c r="D14" s="240"/>
      <c r="J14" s="254"/>
    </row>
    <row r="15" spans="1:10" ht="15" customHeight="1" x14ac:dyDescent="0.25">
      <c r="A15" s="253"/>
      <c r="B15" s="249" t="s">
        <v>12</v>
      </c>
      <c r="C15" s="247" t="str">
        <f>EXPORTAR!D31</f>
        <v/>
      </c>
      <c r="D15" s="240"/>
      <c r="J15" s="254"/>
    </row>
    <row r="16" spans="1:10" x14ac:dyDescent="0.25">
      <c r="A16" s="253"/>
      <c r="B16" s="248" t="s">
        <v>18</v>
      </c>
      <c r="C16" s="247" t="str">
        <f>EXPORTAR!D37</f>
        <v/>
      </c>
      <c r="D16" s="240"/>
      <c r="J16" s="254"/>
    </row>
    <row r="17" spans="1:10" x14ac:dyDescent="0.25">
      <c r="A17" s="253"/>
      <c r="B17" s="248" t="s">
        <v>13</v>
      </c>
      <c r="C17" s="247" t="str">
        <f>EXPORTAR!D32</f>
        <v/>
      </c>
      <c r="D17" s="240"/>
      <c r="J17" s="254"/>
    </row>
    <row r="18" spans="1:10" x14ac:dyDescent="0.25">
      <c r="A18" s="253"/>
      <c r="B18" s="248" t="s">
        <v>9</v>
      </c>
      <c r="C18" s="247" t="str">
        <f>EXPORTAR!D29</f>
        <v/>
      </c>
      <c r="D18" s="240"/>
      <c r="J18" s="254"/>
    </row>
    <row r="19" spans="1:10" x14ac:dyDescent="0.25">
      <c r="A19" s="253"/>
      <c r="B19" s="248" t="s">
        <v>14</v>
      </c>
      <c r="C19" s="247" t="str">
        <f>EXPORTAR!D33</f>
        <v/>
      </c>
      <c r="D19" s="240"/>
      <c r="J19" s="254"/>
    </row>
    <row r="20" spans="1:10" x14ac:dyDescent="0.25">
      <c r="A20" s="253"/>
      <c r="B20" s="248" t="s">
        <v>8</v>
      </c>
      <c r="C20" s="247" t="str">
        <f>EXPORTAR!D28</f>
        <v/>
      </c>
      <c r="D20" s="240"/>
      <c r="J20" s="254"/>
    </row>
    <row r="21" spans="1:10" x14ac:dyDescent="0.25">
      <c r="A21" s="253"/>
      <c r="B21" s="248" t="s">
        <v>19</v>
      </c>
      <c r="C21" s="247" t="str">
        <f>EXPORTAR!D38</f>
        <v/>
      </c>
      <c r="D21" s="240"/>
      <c r="J21" s="254"/>
    </row>
    <row r="22" spans="1:10" x14ac:dyDescent="0.25">
      <c r="A22" s="253"/>
      <c r="B22" s="248" t="s">
        <v>551</v>
      </c>
      <c r="C22" s="328" t="str">
        <f>EXPORTAR!D35</f>
        <v/>
      </c>
      <c r="D22" s="240"/>
      <c r="J22" s="254"/>
    </row>
    <row r="23" spans="1:10" x14ac:dyDescent="0.25">
      <c r="A23" s="253"/>
      <c r="B23" s="248" t="s">
        <v>552</v>
      </c>
      <c r="C23" s="328" t="str">
        <f>EXPORTAR!D36</f>
        <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2" t="s">
        <v>586</v>
      </c>
      <c r="C26" s="1712"/>
      <c r="D26" s="1712"/>
      <c r="E26" s="1712"/>
      <c r="F26" s="1712"/>
      <c r="G26" s="1712"/>
      <c r="H26" s="1712"/>
      <c r="I26" s="1712"/>
      <c r="J26" s="254"/>
    </row>
    <row r="27" spans="1:10" ht="14.25" customHeight="1" x14ac:dyDescent="0.25">
      <c r="A27" s="255"/>
      <c r="B27" s="1712"/>
      <c r="C27" s="1712"/>
      <c r="D27" s="1712"/>
      <c r="E27" s="1712"/>
      <c r="F27" s="1712"/>
      <c r="G27" s="1712"/>
      <c r="H27" s="1712"/>
      <c r="I27" s="1712"/>
      <c r="J27" s="254"/>
    </row>
    <row r="28" spans="1:10" ht="14.25" customHeight="1" x14ac:dyDescent="0.25">
      <c r="A28" s="255"/>
      <c r="B28" s="1712"/>
      <c r="C28" s="1712"/>
      <c r="D28" s="1712"/>
      <c r="E28" s="1712"/>
      <c r="F28" s="1712"/>
      <c r="G28" s="1712"/>
      <c r="H28" s="1712"/>
      <c r="I28" s="1712"/>
      <c r="J28" s="254"/>
    </row>
    <row r="29" spans="1:10" ht="13.5" customHeight="1" x14ac:dyDescent="0.25">
      <c r="A29" s="255"/>
      <c r="B29" s="1712"/>
      <c r="C29" s="1712"/>
      <c r="D29" s="1712"/>
      <c r="E29" s="1712"/>
      <c r="F29" s="1712"/>
      <c r="G29" s="1712"/>
      <c r="H29" s="1712"/>
      <c r="I29" s="1712"/>
      <c r="J29" s="254"/>
    </row>
    <row r="30" spans="1:10" x14ac:dyDescent="0.25">
      <c r="A30" s="255"/>
      <c r="B30" s="1712"/>
      <c r="C30" s="1712"/>
      <c r="D30" s="1712"/>
      <c r="E30" s="1712"/>
      <c r="F30" s="1712"/>
      <c r="G30" s="1712"/>
      <c r="H30" s="1712"/>
      <c r="I30" s="1712"/>
      <c r="J30" s="254"/>
    </row>
    <row r="31" spans="1:10" ht="15" customHeight="1" x14ac:dyDescent="0.25">
      <c r="A31" s="255"/>
      <c r="B31" s="1712" t="s">
        <v>550</v>
      </c>
      <c r="C31" s="1712"/>
      <c r="D31" s="1712"/>
      <c r="E31" s="1712"/>
      <c r="F31" s="1712"/>
      <c r="G31" s="1712"/>
      <c r="H31" s="1712"/>
      <c r="I31" s="1712"/>
      <c r="J31" s="254"/>
    </row>
    <row r="32" spans="1:10" x14ac:dyDescent="0.25">
      <c r="A32" s="255"/>
      <c r="B32" s="1712"/>
      <c r="C32" s="1712"/>
      <c r="D32" s="1712"/>
      <c r="E32" s="1712"/>
      <c r="F32" s="1712"/>
      <c r="G32" s="1712"/>
      <c r="H32" s="1712"/>
      <c r="I32" s="1712"/>
      <c r="J32" s="254"/>
    </row>
    <row r="33" spans="1:10" x14ac:dyDescent="0.25">
      <c r="A33" s="255"/>
      <c r="B33" s="1712"/>
      <c r="C33" s="1712"/>
      <c r="D33" s="1712"/>
      <c r="E33" s="1712"/>
      <c r="F33" s="1712"/>
      <c r="G33" s="1712"/>
      <c r="H33" s="1712"/>
      <c r="I33" s="1712"/>
      <c r="J33" s="254"/>
    </row>
    <row r="34" spans="1:10" x14ac:dyDescent="0.25">
      <c r="A34" s="255"/>
      <c r="B34" s="1712"/>
      <c r="C34" s="1712"/>
      <c r="D34" s="1712"/>
      <c r="E34" s="1712"/>
      <c r="F34" s="1712"/>
      <c r="G34" s="1712"/>
      <c r="H34" s="1712"/>
      <c r="I34" s="1712"/>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23" t="s">
        <v>557</v>
      </c>
      <c r="B38" s="1724"/>
      <c r="C38" s="1725" t="s">
        <v>570</v>
      </c>
      <c r="D38" s="1726"/>
      <c r="E38" s="243"/>
      <c r="F38" s="1727" t="s">
        <v>558</v>
      </c>
      <c r="G38" s="1727"/>
      <c r="H38" s="1724"/>
      <c r="I38" s="1727" t="s">
        <v>559</v>
      </c>
      <c r="J38" s="1728"/>
    </row>
    <row r="39" spans="1:10" ht="5.25" customHeight="1" x14ac:dyDescent="0.25">
      <c r="A39" s="255"/>
      <c r="B39" s="241"/>
      <c r="C39" s="1729"/>
      <c r="D39" s="1730"/>
      <c r="E39" s="239"/>
      <c r="F39" s="236"/>
      <c r="G39" s="236"/>
      <c r="H39" s="241"/>
      <c r="I39" s="236"/>
      <c r="J39" s="254"/>
    </row>
    <row r="40" spans="1:10" ht="18" customHeight="1" x14ac:dyDescent="0.25">
      <c r="A40" s="1731">
        <f>EXPORTAR!D8</f>
        <v>0</v>
      </c>
      <c r="B40" s="1732"/>
      <c r="C40" s="1733" t="str">
        <f>D5</f>
        <v/>
      </c>
      <c r="D40" s="1734"/>
      <c r="E40" s="259"/>
      <c r="F40" s="236"/>
      <c r="G40" s="236"/>
      <c r="H40" s="241"/>
      <c r="I40" s="236"/>
      <c r="J40" s="254"/>
    </row>
    <row r="41" spans="1:10" ht="23.25" customHeight="1" thickBot="1" x14ac:dyDescent="0.3">
      <c r="A41" s="1717" t="str">
        <f>CONCATENATE(EXPORTAR!D9," ",EXPORTAR!D10)</f>
        <v xml:space="preserve"> </v>
      </c>
      <c r="B41" s="1718"/>
      <c r="C41" s="237"/>
      <c r="D41" s="238"/>
      <c r="E41" s="237"/>
      <c r="F41" s="238"/>
      <c r="G41" s="238"/>
      <c r="H41" s="242"/>
      <c r="I41" s="238"/>
      <c r="J41" s="256"/>
    </row>
    <row r="42" spans="1:10" x14ac:dyDescent="0.25">
      <c r="A42" s="1719"/>
      <c r="B42" s="1712"/>
      <c r="C42" s="1712"/>
      <c r="D42" s="1712"/>
      <c r="E42" s="1712"/>
      <c r="F42" s="1712"/>
      <c r="G42" s="1712"/>
      <c r="H42" s="1712"/>
      <c r="I42" s="1712"/>
      <c r="J42" s="254"/>
    </row>
    <row r="43" spans="1:10" x14ac:dyDescent="0.25">
      <c r="A43" s="1720" t="s">
        <v>560</v>
      </c>
      <c r="B43" s="1721"/>
      <c r="C43" s="1721"/>
      <c r="D43" s="1721"/>
      <c r="E43" s="1721"/>
      <c r="F43" s="1721"/>
      <c r="G43" s="1721"/>
      <c r="H43" s="1721"/>
      <c r="I43" s="1721"/>
      <c r="J43" s="1722"/>
    </row>
    <row r="44" spans="1:10" x14ac:dyDescent="0.25">
      <c r="A44" s="1720"/>
      <c r="B44" s="1721"/>
      <c r="C44" s="1721"/>
      <c r="D44" s="1721"/>
      <c r="E44" s="1721"/>
      <c r="F44" s="1721"/>
      <c r="G44" s="1721"/>
      <c r="H44" s="1721"/>
      <c r="I44" s="1721"/>
      <c r="J44" s="1722"/>
    </row>
    <row r="45" spans="1:10" x14ac:dyDescent="0.25">
      <c r="A45" s="257"/>
      <c r="B45" s="258"/>
      <c r="C45" s="258"/>
      <c r="D45" s="258"/>
      <c r="E45" s="258"/>
      <c r="F45" s="258"/>
      <c r="G45" s="258"/>
      <c r="H45" s="258"/>
      <c r="I45" s="258"/>
      <c r="J45" s="244"/>
    </row>
    <row r="46" spans="1:10" x14ac:dyDescent="0.25">
      <c r="A46" s="575">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8" t="s">
        <v>4109</v>
      </c>
      <c r="B1" s="1739"/>
      <c r="C1" s="1739"/>
      <c r="D1" s="1739"/>
      <c r="E1" s="1739"/>
      <c r="F1" s="1739"/>
      <c r="G1" s="1739"/>
      <c r="H1" s="1739"/>
      <c r="I1" s="1739"/>
      <c r="J1" s="1740"/>
    </row>
    <row r="3" spans="1:10" x14ac:dyDescent="0.25">
      <c r="A3" t="s">
        <v>4110</v>
      </c>
    </row>
    <row r="4" spans="1:10" x14ac:dyDescent="0.25">
      <c r="A4" t="s">
        <v>4145</v>
      </c>
      <c r="C4" t="str">
        <f>EXPORTAR!D40</f>
        <v/>
      </c>
    </row>
    <row r="5" spans="1:10" x14ac:dyDescent="0.25">
      <c r="A5" t="s">
        <v>4146</v>
      </c>
    </row>
    <row r="8" spans="1:10" x14ac:dyDescent="0.25">
      <c r="A8" s="250" t="str">
        <f>CONCATENATE(EXPORTAR!D8," ",EXPORTAR!D9," ",EXPORTAR!D10)</f>
        <v xml:space="preserve">  </v>
      </c>
      <c r="B8" s="251"/>
      <c r="C8" s="251"/>
      <c r="D8" s="251"/>
      <c r="E8" s="251"/>
      <c r="F8" s="251"/>
      <c r="G8" s="251"/>
      <c r="H8" s="245"/>
      <c r="I8" s="245"/>
      <c r="J8" s="252"/>
    </row>
    <row r="9" spans="1:10" ht="15" customHeight="1" x14ac:dyDescent="0.25">
      <c r="A9" s="253" t="s">
        <v>4147</v>
      </c>
      <c r="B9" s="174"/>
      <c r="C9" s="161" t="str">
        <f>EXPORTAR!D11</f>
        <v/>
      </c>
      <c r="D9" s="161"/>
      <c r="E9" s="161"/>
      <c r="F9" s="174"/>
      <c r="G9" s="174"/>
      <c r="H9" s="174"/>
      <c r="I9" s="174"/>
      <c r="J9" s="338"/>
    </row>
    <row r="10" spans="1:10" x14ac:dyDescent="0.25">
      <c r="A10" s="1719" t="s">
        <v>4148</v>
      </c>
      <c r="B10" s="1712"/>
      <c r="C10" s="1712"/>
      <c r="D10" s="1712"/>
      <c r="E10" s="1712"/>
      <c r="F10" s="1712"/>
      <c r="G10" s="1712"/>
      <c r="H10" s="1712"/>
      <c r="I10" s="1712"/>
      <c r="J10" s="1741"/>
    </row>
    <row r="11" spans="1:10" ht="18.75" customHeight="1" x14ac:dyDescent="0.25">
      <c r="A11" s="1719"/>
      <c r="B11" s="1712"/>
      <c r="C11" s="1712"/>
      <c r="D11" s="1712"/>
      <c r="E11" s="1712"/>
      <c r="F11" s="1712"/>
      <c r="G11" s="1712"/>
      <c r="H11" s="1712"/>
      <c r="I11" s="1712"/>
      <c r="J11" s="1741"/>
    </row>
    <row r="12" spans="1:10" ht="18.75" customHeight="1" x14ac:dyDescent="0.25">
      <c r="A12" s="253"/>
      <c r="B12" s="183"/>
      <c r="C12" s="86"/>
      <c r="D12" s="86"/>
      <c r="E12" s="86"/>
      <c r="G12" s="86"/>
      <c r="H12" s="86"/>
      <c r="I12" s="86"/>
      <c r="J12" s="254"/>
    </row>
    <row r="13" spans="1:10" ht="15" customHeight="1" x14ac:dyDescent="0.25">
      <c r="A13" s="253"/>
      <c r="B13" s="249" t="s">
        <v>7</v>
      </c>
      <c r="C13" s="247">
        <f>EXPORTAR!D27</f>
        <v>0</v>
      </c>
      <c r="D13" s="240"/>
      <c r="J13" s="254"/>
    </row>
    <row r="14" spans="1:10" ht="15" customHeight="1" x14ac:dyDescent="0.25">
      <c r="A14" s="253"/>
      <c r="B14" s="249" t="s">
        <v>11</v>
      </c>
      <c r="C14" s="247" t="str">
        <f>EXPORTAR!D30</f>
        <v/>
      </c>
      <c r="D14" s="240"/>
      <c r="J14" s="254"/>
    </row>
    <row r="15" spans="1:10" x14ac:dyDescent="0.25">
      <c r="A15" s="253"/>
      <c r="B15" s="249" t="s">
        <v>12</v>
      </c>
      <c r="C15" s="247" t="str">
        <f>EXPORTAR!D31</f>
        <v/>
      </c>
      <c r="D15" s="240"/>
      <c r="J15" s="254"/>
    </row>
    <row r="16" spans="1:10" x14ac:dyDescent="0.25">
      <c r="A16" s="253"/>
      <c r="B16" s="248" t="s">
        <v>18</v>
      </c>
      <c r="C16" s="247" t="str">
        <f>EXPORTAR!D37</f>
        <v/>
      </c>
      <c r="D16" s="240"/>
      <c r="J16" s="254"/>
    </row>
    <row r="17" spans="1:10" x14ac:dyDescent="0.25">
      <c r="A17" s="253"/>
      <c r="B17" s="248" t="s">
        <v>13</v>
      </c>
      <c r="C17" s="247" t="str">
        <f>EXPORTAR!D32</f>
        <v/>
      </c>
      <c r="D17" s="240"/>
      <c r="J17" s="254"/>
    </row>
    <row r="18" spans="1:10" x14ac:dyDescent="0.25">
      <c r="A18" s="253"/>
      <c r="B18" s="248" t="s">
        <v>9</v>
      </c>
      <c r="C18" s="247" t="str">
        <f>EXPORTAR!D29</f>
        <v/>
      </c>
      <c r="D18" s="240"/>
      <c r="J18" s="254"/>
    </row>
    <row r="19" spans="1:10" x14ac:dyDescent="0.25">
      <c r="A19" s="253"/>
      <c r="B19" s="248" t="s">
        <v>14</v>
      </c>
      <c r="C19" s="247" t="str">
        <f>EXPORTAR!D33</f>
        <v/>
      </c>
      <c r="D19" s="240"/>
      <c r="J19" s="254"/>
    </row>
    <row r="20" spans="1:10" x14ac:dyDescent="0.25">
      <c r="A20" s="253"/>
      <c r="B20" s="248" t="s">
        <v>8</v>
      </c>
      <c r="C20" s="247" t="str">
        <f>EXPORTAR!D28</f>
        <v/>
      </c>
      <c r="D20" s="240"/>
      <c r="J20" s="254"/>
    </row>
    <row r="21" spans="1:10" x14ac:dyDescent="0.25">
      <c r="A21" s="253"/>
      <c r="B21" s="248" t="s">
        <v>19</v>
      </c>
      <c r="C21" s="247" t="str">
        <f>EXPORTAR!D38</f>
        <v/>
      </c>
      <c r="D21" s="240"/>
      <c r="J21" s="254"/>
    </row>
    <row r="22" spans="1:10" x14ac:dyDescent="0.25">
      <c r="A22" s="253"/>
      <c r="B22" s="248" t="s">
        <v>551</v>
      </c>
      <c r="C22" s="328" t="str">
        <f>EXPORTAR!D35</f>
        <v/>
      </c>
      <c r="D22" s="240"/>
      <c r="J22" s="254"/>
    </row>
    <row r="23" spans="1:10" x14ac:dyDescent="0.25">
      <c r="A23" s="253"/>
      <c r="B23" s="248" t="s">
        <v>552</v>
      </c>
      <c r="C23" s="328" t="str">
        <f>EXPORTAR!D36</f>
        <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2"/>
      <c r="C26" s="1712"/>
      <c r="D26" s="1712"/>
      <c r="E26" s="1712"/>
      <c r="F26" s="1712"/>
      <c r="G26" s="1712"/>
      <c r="H26" s="1712"/>
      <c r="I26" s="1712"/>
      <c r="J26" s="254"/>
    </row>
    <row r="27" spans="1:10" ht="14.25" customHeight="1" x14ac:dyDescent="0.25">
      <c r="A27" s="255"/>
      <c r="B27" s="1712"/>
      <c r="C27" s="1712"/>
      <c r="D27" s="1712"/>
      <c r="E27" s="1712"/>
      <c r="F27" s="1712"/>
      <c r="G27" s="1712"/>
      <c r="H27" s="1712"/>
      <c r="I27" s="1712"/>
      <c r="J27" s="254"/>
    </row>
    <row r="28" spans="1:10" x14ac:dyDescent="0.25">
      <c r="A28" s="255"/>
      <c r="B28" s="1712"/>
      <c r="C28" s="1712"/>
      <c r="D28" s="1712"/>
      <c r="E28" s="1712"/>
      <c r="F28" s="1712"/>
      <c r="G28" s="1712"/>
      <c r="H28" s="1712"/>
      <c r="I28" s="1712"/>
      <c r="J28" s="254"/>
    </row>
    <row r="29" spans="1:10" x14ac:dyDescent="0.25">
      <c r="A29" s="255"/>
      <c r="B29" s="236"/>
      <c r="C29" s="236"/>
      <c r="D29" s="236"/>
      <c r="E29" s="236"/>
      <c r="F29" s="236"/>
      <c r="G29" s="236"/>
      <c r="H29" s="236"/>
      <c r="I29" s="236"/>
      <c r="J29" s="254"/>
    </row>
    <row r="30" spans="1:10" x14ac:dyDescent="0.25">
      <c r="A30" s="253"/>
      <c r="B30" s="174" t="s">
        <v>6661</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3" t="s">
        <v>4151</v>
      </c>
      <c r="B40" s="1744"/>
      <c r="C40" s="1744"/>
      <c r="D40" s="1744"/>
      <c r="E40" s="1744"/>
      <c r="F40" s="1744"/>
      <c r="G40" s="1744"/>
      <c r="H40" s="1744"/>
      <c r="I40" s="1744"/>
      <c r="J40" s="1745"/>
    </row>
    <row r="41" spans="1:10" x14ac:dyDescent="0.25">
      <c r="A41" s="246"/>
      <c r="J41" s="254"/>
    </row>
    <row r="42" spans="1:10" x14ac:dyDescent="0.25">
      <c r="A42" s="575">
        <f>DATOS!W2</f>
        <v>0</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8" t="s">
        <v>4863</v>
      </c>
      <c r="B1" s="1739"/>
      <c r="C1" s="1739"/>
      <c r="D1" s="1739"/>
      <c r="E1" s="1739"/>
      <c r="F1" s="1739"/>
      <c r="G1" s="1739"/>
      <c r="H1" s="1739"/>
      <c r="I1" s="1739"/>
      <c r="J1" s="1739"/>
      <c r="K1" s="1740"/>
    </row>
    <row r="3" spans="1:11" x14ac:dyDescent="0.25">
      <c r="A3" s="430" t="s">
        <v>4864</v>
      </c>
      <c r="B3" s="245"/>
      <c r="C3" s="245"/>
      <c r="D3" s="245" t="str">
        <f>CONCATENATE(EXPORTAR!D8," ",EXPORTAR!D9," ",EXPORTAR!D10)</f>
        <v xml:space="preserve">  </v>
      </c>
      <c r="E3" s="245"/>
      <c r="F3" s="245"/>
      <c r="G3" s="245"/>
      <c r="H3" s="245" t="s">
        <v>4865</v>
      </c>
      <c r="I3" s="245"/>
      <c r="J3" s="245"/>
      <c r="K3" s="252"/>
    </row>
    <row r="4" spans="1:11" x14ac:dyDescent="0.25">
      <c r="A4" s="246" t="s">
        <v>4866</v>
      </c>
      <c r="C4" s="108" t="str">
        <f>EXPORTAR!D11</f>
        <v/>
      </c>
      <c r="D4" t="s">
        <v>4872</v>
      </c>
      <c r="K4" s="254"/>
    </row>
    <row r="5" spans="1:11" x14ac:dyDescent="0.25">
      <c r="A5" s="246" t="s">
        <v>4873</v>
      </c>
      <c r="D5" t="str">
        <f>CONCATENATE(EXPORTAR!D16," ",EXPORTAR!D17," ",EXPORTAR!D18)</f>
        <v xml:space="preserve">  </v>
      </c>
      <c r="H5" t="s">
        <v>4865</v>
      </c>
      <c r="K5" s="254"/>
    </row>
    <row r="6" spans="1:11" x14ac:dyDescent="0.25">
      <c r="A6" s="246" t="s">
        <v>4866</v>
      </c>
      <c r="C6" s="108" t="str">
        <f>EXPORTAR!D19</f>
        <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f>EXPORTAR!D27</f>
        <v>0</v>
      </c>
      <c r="D11" s="240"/>
      <c r="K11" s="254"/>
    </row>
    <row r="12" spans="1:11" ht="18.75" customHeight="1" x14ac:dyDescent="0.25">
      <c r="A12" s="253"/>
      <c r="B12" s="249" t="s">
        <v>11</v>
      </c>
      <c r="C12" s="247" t="str">
        <f>EXPORTAR!D30</f>
        <v/>
      </c>
      <c r="D12" s="240"/>
      <c r="K12" s="254"/>
    </row>
    <row r="13" spans="1:11" ht="15" customHeight="1" x14ac:dyDescent="0.25">
      <c r="A13" s="253"/>
      <c r="B13" s="249" t="s">
        <v>12</v>
      </c>
      <c r="C13" s="247" t="str">
        <f>EXPORTAR!D31</f>
        <v/>
      </c>
      <c r="D13" s="240"/>
      <c r="K13" s="254"/>
    </row>
    <row r="14" spans="1:11" ht="15" customHeight="1" x14ac:dyDescent="0.25">
      <c r="A14" s="253"/>
      <c r="B14" s="248" t="s">
        <v>18</v>
      </c>
      <c r="C14" s="247" t="str">
        <f>EXPORTAR!D37</f>
        <v/>
      </c>
      <c r="D14" s="240"/>
      <c r="K14" s="254"/>
    </row>
    <row r="15" spans="1:11" x14ac:dyDescent="0.25">
      <c r="A15" s="253"/>
      <c r="B15" s="248" t="s">
        <v>13</v>
      </c>
      <c r="C15" s="247" t="str">
        <f>EXPORTAR!D32</f>
        <v/>
      </c>
      <c r="D15" s="240"/>
      <c r="K15" s="254"/>
    </row>
    <row r="16" spans="1:11" x14ac:dyDescent="0.25">
      <c r="A16" s="253"/>
      <c r="B16" s="248" t="s">
        <v>9</v>
      </c>
      <c r="C16" s="247" t="str">
        <f>EXPORTAR!D29</f>
        <v/>
      </c>
      <c r="D16" s="240"/>
      <c r="K16" s="254"/>
    </row>
    <row r="17" spans="1:11" x14ac:dyDescent="0.25">
      <c r="A17" s="253"/>
      <c r="B17" s="248" t="s">
        <v>14</v>
      </c>
      <c r="C17" s="247" t="str">
        <f>EXPORTAR!D33</f>
        <v/>
      </c>
      <c r="D17" s="240"/>
      <c r="K17" s="254"/>
    </row>
    <row r="18" spans="1:11" x14ac:dyDescent="0.25">
      <c r="A18" s="253"/>
      <c r="B18" s="248" t="s">
        <v>8</v>
      </c>
      <c r="C18" s="247" t="str">
        <f>EXPORTAR!D28</f>
        <v/>
      </c>
      <c r="D18" s="240"/>
      <c r="K18" s="254"/>
    </row>
    <row r="19" spans="1:11" x14ac:dyDescent="0.25">
      <c r="A19" s="253"/>
      <c r="B19" s="248" t="s">
        <v>19</v>
      </c>
      <c r="C19" s="247" t="str">
        <f>EXPORTAR!D38</f>
        <v/>
      </c>
      <c r="D19" s="240"/>
      <c r="K19" s="254"/>
    </row>
    <row r="20" spans="1:11" x14ac:dyDescent="0.25">
      <c r="A20" s="253"/>
      <c r="B20" s="248" t="s">
        <v>551</v>
      </c>
      <c r="C20" s="328" t="str">
        <f>EXPORTAR!D35</f>
        <v/>
      </c>
      <c r="D20" s="240"/>
      <c r="K20" s="254"/>
    </row>
    <row r="21" spans="1:11" x14ac:dyDescent="0.25">
      <c r="A21" s="253"/>
      <c r="B21" s="248" t="s">
        <v>552</v>
      </c>
      <c r="C21" s="328" t="str">
        <f>EXPORTAR!D36</f>
        <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6582</v>
      </c>
      <c r="G40" t="s">
        <v>6583</v>
      </c>
      <c r="K40" s="254"/>
    </row>
    <row r="41" spans="1:11" x14ac:dyDescent="0.25">
      <c r="A41" s="246"/>
      <c r="C41" s="108"/>
      <c r="H41" s="108"/>
      <c r="K41" s="254"/>
    </row>
    <row r="42" spans="1:11" ht="18.75" x14ac:dyDescent="0.3">
      <c r="A42" s="575">
        <f>DATOS!W2</f>
        <v>0</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tabSelected="1"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8" t="s">
        <v>4912</v>
      </c>
      <c r="B1" s="1739"/>
      <c r="C1" s="1739"/>
      <c r="D1" s="1739"/>
      <c r="E1" s="1739"/>
      <c r="F1" s="1739"/>
      <c r="G1" s="1739"/>
      <c r="H1" s="1739"/>
      <c r="I1" s="1739"/>
      <c r="J1" s="1739"/>
      <c r="K1" s="1740"/>
    </row>
    <row r="3" spans="1:11" x14ac:dyDescent="0.25">
      <c r="A3" s="430" t="s">
        <v>8505</v>
      </c>
      <c r="B3" s="245"/>
      <c r="C3" s="245"/>
      <c r="D3" s="245" t="str">
        <f>CONCATENATE(EXPORTAR!D8," ",EXPORTAR!D9," ",EXPORTAR!D10)</f>
        <v xml:space="preserve">  </v>
      </c>
      <c r="E3" s="245"/>
      <c r="F3" s="245"/>
      <c r="G3" s="245"/>
      <c r="H3" s="245" t="s">
        <v>4865</v>
      </c>
      <c r="I3" s="245"/>
      <c r="J3" s="245"/>
      <c r="K3" s="252"/>
    </row>
    <row r="4" spans="1:11" x14ac:dyDescent="0.25">
      <c r="A4" s="246" t="s">
        <v>4866</v>
      </c>
      <c r="C4" s="108" t="str">
        <f>EXPORTAR!D11</f>
        <v/>
      </c>
      <c r="D4" t="s">
        <v>8506</v>
      </c>
      <c r="K4" s="254"/>
    </row>
    <row r="5" spans="1:11" x14ac:dyDescent="0.25">
      <c r="A5" s="246" t="s">
        <v>8510</v>
      </c>
      <c r="K5" s="254"/>
    </row>
    <row r="6" spans="1:11" x14ac:dyDescent="0.25">
      <c r="A6" s="246" t="s">
        <v>8507</v>
      </c>
      <c r="C6" s="108"/>
      <c r="K6" s="254"/>
    </row>
    <row r="7" spans="1:11" x14ac:dyDescent="0.25">
      <c r="A7" s="246"/>
      <c r="C7" s="108"/>
      <c r="K7" s="254"/>
    </row>
    <row r="8" spans="1:11" ht="15" customHeight="1" x14ac:dyDescent="0.25">
      <c r="A8" s="1746" t="s">
        <v>8508</v>
      </c>
      <c r="B8" s="1747"/>
      <c r="C8" s="1747"/>
      <c r="D8" s="1747"/>
      <c r="E8" s="1747"/>
      <c r="F8" s="1747"/>
      <c r="G8" s="1747"/>
      <c r="H8" s="1747"/>
      <c r="I8" s="1747"/>
      <c r="J8" s="1747"/>
      <c r="K8" s="254"/>
    </row>
    <row r="9" spans="1:11" x14ac:dyDescent="0.25">
      <c r="A9" s="1746"/>
      <c r="B9" s="1747"/>
      <c r="C9" s="1747"/>
      <c r="D9" s="1747"/>
      <c r="E9" s="1747"/>
      <c r="F9" s="1747"/>
      <c r="G9" s="1747"/>
      <c r="H9" s="1747"/>
      <c r="I9" s="1747"/>
      <c r="J9" s="1747"/>
      <c r="K9" s="254"/>
    </row>
    <row r="10" spans="1:11" x14ac:dyDescent="0.25">
      <c r="A10" s="1746"/>
      <c r="B10" s="1747"/>
      <c r="C10" s="1747"/>
      <c r="D10" s="1747"/>
      <c r="E10" s="1747"/>
      <c r="F10" s="1747"/>
      <c r="G10" s="1747"/>
      <c r="H10" s="1747"/>
      <c r="I10" s="1747"/>
      <c r="J10" s="1747"/>
      <c r="K10" s="254"/>
    </row>
    <row r="11" spans="1:11" x14ac:dyDescent="0.25">
      <c r="A11" s="1746"/>
      <c r="B11" s="1747"/>
      <c r="C11" s="1747"/>
      <c r="D11" s="1747"/>
      <c r="E11" s="1747"/>
      <c r="F11" s="1747"/>
      <c r="G11" s="1747"/>
      <c r="H11" s="1747"/>
      <c r="I11" s="1747"/>
      <c r="J11" s="1747"/>
      <c r="K11" s="254"/>
    </row>
    <row r="12" spans="1:11" x14ac:dyDescent="0.25">
      <c r="A12" s="1746"/>
      <c r="B12" s="1747"/>
      <c r="C12" s="1747"/>
      <c r="D12" s="1747"/>
      <c r="E12" s="1747"/>
      <c r="F12" s="1747"/>
      <c r="G12" s="1747"/>
      <c r="H12" s="1747"/>
      <c r="I12" s="1747"/>
      <c r="J12" s="1747"/>
      <c r="K12" s="254"/>
    </row>
    <row r="13" spans="1:11" x14ac:dyDescent="0.25">
      <c r="A13" s="1746"/>
      <c r="B13" s="1747"/>
      <c r="C13" s="1747"/>
      <c r="D13" s="1747"/>
      <c r="E13" s="1747"/>
      <c r="F13" s="1747"/>
      <c r="G13" s="1747"/>
      <c r="H13" s="1747"/>
      <c r="I13" s="1747"/>
      <c r="J13" s="1747"/>
      <c r="K13" s="254"/>
    </row>
    <row r="14" spans="1:11" x14ac:dyDescent="0.25">
      <c r="A14" s="1746"/>
      <c r="B14" s="1747"/>
      <c r="C14" s="1747"/>
      <c r="D14" s="1747"/>
      <c r="E14" s="1747"/>
      <c r="F14" s="1747"/>
      <c r="G14" s="1747"/>
      <c r="H14" s="1747"/>
      <c r="I14" s="1747"/>
      <c r="J14" s="1747"/>
      <c r="K14" s="254"/>
    </row>
    <row r="15" spans="1:11" x14ac:dyDescent="0.25">
      <c r="A15" s="1746"/>
      <c r="B15" s="1747"/>
      <c r="C15" s="1747"/>
      <c r="D15" s="1747"/>
      <c r="E15" s="1747"/>
      <c r="F15" s="1747"/>
      <c r="G15" s="1747"/>
      <c r="H15" s="1747"/>
      <c r="I15" s="1747"/>
      <c r="J15" s="1747"/>
      <c r="K15" s="254"/>
    </row>
    <row r="16" spans="1:11" x14ac:dyDescent="0.25">
      <c r="A16" s="1746"/>
      <c r="B16" s="1747"/>
      <c r="C16" s="1747"/>
      <c r="D16" s="1747"/>
      <c r="E16" s="1747"/>
      <c r="F16" s="1747"/>
      <c r="G16" s="1747"/>
      <c r="H16" s="1747"/>
      <c r="I16" s="1747"/>
      <c r="J16" s="1747"/>
      <c r="K16" s="254"/>
    </row>
    <row r="17" spans="1:11" x14ac:dyDescent="0.25">
      <c r="A17" s="1746"/>
      <c r="B17" s="1747"/>
      <c r="C17" s="1747"/>
      <c r="D17" s="1747"/>
      <c r="E17" s="1747"/>
      <c r="F17" s="1747"/>
      <c r="G17" s="1747"/>
      <c r="H17" s="1747"/>
      <c r="I17" s="1747"/>
      <c r="J17" s="1747"/>
      <c r="K17" s="254"/>
    </row>
    <row r="18" spans="1:11" x14ac:dyDescent="0.25">
      <c r="A18" s="1746"/>
      <c r="B18" s="1747"/>
      <c r="C18" s="1747"/>
      <c r="D18" s="1747"/>
      <c r="E18" s="1747"/>
      <c r="F18" s="1747"/>
      <c r="G18" s="1747"/>
      <c r="H18" s="1747"/>
      <c r="I18" s="1747"/>
      <c r="J18" s="1747"/>
      <c r="K18" s="254"/>
    </row>
    <row r="19" spans="1:11" x14ac:dyDescent="0.25">
      <c r="A19" s="976"/>
      <c r="B19" s="593"/>
      <c r="C19" s="593"/>
      <c r="D19" s="593"/>
      <c r="E19" s="593"/>
      <c r="F19" s="593"/>
      <c r="G19" s="593"/>
      <c r="H19" s="593"/>
      <c r="I19" s="593"/>
      <c r="J19" s="593"/>
      <c r="K19" s="254"/>
    </row>
    <row r="20" spans="1:11" x14ac:dyDescent="0.25">
      <c r="A20" s="246" t="s">
        <v>8509</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f>EXPORTAR!D27</f>
        <v>0</v>
      </c>
      <c r="D23" s="240"/>
      <c r="K23" s="254"/>
    </row>
    <row r="24" spans="1:11" ht="18.75" customHeight="1" x14ac:dyDescent="0.25">
      <c r="A24" s="253"/>
      <c r="B24" s="249" t="s">
        <v>11</v>
      </c>
      <c r="C24" s="247" t="str">
        <f>EXPORTAR!D30</f>
        <v/>
      </c>
      <c r="D24" s="240"/>
      <c r="K24" s="254"/>
    </row>
    <row r="25" spans="1:11" ht="15" customHeight="1" x14ac:dyDescent="0.25">
      <c r="A25" s="253"/>
      <c r="B25" s="249" t="s">
        <v>12</v>
      </c>
      <c r="C25" s="247" t="str">
        <f>EXPORTAR!D31</f>
        <v/>
      </c>
      <c r="D25" s="240"/>
      <c r="K25" s="254"/>
    </row>
    <row r="26" spans="1:11" ht="15" customHeight="1" x14ac:dyDescent="0.25">
      <c r="A26" s="253"/>
      <c r="B26" s="248" t="s">
        <v>18</v>
      </c>
      <c r="C26" s="247" t="str">
        <f>EXPORTAR!D37</f>
        <v/>
      </c>
      <c r="D26" s="240"/>
      <c r="K26" s="254"/>
    </row>
    <row r="27" spans="1:11" x14ac:dyDescent="0.25">
      <c r="A27" s="253"/>
      <c r="B27" s="248" t="s">
        <v>13</v>
      </c>
      <c r="C27" s="247" t="str">
        <f>EXPORTAR!D32</f>
        <v/>
      </c>
      <c r="D27" s="240"/>
      <c r="K27" s="254"/>
    </row>
    <row r="28" spans="1:11" x14ac:dyDescent="0.25">
      <c r="A28" s="253"/>
      <c r="B28" s="248" t="s">
        <v>9</v>
      </c>
      <c r="C28" s="247" t="str">
        <f>EXPORTAR!D29</f>
        <v/>
      </c>
      <c r="D28" s="240"/>
      <c r="K28" s="254"/>
    </row>
    <row r="29" spans="1:11" x14ac:dyDescent="0.25">
      <c r="A29" s="253"/>
      <c r="B29" s="248" t="s">
        <v>14</v>
      </c>
      <c r="C29" s="247" t="str">
        <f>EXPORTAR!D33</f>
        <v/>
      </c>
      <c r="D29" s="240"/>
      <c r="K29" s="254"/>
    </row>
    <row r="30" spans="1:11" x14ac:dyDescent="0.25">
      <c r="A30" s="253"/>
      <c r="B30" s="248" t="s">
        <v>8</v>
      </c>
      <c r="C30" s="247" t="str">
        <f>EXPORTAR!D28</f>
        <v/>
      </c>
      <c r="D30" s="240"/>
      <c r="K30" s="254"/>
    </row>
    <row r="31" spans="1:11" x14ac:dyDescent="0.25">
      <c r="A31" s="253"/>
      <c r="B31" s="248" t="s">
        <v>19</v>
      </c>
      <c r="C31" s="247" t="str">
        <f>EXPORTAR!D38</f>
        <v/>
      </c>
      <c r="D31" s="240"/>
      <c r="K31" s="254"/>
    </row>
    <row r="32" spans="1:11" x14ac:dyDescent="0.25">
      <c r="A32" s="253"/>
      <c r="B32" s="248" t="s">
        <v>551</v>
      </c>
      <c r="C32" s="328" t="str">
        <f>EXPORTAR!D35</f>
        <v/>
      </c>
      <c r="D32" s="240"/>
      <c r="K32" s="254"/>
    </row>
    <row r="33" spans="1:11" x14ac:dyDescent="0.25">
      <c r="A33" s="253"/>
      <c r="B33" s="248" t="s">
        <v>552</v>
      </c>
      <c r="C33" s="328" t="str">
        <f>EXPORTAR!D36</f>
        <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77"/>
      <c r="C42" s="974"/>
      <c r="D42" s="422"/>
      <c r="E42" s="422"/>
      <c r="K42" s="254"/>
    </row>
    <row r="43" spans="1:11" x14ac:dyDescent="0.25">
      <c r="A43" s="246"/>
      <c r="C43" s="974"/>
      <c r="K43" s="254"/>
    </row>
    <row r="44" spans="1:11" ht="18.75" x14ac:dyDescent="0.3">
      <c r="A44" s="977">
        <f>DATOS!W2</f>
        <v>0</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2026-08-15T03:20:12Z</dcterms:modified>
</cp:coreProperties>
</file>