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D4E29079-C1BB-4C80-921C-E9C0D87E866A}"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<sst xmlns="http://schemas.openxmlformats.org/spreadsheetml/2006/main" count="24882" uniqueCount="9323">
  <si>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</si>
  <si>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</si>
  <si>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</si>
  <si>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</si>
  <si>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</si>
  <si>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</si>
  <si>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</si>
  <si>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</si>
  <si>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</si>
  <si>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</si>
  <si>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</si>
  <si>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</si>
  <si>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</si>
  <si>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</si>
  <si>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</si>
  <si>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</si>
  <si>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</si>
  <si>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</si>
  <si>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</si>
  <si>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</si>
  <si>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</si>
  <si>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</si>
  <si>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</si>
  <si>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</si>
  <si>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</si>
  <si>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</si>
  <si>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</si>
  <si>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</si>
  <si>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</si>
  <si>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</si>
  <si>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</si>
  <si>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</si>
  <si>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</si>
  <si>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</si>
  <si>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</si>
  <si>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</si>
  <si>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</si>
  <si>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</si>
  <si>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</si>
  <si>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</si>
  <si>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</si>
  <si>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</si>
  <si>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</si>
  <si>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</si>
  <si>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</si>
  <si>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</si>
  <si>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</si>
  <si>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</si>
  <si>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</si>
  <si>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</si>
  <si>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</si>
  <si>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</si>
  <si>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</si>
  <si>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</si>
  <si>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</si>
  <si>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</si>
  <si>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</si>
  <si>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</si>
  <si>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</si>
  <si>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</si>
  <si>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</si>
  <si>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</si>
  <si>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</si>
  <si>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</si>
  <si>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</si>
  <si>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</si>
  <si>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</si>
  <si>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</si>
  <si>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</si>
  <si>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</si>
  <si>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</si>
  <si>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</si>
  <si>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</si>
  <si>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</si>
  <si>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</si>
  <si>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</si>
  <si>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</si>
  <si>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</si>
  <si>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</si>
  <si>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</si>
  <si>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</si>
  <si>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</si>
  <si>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</si>
  <si>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</si>
  <si>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</si>
  <si>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</si>
  <si>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</si>
  <si>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</si>
  <si>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</si>
  <si>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</si>
  <si>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</si>
  <si>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</si>
  <si>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</si>
  <si>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</si>
  <si>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</si>
  <si>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</si>
  <si>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</si>
  <si>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</si>
  <si>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</si>
  <si>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</si>
  <si>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</si>
  <si>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</si>
  <si>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</si>
  <si>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</si>
  <si>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</si>
  <si>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</si>
  <si>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</si>
  <si>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</si>
  <si>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</si>
  <si>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</si>
  <si>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</si>
  <si>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</si>
  <si>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</si>
  <si>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</si>
  <si>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</si>
  <si>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</si>
  <si>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</si>
  <si>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</si>
  <si>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</si>
  <si>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</si>
  <si>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</si>
  <si>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</si>
  <si>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</si>
  <si>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</si>
  <si>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</si>
  <si>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</si>
  <si>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</si>
  <si>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</si>
  <si>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</si>
  <si>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</si>
  <si>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</si>
  <si>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</si>
  <si>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</si>
  <si>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</si>
  <si>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</si>
  <si>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</si>
  <si>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</si>
  <si>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</si>
  <si>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</si>
  <si>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</si>
  <si>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</si>
  <si>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</si>
  <si>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</si>
  <si>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</si>
  <si>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</si>
  <si>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</si>
  <si>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</si>
  <si>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</si>
  <si>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</si>
  <si>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</si>
  <si>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</si>
  <si>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</si>
  <si>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</si>
  <si>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</si>
  <si>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</si>
  <si>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</si>
  <si>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</si>
  <si>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</si>
  <si>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</si>
  <si>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</si>
  <si>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</si>
  <si>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</si>
  <si>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</si>
  <si>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</si>
  <si>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</si>
  <si>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</si>
  <si>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</si>
  <si>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</si>
  <si>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</si>
  <si>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</si>
  <si>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</si>
  <si>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</si>
  <si>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</si>
  <si>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</si>
  <si>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</si>
  <si>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</si>
  <si>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</si>
  <si>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</si>
  <si>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</si>
  <si>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</si>
  <si>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</si>
  <si>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</si>
  <si>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</si>
  <si>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</si>
  <si>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</si>
  <si>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</si>
  <si>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</si>
  <si>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</si>
  <si>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</si>
  <si>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</si>
  <si>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</si>
  <si>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</si>
  <si>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</si>
  <si>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</si>
  <si>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</si>
  <si>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</si>
  <si>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</si>
  <si>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</si>
  <si>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</si>
  <si>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</si>
  <si>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</si>
  <si>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</si>
  <si>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</si>
  <si>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</si>
  <si>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</si>
  <si>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</si>
  <si>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</si>
  <si>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</si>
  <si>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</si>
  <si>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</si>
  <si>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</si>
  <si>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</si>
  <si>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</si>
  <si>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</si>
  <si>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</si>
  <si>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</si>
  <si>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</si>
  <si>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</si>
  <si>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</si>
  <si>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</si>
  <si>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</si>
  <si>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</si>
  <si>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</si>
  <si>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</si>
  <si>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</si>
  <si>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</si>
  <si>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</si>
  <si>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</si>
  <si>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</si>
  <si>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</si>
  <si>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</si>
  <si>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</si>
  <si>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</si>
  <si>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</si>
  <si>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</si>
  <si>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</si>
  <si>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</si>
  <si>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</si>
  <si>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</si>
  <si>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</si>
  <si>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</si>
  <si>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</si>
  <si>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</si>
  <si>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</si>
  <si>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</si>
  <si>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</si>
  <si>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</si>
  <si>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</si>
  <si>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</si>
  <si>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</si>
  <si>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</si>
  <si>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</si>
  <si>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</si>
  <si>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</si>
  <si>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</si>
  <si>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</si>
  <si>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</si>
  <si>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</si>
  <si>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</si>
  <si>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</si>
  <si>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</si>
  <si>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</si>
  <si>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</si>
  <si>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</si>
  <si>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</si>
  <si>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</si>
  <si>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</si>
  <si>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</si>
  <si>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</si>
  <si>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</si>
  <si>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</si>
  <si>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</si>
  <si>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</si>
  <si>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</si>
  <si>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</si>
  <si>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</si>
  <si>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</si>
  <si>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</si>
  <si>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</si>
  <si>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</si>
  <si>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</si>
  <si>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</si>
  <si>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</si>
  <si>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</si>
  <si>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</si>
  <si>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</si>
  <si>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</si>
  <si>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</si>
  <si>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</si>
  <si>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</si>
  <si>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</si>
  <si>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</si>
  <si>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</si>
  <si>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</si>
  <si>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</si>
  <si>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</si>
  <si>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</si>
  <si>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</si>
  <si>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</si>
  <si>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</si>
  <si>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</si>
  <si>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</si>
  <si>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</si>
  <si>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</si>
  <si>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</si>
  <si>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</si>
  <si>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</si>
  <si>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</si>
  <si>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</si>
  <si>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</si>
  <si>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</si>
  <si>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</si>
  <si>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</si>
  <si>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</si>
  <si>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</si>
  <si>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</si>
  <si>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</si>
  <si>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</si>
  <si>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</si>
  <si>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</si>
  <si>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</si>
  <si>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</si>
  <si>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</si>
  <si>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</si>
  <si>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</si>
  <si>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</si>
  <si>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</si>
  <si>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</si>
  <si>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</si>
  <si>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</si>
  <si>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</si>
  <si>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</si>
  <si>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</si>
  <si>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</si>
  <si>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</si>
  <si>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</si>
  <si>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</si>
  <si>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</si>
  <si>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</si>
  <si>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</si>
  <si>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</si>
  <si>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</si>
  <si>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</si>
  <si>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</si>
  <si>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</si>
  <si>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</si>
  <si>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</si>
  <si>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</si>
  <si>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</si>
  <si>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</si>
  <si>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</si>
  <si>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</si>
  <si>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</si>
  <si>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</si>
  <si>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</si>
  <si>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</si>
  <si>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</si>
  <si>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</si>
  <si>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</si>
  <si>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</si>
  <si>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</si>
  <si>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</si>
  <si>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</si>
  <si>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</si>
  <si>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</si>
  <si>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</si>
  <si>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</si>
  <si>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</si>
  <si>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</si>
  <si>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</si>
  <si>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</si>
  <si>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</si>
  <si>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</si>
  <si>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</si>
  <si>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</si>
  <si>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</si>
  <si>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</si>
  <si>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</si>
  <si>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</si>
  <si>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</si>
  <si>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</si>
  <si>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</si>
  <si>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</si>
  <si>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</si>
  <si>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</si>
  <si>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</si>
  <si>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</si>
  <si>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</si>
  <si>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</si>
  <si>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</si>
  <si>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</si>
  <si>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</si>
  <si>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</si>
  <si>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</si>
  <si>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</si>
  <si>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</si>
  <si>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</si>
  <si>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</si>
  <si>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</si>
  <si>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</si>
  <si>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</si>
  <si>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</si>
  <si>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</si>
  <si>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</si>
  <si>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</si>
  <si>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</si>
  <si>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</si>
  <si>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</si>
  <si>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</si>
  <si>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</si>
  <si>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</si>
  <si>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</si>
  <si>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</si>
  <si>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</si>
  <si>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</si>
  <si>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</si>
  <si>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</si>
  <si>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</si>
  <si>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</si>
  <si>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</si>
  <si>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</si>
  <si>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</si>
  <si>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</si>
  <si>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</si>
  <si>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</si>
  <si>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</si>
  <si>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</si>
  <si>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</si>
  <si>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</si>
  <si>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</si>
  <si>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</si>
  <si>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</si>
  <si>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</si>
  <si>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</si>
  <si>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</si>
  <si>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</si>
  <si>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</si>
  <si>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</si>
  <si>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</si>
  <si>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</si>
  <si>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</si>
  <si>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</si>
  <si>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</si>
  <si>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</si>
  <si>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</si>
  <si>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</si>
  <si>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</si>
  <si>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</si>
  <si>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</si>
  <si>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</si>
  <si>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</si>
  <si>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</si>
  <si>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</si>
  <si>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</si>
  <si>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</si>
  <si>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</si>
  <si>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</si>
  <si>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</si>
  <si>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</si>
  <si>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</si>
  <si>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</si>
  <si>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</si>
  <si>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</si>
  <si>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</si>
  <si>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</si>
  <si>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</si>
  <si>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</si>
  <si>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</si>
  <si>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</si>
  <si>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</si>
  <si>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</si>
  <si>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</si>
  <si>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</si>
  <si>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</si>
  <si>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</si>
  <si>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</si>
  <si>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</si>
  <si>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</si>
  <si>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</si>
  <si>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</si>
  <si>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</si>
  <si>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</si>
  <si>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</si>
  <si>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</si>
  <si>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</si>
  <si>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</si>
  <si>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</si>
  <si>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</si>
  <si>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</si>
  <si>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</si>
  <si>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</si>
  <si>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</si>
  <si>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</si>
  <si>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</si>
  <si>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</si>
  <si>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</si>
  <si>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</si>
  <si>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</si>
  <si>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</si>
  <si>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</si>
  <si>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</si>
  <si>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</si>
  <si>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</si>
  <si>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</si>
  <si>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</si>
  <si>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</si>
  <si>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</si>
  <si>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</si>
  <si>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</si>
  <si>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</si>
  <si>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</si>
  <si>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</si>
  <si>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</si>
  <si>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</si>
  <si>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</si>
  <si>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</si>
  <si>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</si>
  <si>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</si>
  <si>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</si>
  <si>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</si>
  <si>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</si>
  <si>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</si>
  <si>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</si>
  <si>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</si>
  <si>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</si>
  <si>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</si>
  <si>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</si>
  <si>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</si>
  <si>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</si>
  <si>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</si>
  <si>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</si>
  <si>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</si>
  <si>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</si>
  <si>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</si>
  <si>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</si>
  <si>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</si>
  <si>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</si>
  <si>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</si>
  <si>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</si>
  <si>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</si>
  <si>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</si>
  <si>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</si>
  <si>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</si>
  <si>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</si>
  <si>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</si>
  <si>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</si>
  <si>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</si>
  <si>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</si>
  <si>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</si>
  <si>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</si>
  <si>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</si>
  <si>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</si>
  <si>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</si>
  <si>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</si>
  <si>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</si>
  <si>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</si>
  <si>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</si>
  <si>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</si>
  <si>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</si>
  <si>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</si>
  <si>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</si>
  <si>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</si>
  <si>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</si>
  <si>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</si>
  <si>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</si>
  <si>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</si>
  <si>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</si>
  <si>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</si>
  <si>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</si>
  <si>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</si>
  <si>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</si>
  <si>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</si>
  <si>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</si>
  <si>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</si>
  <si>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</si>
  <si>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</si>
  <si>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</si>
  <si>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</si>
  <si>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</si>
  <si>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</si>
  <si>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</si>
  <si>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</si>
  <si>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</si>
  <si>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</si>
  <si>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</si>
  <si>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</si>
  <si>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</si>
  <si>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</si>
  <si>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</si>
  <si>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</si>
  <si>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</si>
  <si>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</si>
  <si>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</si>
  <si>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</si>
  <si>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</si>
  <si>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</si>
  <si>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</si>
  <si>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</si>
  <si>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</si>
  <si>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</si>
  <si>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</si>
  <si>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</si>
  <si>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</si>
  <si>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</si>
  <si>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</si>
  <si>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</si>
  <si>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</si>
  <si>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</si>
  <si>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</si>
  <si>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</si>
  <si>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</si>
  <si>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</si>
  <si>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</si>
  <si>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</si>
  <si>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</si>
  <si>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</si>
  <si>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</si>
  <si>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</si>
  <si>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</si>
  <si>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</si>
  <si>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</si>
  <si>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</si>
  <si>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</si>
  <si>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</si>
  <si>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</si>
  <si>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</si>
  <si>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</si>
  <si>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</si>
  <si>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</si>
  <si>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</si>
  <si>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</si>
  <si>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</si>
  <si>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</si>
  <si>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</si>
  <si>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</si>
  <si>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</si>
  <si>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</si>
  <si>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</si>
  <si>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</si>
  <si>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</si>
  <si>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</si>
  <si>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</si>
  <si>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</si>
  <si>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</si>
  <si>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</si>
  <si>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</si>
  <si>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</si>
  <si>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</si>
  <si>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</si>
  <si>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</si>
  <si>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</si>
  <si>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</si>
  <si>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</si>
  <si>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</si>
  <si>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</si>
  <si>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</si>
  <si>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</si>
  <si>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</si>
  <si>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</si>
  <si>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</si>
  <si>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</si>
  <si>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</si>
  <si>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</si>
  <si>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</si>
  <si>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</si>
  <si>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</si>
  <si>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</si>
  <si>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</si>
  <si>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</si>
  <si>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</si>
  <si>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</si>
  <si>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</si>
  <si>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</si>
  <si>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</si>
  <si>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</si>
  <si>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</si>
  <si>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</si>
  <si>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</si>
  <si>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</si>
  <si>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</si>
  <si>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</si>
  <si>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</si>
  <si>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</si>
  <si>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</si>
  <si>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</si>
  <si>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</si>
  <si>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</si>
  <si>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</si>
  <si>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</si>
  <si>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</si>
  <si>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</si>
  <si>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</si>
  <si>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</si>
  <si>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</si>
  <si>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</si>
  <si>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</si>
  <si>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</si>
  <si>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</si>
  <si>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</si>
  <si>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</si>
  <si>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</si>
  <si>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</si>
  <si>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</si>
  <si>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</si>
  <si>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</si>
  <si>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</si>
  <si>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</si>
  <si>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</si>
  <si>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</si>
  <si>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</si>
  <si>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</si>
  <si>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</si>
  <si>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</si>
  <si>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</si>
  <si>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</si>
  <si>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</si>
  <si>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</si>
  <si>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</si>
  <si>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</si>
  <si>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</si>
  <si>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</si>
  <si>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</si>
  <si>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</si>
  <si>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</si>
  <si>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</si>
  <si>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</si>
  <si>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</si>
  <si>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</si>
  <si>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</si>
  <si>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</si>
  <si>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</si>
  <si>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</si>
  <si>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</si>
  <si>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</si>
  <si>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</si>
  <si>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</si>
  <si>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</si>
  <si>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</si>
  <si>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</si>
  <si>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</si>
  <si>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</si>
  <si>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</si>
  <si>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</si>
  <si>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</si>
  <si>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</si>
  <si>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</si>
  <si>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</si>
  <si>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</si>
  <si>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</si>
  <si>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</si>
  <si>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</si>
  <si>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</si>
  <si>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</si>
  <si>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</si>
  <si>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</si>
  <si>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</si>
  <si>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</si>
  <si>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</si>
  <si>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</si>
  <si>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</si>
  <si>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</si>
  <si>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</si>
  <si>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</si>
  <si>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</si>
  <si>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</si>
  <si>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</si>
  <si>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</si>
  <si>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</si>
  <si>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</si>
  <si>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</si>
  <si>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</si>
  <si>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</si>
  <si>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</si>
  <si>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</si>
  <si>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</si>
  <si>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</si>
  <si>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</si>
  <si>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</si>
  <si>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</si>
  <si>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</si>
  <si>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</si>
  <si>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</si>
  <si>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</si>
  <si>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</si>
  <si>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</si>
  <si>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</si>
  <si>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</si>
  <si>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</si>
  <si>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</si>
  <si>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</si>
  <si>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</si>
  <si>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</si>
  <si>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</si>
  <si>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</si>
  <si>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</si>
  <si>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</si>
  <si>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</si>
  <si>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</si>
  <si>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</si>
  <si>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</si>
  <si>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</si>
  <si>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</si>
  <si>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</si>
  <si>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</si>
  <si>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</si>
  <si>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</si>
  <si>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</si>
  <si>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</si>
  <si>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</si>
  <si>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</si>
  <si>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</si>
  <si>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</si>
  <si>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</si>
  <si>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</si>
  <si>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</si>
  <si>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</si>
  <si>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</si>
  <si>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</si>
  <si>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</si>
  <si>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</si>
  <si>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</si>
  <si>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</si>
  <si>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</si>
  <si>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</si>
  <si>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</si>
  <si>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</si>
  <si>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</si>
  <si>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</si>
  <si>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</si>
  <si>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</si>
  <si>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</si>
  <si>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</si>
  <si>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</si>
  <si>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</si>
  <si>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</si>
  <si>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</si>
  <si>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</si>
  <si>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</si>
  <si>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</si>
  <si>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</si>
  <si>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</si>
  <si>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</si>
  <si>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</si>
  <si>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</si>
  <si>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</si>
  <si>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</si>
  <si>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</si>
  <si>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</si>
  <si>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</si>
  <si>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</si>
  <si>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</si>
  <si>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</si>
  <si>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</si>
  <si>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</si>
  <si>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</si>
  <si>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</si>
  <si>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</si>
  <si>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</si>
  <si>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</si>
  <si>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</si>
  <si>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</si>
  <si>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</si>
  <si>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</si>
  <si>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</si>
  <si>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</si>
  <si>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</si>
  <si>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</si>
  <si>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</si>
  <si>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</si>
  <si>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</si>
  <si>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</si>
  <si>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</si>
  <si>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</si>
  <si>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</si>
  <si>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</si>
  <si>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</si>
  <si>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</si>
  <si>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</si>
  <si>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</si>
  <si>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</si>
  <si>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</si>
  <si>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</si>
  <si>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</si>
  <si>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</si>
  <si>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</si>
  <si>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</si>
  <si>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</si>
  <si>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</si>
  <si>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</si>
  <si>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</si>
  <si>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</si>
  <si>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</si>
  <si>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</si>
  <si>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</si>
  <si>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</si>
  <si>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</si>
  <si>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</si>
  <si>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</si>
  <si>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</si>
  <si>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</si>
  <si>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</si>
  <si>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</si>
  <si>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</si>
  <si>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</si>
  <si>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</si>
  <si>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</si>
  <si>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</si>
  <si>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</si>
  <si>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</si>
  <si>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</si>
  <si>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</si>
  <si>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</si>
  <si>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</si>
  <si>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</si>
  <si>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</si>
  <si>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</si>
  <si>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</si>
  <si>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</si>
  <si>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</si>
  <si>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</si>
  <si>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</si>
  <si>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</si>
  <si>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</si>
  <si>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</si>
  <si>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</si>
  <si>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</si>
  <si>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</si>
  <si>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</si>
  <si>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</si>
  <si>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</si>
  <si>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</si>
  <si>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</si>
  <si>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</si>
  <si>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</si>
  <si>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</si>
  <si>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</si>
  <si>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</si>
  <si>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</si>
  <si>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</si>
  <si>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</si>
  <si>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</si>
  <si>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</si>
  <si>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</si>
  <si>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</si>
  <si>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</si>
  <si>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</si>
  <si>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</si>
  <si>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</si>
  <si>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</si>
  <si>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</si>
  <si>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</si>
  <si>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</si>
  <si>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</si>
  <si>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</si>
  <si>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</si>
  <si>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</si>
  <si>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</si>
  <si>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</si>
  <si>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</si>
  <si>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</si>
  <si>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</si>
  <si>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</si>
  <si>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</si>
  <si>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</si>
  <si>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</si>
  <si>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</si>
  <si>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</si>
  <si>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</si>
  <si>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</si>
  <si>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</si>
  <si>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</si>
  <si>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</si>
  <si>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</si>
  <si>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</si>
  <si>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</si>
  <si>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</si>
  <si>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</si>
  <si>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</si>
  <si>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</si>
  <si>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</si>
  <si>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</si>
  <si>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</si>
  <si>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</si>
  <si>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</si>
  <si>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</si>
  <si>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</si>
  <si>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</si>
  <si>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</si>
  <si>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</si>
  <si>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</si>
  <si>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</si>
  <si>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</si>
  <si>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</si>
  <si>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</si>
  <si>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</si>
  <si>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</si>
  <si>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</si>
  <si>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</si>
  <si>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</si>
  <si>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</si>
  <si>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</si>
  <si>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</si>
  <si>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</si>
  <si>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</si>
  <si>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</si>
  <si>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</si>
  <si>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</si>
  <si>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</si>
  <si>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</si>
  <si>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</si>
  <si>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</si>
  <si>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</si>
  <si>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</si>
  <si>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</si>
  <si>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</si>
  <si>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</si>
  <si>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</si>
  <si>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</si>
  <si>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</si>
  <si>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</si>
  <si>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</si>
  <si>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</si>
  <si>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</si>
  <si>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</si>
  <si>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</si>
  <si>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</si>
  <si>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</si>
  <si>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</si>
  <si>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</si>
  <si>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</si>
  <si>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</si>
  <si>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</si>
  <si>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</si>
  <si>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</si>
  <si>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</si>
  <si>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</si>
  <si>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</si>
  <si>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</si>
  <si>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</si>
  <si>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</si>
  <si>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</si>
  <si>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</si>
  <si>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</si>
  <si>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</si>
  <si>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</si>
  <si>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</si>
  <si>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</si>
  <si>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</si>
  <si>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</si>
  <si>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</si>
  <si>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</si>
  <si>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</si>
  <si>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</si>
  <si>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</si>
  <si>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</si>
  <si>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</si>
  <si>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</si>
  <si>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</si>
  <si>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</si>
  <si>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</si>
  <si>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</si>
  <si>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</si>
  <si>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</si>
  <si>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</si>
  <si>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</si>
  <si>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</si>
  <si>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</si>
  <si>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</si>
  <si>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</si>
  <si>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</si>
  <si>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</si>
  <si>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</si>
  <si>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</si>
  <si>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</si>
  <si>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</si>
  <si>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</si>
  <si>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</si>
  <si>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</si>
  <si>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</si>
  <si>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</si>
  <si>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</si>
  <si>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</si>
  <si>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</si>
  <si>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</si>
  <si>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</si>
  <si>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</si>
  <si>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</si>
  <si>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</si>
  <si>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</si>
  <si>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</si>
  <si>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</si>
  <si>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</si>
  <si>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</si>
  <si>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</si>
  <si>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</si>
  <si>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</si>
  <si>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</si>
  <si>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</si>
  <si>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</si>
  <si>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</si>
  <si>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</si>
  <si>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</si>
  <si>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</si>
  <si>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</si>
  <si>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</si>
  <si>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</si>
  <si>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</si>
  <si>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</si>
  <si>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</si>
  <si>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</si>
  <si>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</si>
  <si>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</si>
  <si>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</si>
  <si>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</si>
  <si>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</si>
  <si>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</si>
  <si>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</si>
  <si>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</si>
  <si>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</si>
  <si>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</si>
  <si>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</si>
  <si>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</si>
  <si>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</si>
  <si>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</si>
  <si>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</si>
  <si>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</si>
  <si>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</si>
  <si>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</si>
  <si>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</si>
  <si>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</si>
  <si>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</si>
  <si>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</si>
  <si>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</si>
  <si>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</si>
  <si>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</si>
  <si>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</si>
  <si>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</si>
  <si>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</si>
  <si>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</si>
  <si>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</si>
  <si>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</si>
  <si>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</si>
  <si>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</si>
  <si>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</si>
  <si>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</si>
  <si>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</si>
  <si>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</si>
  <si>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</si>
  <si>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</si>
  <si>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</si>
  <si>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</si>
  <si>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</si>
  <si>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</si>
  <si>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</si>
  <si>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</si>
  <si>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</si>
  <si>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</si>
  <si>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</si>
  <si>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</si>
  <si>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</si>
  <si>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</si>
  <si>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</si>
  <si>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</si>
  <si>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</si>
  <si>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</si>
  <si>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</si>
  <si>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</si>
  <si>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</si>
  <si>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</si>
  <si>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</si>
  <si>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</si>
  <si>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</si>
  <si>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</si>
  <si>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</si>
  <si>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</si>
  <si>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</si>
  <si>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</si>
  <si>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</si>
  <si>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</si>
  <si>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</si>
  <si>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</si>
  <si>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</si>
  <si>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</si>
  <si>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</si>
  <si>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</si>
  <si>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</si>
  <si>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</si>
  <si>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</si>
  <si>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</si>
  <si>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</si>
  <si>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</si>
  <si>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</si>
  <si>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</si>
  <si>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</si>
  <si>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</si>
  <si>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</si>
  <si>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</si>
  <si>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</si>
  <si>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</si>
  <si>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</si>
  <si>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</si>
  <si>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</si>
  <si>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</si>
  <si>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</si>
  <si>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</si>
  <si>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</si>
  <si>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</si>
  <si>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</si>
  <si>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</si>
  <si>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</si>
  <si>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</si>
  <si>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</si>
  <si>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</si>
  <si>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</si>
  <si>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</si>
  <si>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</si>
  <si>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</si>
  <si>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</si>
  <si>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</si>
  <si>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</si>
  <si>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</si>
  <si>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</si>
  <si>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</si>
  <si>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</si>
  <si>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</si>
  <si>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</si>
  <si>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</si>
  <si>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</si>
  <si>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</si>
  <si>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</si>
  <si>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</si>
  <si>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</si>
  <si>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</si>
  <si>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</si>
  <si>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</si>
  <si>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</si>
  <si>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</si>
  <si>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</si>
  <si>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</si>
  <si>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</si>
  <si>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</si>
  <si>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</si>
  <si>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</si>
  <si>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</si>
  <si>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</si>
  <si>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</si>
  <si>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</si>
  <si>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</si>
  <si>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</si>
  <si>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</si>
  <si>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</si>
  <si>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</si>
  <si>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</si>
  <si>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</si>
  <si>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</si>
  <si>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</si>
  <si>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</si>
  <si>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</si>
  <si>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</si>
  <si>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</si>
  <si>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</si>
  <si>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</si>
  <si>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</si>
  <si>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</si>
  <si>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</si>
  <si>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</si>
  <si>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</si>
  <si>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</si>
  <si>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</si>
  <si>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</si>
  <si>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</si>
  <si>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</si>
  <si>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</si>
  <si>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</si>
  <si>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</si>
  <si>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</si>
  <si>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</si>
  <si>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</si>
  <si>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</si>
  <si>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</si>
  <si>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</si>
  <si>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</si>
  <si>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</si>
  <si>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</si>
  <si>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</si>
  <si>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</si>
  <si>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</si>
  <si>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</si>
  <si>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</si>
  <si>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</si>
  <si>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</si>
  <si>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</si>
  <si>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</si>
  <si>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</si>
  <si>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</si>
  <si>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</si>
  <si>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</si>
  <si>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</si>
  <si>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</si>
  <si>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</si>
  <si>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</si>
  <si>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</si>
  <si>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</si>
  <si>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</si>
  <si>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</si>
  <si>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</si>
  <si>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</si>
  <si>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</si>
  <si>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</si>
  <si>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</si>
  <si>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</si>
  <si>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</si>
  <si>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</si>
  <si>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</si>
  <si>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</si>
  <si>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</si>
  <si>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</si>
  <si>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</si>
  <si>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</si>
  <si>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</si>
  <si>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</si>
  <si>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</si>
  <si>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</si>
  <si>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</si>
  <si>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</si>
  <si>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</si>
  <si>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</si>
  <si>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</si>
  <si>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</si>
  <si>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</si>
  <si>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</si>
  <si>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</si>
  <si>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</si>
  <si>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</si>
  <si>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</si>
  <si>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</si>
  <si>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</si>
  <si>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</si>
  <si>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</si>
  <si>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</si>
  <si>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</si>
  <si>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</si>
  <si>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</si>
  <si>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</si>
  <si>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</si>
  <si>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</si>
  <si>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</si>
  <si>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</si>
  <si>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</si>
  <si>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</si>
  <si>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</si>
  <si>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</si>
  <si>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</si>
  <si>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</si>
  <si>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</si>
  <si>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</si>
  <si>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</si>
  <si>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</si>
  <si>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</si>
  <si>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</si>
  <si>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</si>
  <si>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</si>
  <si>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</si>
  <si>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</si>
  <si>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</si>
  <si>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</si>
  <si>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</si>
  <si>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</si>
  <si>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</si>
  <si>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</si>
  <si>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</si>
  <si>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</si>
  <si>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</si>
  <si>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</si>
  <si>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</si>
  <si>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</si>
  <si>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</si>
  <si>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</si>
  <si>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</si>
  <si>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</si>
  <si>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</si>
  <si>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</si>
  <si>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</si>
  <si>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</si>
  <si>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</si>
  <si>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</si>
  <si>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</si>
  <si>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</si>
  <si>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</si>
  <si>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</si>
  <si>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</si>
  <si>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</si>
  <si>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</si>
  <si>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</si>
  <si>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</si>
  <si>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</si>
  <si>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</si>
  <si>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</si>
  <si>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</si>
  <si>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</si>
  <si>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</si>
  <si>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</si>
  <si>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</si>
  <si>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</si>
  <si>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</si>
  <si>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</si>
  <si>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</si>
  <si>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</si>
  <si>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</si>
  <si>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</si>
  <si>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</si>
  <si>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</si>
  <si>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</si>
  <si>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</si>
  <si>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</si>
  <si>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</si>
  <si>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</si>
  <si>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</si>
  <si>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</si>
  <si>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</si>
  <si>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</si>
  <si>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</si>
  <si>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</si>
  <si>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</si>
  <si>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</si>
  <si>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</si>
  <si>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</si>
  <si>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</si>
  <si>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</si>
  <si>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</si>
  <si>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</si>
  <si>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</si>
  <si>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</si>
  <si>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</si>
  <si>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</si>
  <si>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</si>
  <si>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</si>
  <si>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</si>
  <si>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</si>
  <si>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</si>
  <si>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</si>
  <si>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</si>
  <si>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</si>
  <si>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</si>
  <si>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</si>
  <si>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</si>
  <si>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</si>
  <si>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</si>
  <si>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</si>
  <si>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</si>
  <si>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</si>
  <si>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</si>
  <si>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</si>
  <si>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</si>
  <si>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</si>
  <si>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</si>
  <si>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</si>
  <si>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</si>
  <si>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</si>
  <si>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</si>
  <si>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</si>
  <si>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</si>
  <si>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</si>
  <si>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</si>
  <si>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</si>
  <si>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</si>
  <si>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</si>
  <si>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</si>
  <si>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</si>
  <si>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</si>
  <si>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</si>
  <si>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</si>
  <si>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</si>
  <si>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</si>
  <si>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</si>
  <si>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</si>
  <si>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</si>
  <si>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</si>
  <si>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</si>
  <si>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</si>
  <si>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</si>
  <si>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</si>
  <si>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</si>
  <si>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</si>
  <si>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</si>
  <si>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</si>
  <si>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</si>
  <si>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</si>
  <si>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</si>
  <si>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</si>
  <si>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</si>
  <si>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</si>
  <si>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</si>
  <si>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</si>
  <si>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</si>
  <si>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</si>
  <si>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</si>
  <si>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</si>
  <si>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</si>
  <si>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</si>
  <si>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</si>
  <si>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</si>
  <si>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</si>
  <si>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</si>
  <si>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</si>
  <si>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</si>
  <si>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</si>
  <si>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</si>
  <si>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</si>
  <si>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</si>
  <si>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</si>
  <si>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</si>
  <si>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</si>
  <si>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</si>
  <si>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</si>
  <si>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</si>
  <si>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</si>
  <si>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</si>
  <si>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</si>
  <si>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</si>
  <si>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</si>
  <si>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</si>
  <si>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</si>
  <si>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</si>
  <si>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</si>
  <si>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</si>
  <si>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</si>
  <si>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</si>
  <si>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</si>
  <si>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</si>
  <si>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</si>
  <si>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</si>
  <si>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</si>
  <si>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</si>
  <si>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</si>
  <si>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</si>
  <si>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</si>
  <si>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</si>
  <si>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</si>
  <si>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</si>
  <si>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</si>
  <si>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</si>
  <si>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</si>
  <si>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</si>
  <si>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</si>
  <si>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</si>
  <si>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</si>
  <si>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</si>
  <si>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</si>
  <si>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</si>
  <si>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</si>
  <si>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</si>
  <si>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</si>
  <si>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</si>
  <si>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</si>
  <si>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</si>
  <si>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</si>
  <si>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</si>
  <si>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</si>
  <si>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</si>
  <si>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</si>
  <si>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</si>
  <si>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</si>
  <si>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</si>
  <si>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</si>
  <si>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</si>
  <si>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</si>
  <si>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</si>
  <si>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</si>
  <si>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</si>
  <si>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</si>
  <si>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</si>
  <si>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</si>
  <si>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</si>
  <si>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</si>
  <si>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</si>
  <si>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</si>
  <si>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</si>
  <si>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</si>
  <si>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</si>
  <si>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</si>
  <si>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</si>
  <si>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</si>
  <si>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</si>
  <si>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</si>
  <si>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</si>
  <si>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</si>
  <si>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</si>
  <si>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</si>
  <si>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</si>
  <si>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</si>
  <si>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</si>
  <si>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</si>
  <si>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</si>
  <si>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</si>
  <si>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</si>
  <si>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</si>
  <si>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</si>
  <si>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</si>
  <si>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</si>
  <si>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</si>
  <si>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</si>
  <si>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</si>
  <si>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</si>
  <si>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</si>
  <si>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</si>
  <si>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</si>
  <si>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</si>
  <si>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</si>
  <si>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</si>
  <si>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</si>
  <si>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</si>
  <si>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</si>
  <si>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</si>
  <si>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</si>
  <si>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</si>
  <si>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</si>
  <si>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</si>
  <si>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</si>
  <si>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</si>
  <si>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</si>
  <si>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</si>
  <si>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</si>
  <si>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</si>
  <si>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</si>
  <si>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</si>
  <si>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</si>
  <si>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</si>
  <si>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</si>
  <si>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</si>
  <si>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</si>
  <si>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</si>
  <si>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</si>
  <si>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</si>
  <si>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</si>
  <si>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</si>
  <si>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</si>
  <si>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</si>
  <si>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</si>
  <si>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</si>
  <si>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</si>
  <si>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</si>
  <si>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</si>
  <si>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</si>
  <si>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</si>
  <si>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</si>
  <si>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</si>
  <si>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</si>
  <si>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</si>
  <si>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</si>
  <si>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</si>
  <si>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</si>
  <si>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</si>
  <si>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</si>
  <si>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</si>
  <si>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</si>
  <si>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</si>
  <si>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</si>
  <si>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</si>
  <si>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</si>
  <si>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</si>
  <si>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</si>
  <si>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</si>
  <si>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</si>
  <si>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</si>
  <si>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</si>
  <si>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</si>
  <si>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</si>
  <si>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</si>
  <si>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</si>
  <si>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</si>
  <si>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</si>
  <si>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</si>
  <si>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</si>
  <si>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</si>
  <si>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</si>
  <si>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</si>
  <si>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</si>
  <si>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</si>
  <si>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</si>
  <si>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</si>
  <si>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</si>
  <si>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</si>
  <si>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</si>
  <si>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</si>
  <si>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</si>
  <si>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</si>
  <si>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</si>
  <si>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</si>
  <si>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</si>
  <si>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</si>
  <si>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</si>
  <si>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</si>
  <si>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</si>
  <si>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</si>
  <si>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</si>
  <si>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</si>
  <si>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</si>
  <si>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</si>
  <si>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</si>
  <si>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</si>
  <si>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</si>
  <si>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</si>
  <si>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</si>
  <si>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</si>
  <si>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</si>
  <si>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</si>
  <si>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</si>
  <si>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</si>
  <si>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</si>
  <si>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</si>
  <si>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</si>
  <si>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</si>
  <si>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</si>
  <si>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</si>
  <si>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</si>
  <si>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</si>
  <si>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</si>
  <si>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</si>
  <si>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</si>
  <si>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</si>
  <si>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</si>
  <si>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</si>
  <si>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</si>
  <si>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</si>
  <si>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</si>
  <si>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</si>
  <si>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</si>
  <si>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</si>
  <si>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</si>
  <si>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</si>
  <si>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</si>
  <si>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</si>
  <si>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</si>
  <si>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</si>
  <si>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</si>
  <si>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</si>
  <si>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</si>
  <si>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</si>
  <si>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</si>
  <si>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</si>
  <si>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</si>
  <si>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</si>
  <si>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</si>
  <si>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</si>
  <si>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</si>
  <si>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</si>
  <si>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</si>
  <si>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</si>
  <si>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</si>
  <si>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</si>
  <si>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</si>
  <si>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</si>
  <si>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</si>
  <si>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</si>
  <si>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</si>
  <si>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</si>
  <si>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</si>
  <si>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</si>
  <si>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</si>
  <si>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</si>
  <si>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</si>
  <si>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</si>
  <si>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</si>
  <si>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</si>
  <si>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</si>
  <si>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</si>
  <si>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</si>
  <si>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</si>
  <si>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</si>
  <si>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</si>
  <si>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</si>
  <si>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</si>
  <si>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</si>
  <si>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</si>
  <si>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</si>
  <si>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</si>
  <si>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</si>
  <si>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</si>
  <si>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</si>
  <si>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</si>
  <si>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</si>
  <si>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</si>
  <si>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</si>
  <si>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</si>
  <si>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</si>
  <si>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</si>
  <si>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</si>
  <si>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</si>
  <si>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</si>
  <si>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</si>
  <si>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</si>
  <si>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</si>
  <si>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</si>
  <si>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</si>
  <si>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</si>
  <si>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</si>
  <si>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</si>
  <si>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</si>
  <si>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</si>
  <si>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</si>
  <si>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</si>
  <si>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</si>
  <si>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</si>
  <si>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</si>
  <si>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</si>
  <si>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</si>
  <si>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</si>
  <si>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</si>
  <si>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</si>
  <si>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</si>
  <si>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</si>
  <si>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</si>
  <si>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</si>
  <si>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</si>
  <si>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</si>
  <si>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</si>
  <si>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</si>
  <si>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</si>
  <si>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</si>
  <si>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</si>
  <si>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</si>
  <si>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</si>
  <si>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</si>
  <si>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</si>
  <si>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</si>
  <si>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</si>
  <si>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</si>
  <si>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</si>
  <si>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</si>
  <si>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</si>
  <si>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</si>
  <si>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</si>
  <si>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</si>
  <si>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</si>
  <si>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</si>
  <si>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</si>
  <si>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</si>
  <si>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</si>
  <si>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</si>
  <si>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</si>
  <si>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</si>
  <si>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</si>
  <si>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</si>
  <si>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</si>
  <si>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</si>
  <si>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</si>
  <si>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</si>
  <si>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</si>
  <si>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</si>
  <si>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</si>
  <si>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</si>
  <si>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</si>
  <si>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</si>
  <si>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</si>
  <si>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</si>
  <si>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</si>
  <si>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</si>
  <si>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</si>
  <si>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</si>
  <si>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</si>
  <si>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</si>
  <si>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</si>
  <si>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</si>
  <si>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</si>
  <si>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</si>
  <si>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</si>
  <si>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</si>
  <si>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</si>
  <si>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</si>
  <si>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</si>
  <si>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</si>
  <si>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</si>
  <si>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</si>
  <si>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</si>
  <si>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</si>
  <si>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</si>
  <si>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</si>
  <si>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</si>
  <si>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</si>
  <si>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</si>
  <si>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</si>
  <si>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</si>
  <si>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</si>
  <si>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</si>
  <si>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</si>
  <si>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</si>
  <si>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</si>
  <si>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</si>
  <si>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</si>
  <si>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</si>
  <si>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</si>
  <si>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</si>
  <si>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</si>
  <si>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</si>
  <si>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</si>
  <si>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</si>
  <si>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</si>
  <si>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</si>
  <si>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</si>
  <si>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</si>
  <si>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</si>
  <si>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</si>
  <si>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</si>
  <si>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</si>
  <si>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</si>
  <si>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</si>
  <si>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</si>
  <si>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</si>
  <si>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</si>
  <si>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</si>
  <si>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</si>
  <si>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</si>
  <si>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</si>
  <si>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</si>
  <si>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</si>
  <si>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</si>
  <si>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</si>
  <si>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</si>
  <si>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</si>
  <si>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</si>
  <si>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</si>
  <si>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</si>
  <si>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</si>
  <si>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</si>
  <si>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</si>
  <si>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</si>
  <si>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</si>
  <si>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</si>
  <si>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</si>
  <si>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</si>
  <si>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</si>
  <si>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</si>
  <si>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</si>
  <si>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</si>
  <si>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</si>
  <si>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</si>
  <si>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</si>
  <si>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</si>
  <si>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</si>
  <si>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</si>
  <si>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</si>
  <si>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</si>
  <si>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</si>
  <si>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</si>
  <si>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</si>
  <si>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</si>
  <si>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</si>
  <si>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</si>
  <si>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</si>
  <si>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</si>
  <si>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</si>
  <si>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</si>
  <si>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</si>
  <si>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</si>
  <si>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</si>
  <si>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</si>
  <si>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</si>
  <si>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</si>
  <si>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</si>
  <si>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</si>
  <si>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</si>
  <si>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</si>
  <si>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</si>
  <si>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</si>
  <si>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</si>
  <si>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</si>
  <si>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</si>
  <si>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</si>
  <si>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</si>
  <si>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</si>
  <si>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</si>
  <si>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</si>
  <si>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</si>
  <si>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</si>
  <si>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</si>
  <si>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</si>
  <si>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</si>
  <si>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</si>
  <si>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</si>
  <si>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</si>
  <si>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</si>
  <si>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</si>
  <si>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</si>
  <si>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</si>
  <si>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</si>
  <si>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</si>
  <si>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</si>
  <si>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</si>
  <si>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</si>
  <si>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</si>
  <si>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</si>
  <si>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</si>
  <si>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</si>
  <si>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</si>
  <si>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</si>
  <si>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</si>
  <si>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</si>
  <si>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</si>
  <si>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</si>
  <si>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</si>
  <si>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</si>
  <si>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</si>
  <si>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</si>
  <si>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</si>
  <si>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</si>
  <si>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</si>
  <si>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</si>
  <si>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</si>
  <si>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</si>
  <si>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</si>
  <si>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</si>
  <si>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</si>
  <si>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</si>
  <si>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</si>
  <si>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</si>
  <si>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</si>
  <si>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</si>
  <si>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</si>
  <si>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</si>
  <si>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</si>
  <si>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</si>
  <si>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</si>
  <si>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</si>
  <si>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</si>
  <si>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</si>
  <si>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</si>
  <si>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</si>
  <si>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</si>
  <si>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</si>
  <si>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</si>
  <si>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</si>
  <si>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</si>
  <si>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</si>
  <si>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</si>
  <si>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</si>
  <si>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</si>
  <si>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</si>
  <si>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</si>
  <si>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</si>
  <si>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</si>
  <si>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</si>
  <si>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</si>
  <si>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</si>
  <si>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</si>
  <si>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</si>
  <si>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</si>
  <si>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</si>
  <si>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</si>
  <si>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</si>
  <si>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</si>
  <si>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</si>
  <si>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</si>
  <si>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</si>
  <si>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</si>
  <si>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</si>
  <si>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</si>
  <si>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</si>
  <si>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</si>
  <si>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</si>
  <si>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</si>
  <si>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</si>
  <si>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</si>
  <si>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</si>
  <si>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</si>
  <si>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</si>
  <si>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</si>
  <si>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</si>
  <si>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</si>
  <si>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</si>
  <si>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</si>
  <si>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</si>
  <si>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</si>
  <si>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</si>
  <si>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</si>
  <si>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</si>
  <si>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</si>
  <si>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</si>
  <si>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</si>
  <si>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</si>
  <si>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</si>
  <si>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</si>
  <si>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</si>
  <si>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</si>
  <si>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</si>
  <si>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</si>
  <si>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</si>
  <si>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</si>
  <si>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</si>
  <si>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</si>
  <si>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</si>
  <si>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</si>
  <si>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</si>
  <si>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</si>
  <si>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</si>
  <si>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</si>
  <si>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</si>
  <si>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</si>
  <si>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</si>
  <si>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</si>
  <si>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</si>
  <si>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</si>
  <si>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</si>
  <si>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</si>
  <si>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</si>
  <si>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</si>
  <si>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</si>
  <si>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</si>
  <si>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</si>
  <si>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</si>
  <si>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</si>
  <si>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</si>
  <si>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</si>
  <si>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</si>
  <si>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</si>
  <si>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</si>
  <si>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</si>
  <si>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</si>
  <si>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</si>
  <si>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</si>
  <si>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</si>
  <si>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</si>
  <si>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</si>
  <si>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</si>
  <si>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</si>
  <si>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</si>
  <si>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</si>
  <si>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</si>
  <si>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</si>
  <si>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</si>
  <si>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</si>
  <si>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</si>
  <si>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</si>
  <si>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</si>
  <si>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</si>
  <si>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</si>
  <si>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</si>
  <si>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</si>
  <si>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</si>
  <si>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</si>
  <si>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</si>
  <si>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</si>
  <si>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</si>
  <si>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</si>
  <si>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</si>
  <si>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</si>
  <si>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</si>
  <si>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</si>
  <si>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</si>
  <si>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</si>
  <si>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</si>
  <si>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</si>
  <si>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</si>
  <si>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</si>
  <si>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</si>
  <si>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</si>
  <si>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</si>
  <si>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</si>
  <si>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</si>
  <si>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</si>
  <si>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</si>
  <si>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</si>
  <si>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</si>
  <si>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</si>
  <si>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</si>
  <si>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</si>
  <si>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</si>
  <si>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</si>
  <si>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</si>
  <si>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</si>
  <si>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</si>
  <si>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</si>
  <si>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</si>
  <si>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</si>
  <si>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</si>
  <si>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</si>
  <si>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</si>
  <si>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</si>
  <si>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</si>
  <si>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</si>
  <si>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</si>
  <si>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</si>
  <si>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</si>
  <si>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</si>
  <si>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</si>
  <si>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</si>
  <si>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</si>
  <si>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</si>
  <si>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</si>
  <si>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</si>
  <si>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</si>
  <si>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</si>
  <si>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</si>
  <si>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</si>
  <si>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</si>
  <si>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</si>
  <si>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</si>
  <si>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</si>
  <si>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</si>
  <si>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</si>
  <si>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</si>
  <si>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</si>
  <si>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</si>
  <si>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</si>
  <si>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</si>
  <si>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</si>
  <si>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</si>
  <si>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</si>
  <si>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</si>
  <si>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</si>
  <si>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</si>
  <si>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</si>
  <si>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</si>
  <si>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</si>
  <si>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</si>
  <si>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</si>
  <si>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</si>
  <si>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</si>
  <si>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</si>
  <si>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</si>
  <si>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</si>
  <si>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</si>
  <si>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</si>
  <si>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</si>
  <si>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</si>
  <si>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</si>
  <si>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</si>
  <si>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</si>
  <si>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</si>
  <si>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</si>
  <si>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</si>
  <si>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</si>
  <si>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</si>
  <si>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</si>
  <si>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</si>
  <si>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</si>
  <si>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</si>
  <si>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</si>
  <si>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</si>
  <si>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</si>
  <si>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</si>
  <si>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</si>
  <si>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</si>
  <si>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</si>
  <si>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</si>
  <si>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</si>
  <si>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</si>
  <si>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</si>
  <si>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</si>
  <si>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</si>
  <si>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</si>
  <si>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</si>
  <si>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</si>
  <si>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</si>
  <si>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</si>
  <si>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</si>
  <si>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</si>
  <si>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</si>
  <si>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</si>
  <si>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</si>
  <si>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</si>
  <si>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</si>
  <si>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</si>
  <si>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</si>
  <si>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</si>
  <si>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</si>
  <si>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</si>
  <si>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</si>
  <si>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</si>
  <si>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</si>
  <si>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</si>
  <si>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</si>
  <si>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</si>
  <si>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</si>
  <si>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</si>
  <si>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</si>
  <si>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</si>
  <si>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</si>
  <si>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</si>
  <si>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</si>
  <si>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</si>
  <si>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</si>
  <si>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</si>
  <si>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</si>
  <si>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</si>
  <si>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</si>
  <si>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</si>
  <si>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</si>
  <si>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</si>
  <si>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</si>
  <si>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</si>
  <si>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</si>
  <si>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</si>
  <si>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</si>
  <si>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</si>
  <si>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</si>
  <si>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</si>
  <si>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</si>
  <si>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</si>
  <si>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</si>
  <si>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</si>
  <si>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</si>
  <si>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</si>
  <si>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</si>
  <si>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</si>
  <si>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</si>
  <si>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</si>
  <si>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</si>
  <si>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</si>
  <si>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</si>
  <si>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</si>
  <si>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</si>
  <si>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</si>
  <si>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</si>
  <si>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</si>
  <si>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</si>
  <si>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</si>
  <si>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</si>
  <si>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</si>
  <si>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</si>
  <si>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</si>
  <si>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</si>
  <si>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</si>
  <si>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</si>
  <si>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</si>
  <si>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</si>
  <si>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</si>
  <si>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</si>
  <si>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</si>
  <si>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</si>
  <si>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</si>
  <si>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</si>
  <si>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</si>
  <si>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</si>
  <si>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</si>
  <si>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</si>
  <si>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</si>
  <si>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</si>
  <si>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</si>
  <si>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</si>
  <si>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</si>
  <si>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</si>
  <si>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</si>
  <si>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</si>
  <si>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</si>
  <si>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</si>
  <si>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</si>
  <si>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</si>
  <si>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</si>
  <si>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</si>
  <si>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</si>
  <si>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</si>
  <si>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</si>
  <si>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</si>
  <si>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</si>
  <si>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</si>
  <si>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</si>
  <si>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</si>
  <si>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</si>
  <si>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</si>
  <si>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</si>
  <si>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</si>
  <si>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</si>
  <si>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</si>
  <si>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</si>
  <si>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</si>
  <si>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</si>
  <si>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</si>
  <si>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</si>
  <si>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</si>
  <si>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</si>
  <si>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</si>
  <si>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</si>
  <si>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</si>
  <si>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</si>
  <si>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</si>
  <si>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</si>
  <si>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</si>
  <si>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</si>
  <si>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</si>
  <si>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</si>
  <si>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</si>
  <si>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</si>
  <si>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</si>
  <si>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</si>
  <si>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</si>
  <si>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</si>
  <si>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</si>
  <si>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</si>
  <si>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</si>
  <si>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</si>
  <si>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</si>
  <si>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</si>
  <si>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</si>
  <si>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</si>
  <si>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</si>
  <si>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</si>
  <si>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</si>
  <si>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</si>
  <si>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</si>
  <si>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</si>
  <si>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</si>
  <si>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</si>
  <si>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</si>
  <si>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</si>
  <si>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</si>
  <si>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</si>
  <si>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</si>
  <si>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</si>
  <si>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</si>
  <si>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</si>
  <si>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</si>
  <si>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</si>
  <si>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</si>
  <si>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</si>
  <si>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</si>
  <si>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</si>
  <si>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</si>
  <si>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</si>
  <si>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</si>
  <si>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</si>
  <si>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</si>
  <si>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</si>
  <si>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</si>
  <si>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</si>
  <si>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</si>
  <si>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</si>
  <si>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</si>
  <si>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</si>
  <si>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</si>
  <si>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</si>
  <si>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</si>
  <si>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</si>
  <si>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</si>
  <si>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</si>
  <si>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</si>
  <si>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</si>
  <si>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</si>
  <si>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</si>
  <si>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</si>
  <si>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</si>
  <si>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</si>
  <si>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</si>
  <si>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</si>
  <si>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</si>
  <si>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</si>
  <si>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</si>
  <si>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</si>
  <si>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</si>
  <si>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</si>
  <si>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</si>
  <si>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</si>
  <si>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</si>
  <si>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</si>
  <si>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</si>
  <si>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</si>
  <si>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</si>
  <si>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</si>
  <si>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</si>
  <si>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</si>
  <si>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</si>
  <si>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</si>
  <si>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</si>
  <si>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</si>
  <si>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</si>
  <si>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</si>
  <si>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</si>
  <si>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</si>
  <si>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</si>
  <si>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</si>
  <si>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</si>
  <si>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</si>
  <si>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</si>
  <si>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</si>
  <si>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</si>
  <si>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</si>
  <si>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</si>
  <si>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</si>
  <si>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</si>
  <si>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</si>
  <si>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</si>
  <si>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</si>
  <si>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</si>
  <si>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</si>
  <si>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</si>
  <si>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</si>
  <si>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</si>
  <si>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</si>
  <si>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</si>
  <si>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</si>
  <si>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</si>
  <si>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</si>
  <si>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</si>
  <si>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</si>
  <si>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</si>
  <si>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</si>
  <si>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</si>
  <si>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</si>
  <si>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</si>
  <si>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</si>
  <si>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</si>
  <si>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</si>
  <si>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</si>
  <si>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</si>
  <si>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</si>
  <si>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</si>
  <si>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</si>
  <si>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</si>
  <si>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</si>
  <si>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</si>
  <si>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</si>
  <si>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</si>
  <si>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</si>
  <si>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</si>
  <si>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</si>
  <si>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</si>
  <si>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</si>
  <si>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</si>
  <si>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</si>
  <si>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</si>
  <si>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</si>
  <si>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</si>
  <si>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</si>
  <si>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</si>
  <si>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</si>
  <si>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</si>
  <si>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</si>
  <si>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</si>
  <si>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</si>
  <si>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</si>
  <si>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</si>
  <si>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</si>
  <si>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</si>
  <si>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</si>
  <si>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</si>
  <si>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</si>
  <si>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</si>
  <si>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</si>
  <si>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</si>
  <si>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</si>
  <si>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</si>
  <si>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</si>
  <si>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</si>
  <si>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</si>
  <si>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</si>
  <si>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</si>
  <si>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</si>
  <si>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</si>
  <si>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</si>
  <si>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</si>
  <si>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</si>
  <si>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</si>
  <si>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</si>
  <si>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</si>
  <si>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</si>
  <si>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</si>
  <si>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</si>
  <si>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</si>
  <si>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</si>
  <si>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</si>
  <si>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</si>
  <si>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</si>
  <si>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</si>
  <si>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</si>
  <si>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</si>
  <si>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</si>
  <si>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</si>
  <si>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</si>
  <si>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</si>
  <si>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</si>
  <si>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</si>
  <si>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</si>
  <si>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</si>
  <si>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</si>
  <si>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</si>
  <si>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</si>
  <si>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</si>
  <si>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</si>
  <si>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</si>
  <si>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</si>
  <si>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</si>
  <si>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</si>
  <si>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</si>
  <si>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</si>
  <si>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</si>
  <si>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</si>
  <si>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</si>
  <si>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</si>
  <si>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</si>
  <si>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</si>
  <si>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</si>
  <si>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</si>
  <si>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</si>
  <si>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</si>
  <si>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</si>
  <si>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</si>
  <si>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</si>
  <si>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</si>
  <si>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</si>
  <si>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</si>
  <si>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</si>
  <si>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</si>
  <si>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</si>
  <si>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</si>
  <si>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</si>
  <si>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</si>
  <si>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</si>
  <si>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</si>
  <si>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</si>
  <si>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</si>
  <si>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</si>
  <si>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</si>
  <si>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</si>
  <si>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</si>
  <si>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</si>
  <si>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</si>
  <si>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</si>
  <si>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</si>
  <si>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</si>
  <si>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</si>
  <si>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</si>
  <si>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</si>
  <si>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</si>
  <si>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</si>
  <si>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</si>
  <si>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</si>
  <si>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</si>
  <si>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</si>
  <si>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</si>
  <si>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</si>
  <si>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</si>
  <si>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</si>
  <si>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</si>
  <si>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</si>
  <si>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</si>
  <si>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</si>
  <si>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</si>
  <si>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</si>
  <si>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</si>
  <si>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</si>
  <si>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</si>
  <si>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</si>
  <si>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</si>
  <si>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</si>
  <si>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</si>
  <si>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</si>
  <si>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</si>
  <si>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</si>
  <si>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</si>
  <si>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</si>
  <si>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</si>
  <si>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</si>
  <si>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</si>
  <si>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</si>
  <si>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</si>
  <si>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</si>
  <si>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</si>
  <si>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</si>
  <si>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</si>
  <si>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</si>
  <si>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</si>
  <si>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</si>
  <si>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</si>
  <si>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</si>
  <si>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</si>
  <si>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</si>
  <si>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</si>
  <si>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</si>
  <si>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</si>
  <si>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</si>
  <si>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</si>
  <si>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</si>
  <si>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</si>
  <si>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</si>
  <si>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</si>
  <si>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</si>
  <si>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</si>
  <si>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</si>
  <si>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</si>
  <si>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</si>
  <si>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</si>
  <si>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</si>
  <si>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</si>
  <si>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</si>
  <si>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</si>
  <si>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</si>
  <si>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</si>
  <si>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</si>
  <si>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</si>
  <si>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</si>
  <si>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</si>
  <si>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</si>
  <si>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</si>
  <si>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</si>
  <si>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</si>
  <si>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</si>
  <si>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</si>
  <si>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</si>
  <si>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</si>
  <si>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</si>
  <si>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</si>
  <si>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</si>
  <si>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</si>
  <si>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</si>
  <si>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</si>
  <si>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</si>
  <si>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</si>
  <si>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</si>
  <si>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</si>
  <si>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</si>
  <si>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</si>
  <si>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</si>
  <si>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</si>
  <si>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</si>
  <si>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</si>
  <si>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</si>
  <si>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</si>
  <si>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</si>
  <si>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</si>
  <si>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</si>
  <si>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</si>
  <si>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</si>
  <si>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</si>
  <si>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</si>
  <si>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</si>
  <si>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</si>
  <si>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</si>
  <si>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</si>
  <si>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</si>
  <si>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</si>
  <si>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</si>
  <si>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</si>
  <si>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</si>
  <si>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</si>
  <si>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</si>
  <si>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</si>
  <si>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</si>
  <si>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</si>
  <si>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</si>
  <si>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</si>
  <si>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</si>
  <si>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</si>
  <si>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</si>
  <si>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</si>
  <si>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</si>
  <si>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</si>
  <si>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</si>
  <si>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</si>
  <si>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</si>
  <si>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</si>
  <si>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</si>
  <si>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</si>
  <si>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</si>
  <si>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</si>
  <si>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</si>
  <si>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</si>
  <si>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</si>
  <si>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</si>
  <si>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</si>
  <si>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</si>
  <si>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</si>
  <si>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</si>
  <si>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</si>
  <si>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</si>
  <si>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</si>
  <si>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</si>
  <si>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</si>
  <si>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</si>
  <si>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</si>
  <si>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</si>
  <si>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</si>
  <si>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</si>
  <si>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</si>
  <si>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</si>
  <si>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</si>
  <si>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</si>
  <si>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</si>
  <si>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</si>
  <si>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</si>
  <si>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</si>
  <si>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</si>
  <si>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</si>
  <si>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</si>
  <si>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</si>
  <si>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</si>
  <si>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</si>
  <si>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</si>
  <si>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</si>
  <si>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</si>
  <si>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</si>
  <si>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</si>
  <si>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</si>
  <si>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</si>
  <si>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</si>
  <si>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</si>
  <si>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</si>
  <si>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</si>
  <si>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</si>
  <si>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</si>
  <si>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</si>
  <si>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</si>
  <si>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</si>
  <si>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</si>
  <si>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</si>
  <si>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</si>
  <si>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</si>
  <si>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</si>
  <si>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</si>
  <si>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</si>
  <si>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</si>
  <si>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</si>
  <si>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</si>
  <si>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</si>
  <si>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</si>
  <si>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</si>
  <si>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</si>
  <si>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</si>
  <si>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</si>
  <si>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</si>
  <si>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</si>
  <si>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</si>
  <si>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</si>
  <si>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</si>
  <si>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</si>
  <si>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</si>
  <si>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</si>
  <si>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</si>
  <si>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</si>
  <si>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</si>
  <si>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</si>
  <si>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</si>
  <si>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</si>
  <si>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</si>
  <si>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</si>
  <si>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</si>
  <si>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</si>
  <si>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</si>
  <si>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</si>
  <si>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</si>
  <si>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</si>
  <si>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</si>
  <si>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</si>
  <si>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</si>
  <si>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</si>
  <si>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</si>
  <si>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</si>
  <si>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</si>
  <si>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</si>
  <si>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</si>
  <si>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</si>
  <si>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</si>
  <si>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</si>
  <si>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</si>
  <si>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</si>
  <si>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</si>
  <si>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</si>
  <si>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</si>
  <si>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</si>
  <si>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</si>
  <si>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</si>
  <si>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</si>
  <si>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</si>
  <si>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</si>
  <si>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</si>
  <si>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</si>
  <si>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</si>
  <si>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</si>
  <si>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</si>
  <si>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</si>
  <si>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</si>
  <si>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</si>
  <si>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</si>
  <si>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</si>
  <si>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</si>
  <si>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</si>
  <si>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</si>
  <si>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</si>
  <si>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</si>
  <si>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</si>
  <si>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</si>
  <si>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</si>
  <si>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</si>
  <si>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</si>
  <si>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</si>
  <si>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</si>
  <si>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</si>
  <si>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</si>
  <si>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</si>
  <si>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</si>
  <si>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</si>
  <si>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</si>
  <si>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</si>
  <si>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</si>
  <si>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</si>
  <si>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</si>
  <si>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</si>
  <si>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</si>
  <si>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</si>
  <si>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</si>
  <si>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</si>
  <si>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</si>
  <si>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</si>
  <si>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</si>
  <si>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</si>
  <si>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</si>
  <si>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</si>
  <si>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</si>
  <si>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</si>
  <si>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</si>
  <si>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</si>
  <si>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</si>
  <si>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</si>
  <si>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</si>
  <si>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</si>
  <si>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</si>
  <si>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</si>
  <si>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</si>
  <si>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</si>
  <si>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</si>
  <si>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</si>
  <si>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</si>
  <si>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</si>
  <si>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</si>
  <si>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</si>
  <si>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</si>
  <si>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</si>
  <si>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</si>
  <si>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</si>
  <si>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</si>
  <si>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</si>
  <si>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</si>
  <si>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</si>
  <si>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</si>
  <si>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</si>
  <si>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</si>
  <si>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</si>
  <si>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</si>
  <si>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</si>
  <si>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</si>
  <si>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</si>
  <si>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</si>
  <si>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</si>
  <si>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</si>
  <si>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</si>
  <si>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</si>
  <si>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</si>
  <si>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</si>
  <si>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</si>
  <si>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</si>
  <si>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</si>
  <si>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</si>
  <si>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</si>
  <si>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</si>
  <si>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</si>
  <si>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</si>
  <si>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</si>
  <si>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</si>
  <si>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</si>
  <si>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</si>
  <si>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</si>
  <si>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</si>
  <si>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</si>
  <si>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</si>
  <si>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</si>
  <si>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</si>
  <si>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</si>
  <si>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</si>
  <si>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</si>
  <si>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</si>
  <si>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</si>
  <si>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</si>
  <si>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</si>
  <si>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</si>
  <si>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</si>
  <si>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</si>
  <si>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</si>
  <si>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</si>
  <si>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</si>
  <si>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</si>
  <si>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</si>
  <si>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</si>
  <si>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</si>
  <si>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</si>
  <si>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</si>
  <si>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</si>
  <si>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</si>
  <si>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</si>
  <si>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</si>
  <si>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</si>
  <si>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</si>
  <si>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</si>
  <si>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</si>
  <si>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</si>
  <si>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</si>
  <si>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</si>
  <si>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</si>
  <si>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</si>
  <si>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</si>
  <si>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</si>
  <si>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</si>
  <si>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</si>
  <si>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</si>
  <si>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</si>
  <si>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</si>
  <si>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</si>
  <si>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</si>
  <si>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</si>
  <si>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</si>
  <si>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</si>
  <si>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</si>
  <si>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</si>
  <si>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</si>
  <si>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</si>
  <si>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</si>
  <si>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</si>
  <si>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</si>
  <si>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</si>
  <si>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</si>
  <si>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</si>
  <si>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</si>
  <si>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</si>
  <si>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</si>
  <si>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</si>
  <si>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</si>
  <si>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</si>
  <si>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</si>
  <si>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</si>
  <si>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</si>
  <si>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</si>
  <si>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</si>
  <si>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</si>
  <si>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</si>
  <si>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</si>
  <si>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</si>
  <si>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</si>
  <si>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</si>
  <si>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</si>
  <si>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</si>
  <si>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</si>
  <si>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</si>
  <si>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</si>
  <si>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</si>
  <si>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</si>
  <si>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</si>
  <si>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</si>
  <si>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</si>
  <si>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</si>
  <si>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</si>
  <si>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</si>
  <si>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</si>
  <si>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</si>
  <si>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</si>
  <si>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</si>
  <si>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</si>
  <si>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</si>
  <si>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</si>
  <si>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</si>
  <si>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</si>
  <si>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</si>
  <si>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</si>
  <si>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</si>
  <si>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</si>
  <si>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</si>
  <si>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</si>
  <si>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</si>
  <si>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</si>
  <si>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</si>
  <si>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</si>
  <si>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</si>
  <si>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</si>
  <si>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</si>
  <si>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</si>
  <si>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</si>
  <si>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</si>
  <si>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</si>
  <si>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</si>
  <si>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</si>
  <si>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</si>
  <si>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</si>
  <si>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</si>
  <si>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</si>
  <si>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</si>
  <si>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</si>
  <si>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</si>
  <si>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</si>
  <si>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</si>
  <si>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</si>
  <si>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</si>
  <si>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</si>
  <si>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</si>
  <si>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</si>
  <si>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</si>
  <si>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</si>
  <si>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</si>
  <si>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</si>
  <si>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</si>
  <si>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</si>
  <si>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</si>
  <si>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</si>
  <si>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</si>
  <si>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</si>
  <si>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</si>
  <si>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</si>
  <si>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</si>
  <si>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</si>
  <si>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</si>
  <si>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</si>
  <si>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</si>
  <si>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</si>
  <si>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</si>
  <si>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</si>
  <si>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</si>
  <si>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</si>
  <si>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</si>
  <si>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</si>
  <si>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</si>
  <si>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</si>
  <si>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</si>
  <si>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</si>
  <si>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</si>
  <si>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</si>
  <si>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</si>
  <si>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</si>
  <si>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</si>
  <si>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</si>
  <si>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</si>
  <si>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</si>
  <si>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</si>
  <si>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</si>
  <si>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</si>
  <si>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</si>
  <si>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</si>
  <si>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</si>
  <si>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</si>
  <si>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</si>
  <si>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</si>
  <si>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</si>
  <si>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</si>
  <si>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</si>
  <si>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</si>
  <si>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</si>
  <si>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</si>
  <si>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</si>
  <si>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</si>
  <si>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</si>
  <si>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</si>
  <si>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</si>
  <si>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</si>
  <si>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</si>
  <si>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</si>
  <si>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</si>
  <si>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</si>
  <si>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</si>
  <si>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</si>
  <si>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</si>
  <si>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</si>
  <si>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</si>
  <si>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</si>
  <si>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</si>
  <si>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</si>
  <si>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</si>
  <si>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</si>
  <si>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</si>
  <si>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</si>
  <si>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</si>
  <si>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</si>
  <si>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</si>
  <si>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</si>
  <si>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</si>
  <si>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</si>
  <si>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</si>
  <si>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</si>
  <si>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</si>
  <si>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</si>
  <si>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</si>
  <si>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</si>
  <si>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</si>
  <si>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</si>
  <si>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</si>
  <si>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</si>
  <si>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</si>
  <si>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</si>
  <si>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</si>
  <si>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</si>
  <si>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</si>
  <si>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</si>
  <si>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</si>
  <si>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</si>
  <si>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</si>
  <si>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</si>
  <si>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</si>
  <si>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</si>
  <si>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</si>
  <si>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</si>
  <si>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</si>
  <si>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</si>
  <si>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</si>
  <si>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</si>
  <si>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</si>
  <si>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</si>
  <si>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</si>
  <si>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</si>
  <si>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</si>
  <si>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</si>
  <si>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</si>
  <si>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</si>
  <si>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</si>
  <si>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</si>
  <si>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</si>
  <si>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</si>
  <si>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</si>
  <si>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</si>
  <si>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</si>
  <si>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</si>
  <si>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</si>
  <si>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</si>
  <si>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</si>
  <si>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</si>
  <si>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</si>
  <si>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</si>
  <si>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</si>
  <si>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</si>
  <si>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</si>
  <si>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</si>
  <si>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</si>
  <si>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</si>
  <si>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</si>
  <si>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</si>
  <si>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</si>
  <si>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</si>
  <si>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</si>
  <si>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</si>
  <si>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</si>
  <si>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</si>
  <si>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</si>
  <si>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</si>
  <si>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</si>
  <si>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</si>
  <si>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</si>
  <si>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</si>
  <si>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</si>
  <si>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</si>
  <si>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</si>
  <si>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</si>
  <si>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</si>
  <si>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</si>
  <si>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</si>
  <si>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</si>
  <si>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</si>
  <si>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</si>
  <si>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</si>
  <si>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</si>
  <si>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</si>
  <si>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</si>
  <si>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</si>
  <si>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</si>
  <si>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</si>
  <si>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</si>
  <si>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</si>
  <si>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</si>
  <si>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</si>
  <si>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</si>
  <si>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</si>
  <si>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</si>
  <si>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</si>
  <si>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</si>
  <si>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</si>
  <si>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</si>
  <si>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</si>
  <si>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</si>
  <si>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</si>
  <si>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</si>
  <si>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</si>
  <si>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</si>
  <si>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</si>
  <si>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</si>
  <si>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</si>
  <si>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</si>
  <si>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</si>
  <si>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</si>
  <si>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</si>
  <si>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</si>
  <si>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</si>
  <si>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</si>
  <si>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</si>
  <si>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</si>
  <si>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</si>
  <si>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</si>
  <si>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</si>
  <si>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</si>
  <si>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</si>
  <si>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</si>
  <si>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</si>
  <si>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</si>
  <si>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</si>
  <si>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</si>
  <si>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</si>
  <si>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</si>
  <si>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</si>
  <si>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</si>
  <si>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</si>
  <si>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</si>
  <si>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</si>
  <si>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</si>
  <si>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</si>
  <si>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</si>
  <si>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</si>
  <si>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</si>
  <si>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</si>
  <si>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</si>
  <si>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</si>
  <si>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</si>
  <si>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</si>
  <si>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</si>
  <si>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</si>
  <si>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</si>
  <si>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</si>
  <si>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</si>
  <si>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</si>
  <si>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</si>
  <si>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</si>
  <si>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</si>
  <si>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</si>
  <si>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</si>
  <si>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</si>
  <si>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</si>
  <si>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</si>
  <si>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</si>
  <si>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</si>
  <si>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</si>
  <si>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</si>
  <si>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</si>
  <si>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</si>
  <si>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</si>
  <si>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</si>
  <si>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</si>
  <si>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</si>
  <si>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</si>
  <si>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</si>
  <si>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</si>
  <si>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</si>
  <si>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</si>
  <si>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</si>
  <si>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</si>
  <si>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</si>
  <si>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</si>
  <si>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</si>
  <si>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</si>
  <si>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</si>
  <si>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</si>
  <si>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</si>
  <si>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</si>
  <si>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</si>
  <si>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</si>
  <si>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</si>
  <si>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</si>
  <si>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</si>
  <si>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</si>
  <si>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</si>
  <si>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</si>
  <si>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</si>
  <si>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</si>
  <si>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</si>
  <si>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</si>
  <si>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</si>
  <si>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</si>
  <si>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</si>
  <si>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</si>
  <si>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</si>
  <si>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</si>
  <si>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</si>
  <si>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</si>
  <si>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</si>
  <si>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</si>
  <si>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</si>
  <si>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</si>
  <si>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</si>
  <si>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</si>
  <si>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</si>
  <si>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</si>
  <si>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</si>
  <si>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</si>
  <si>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</si>
  <si>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</si>
  <si>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</si>
  <si>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</si>
  <si>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</si>
  <si>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</si>
  <si>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</si>
  <si>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</si>
  <si>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</si>
  <si>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</si>
  <si>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</si>
  <si>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</si>
  <si>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</si>
  <si>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</si>
  <si>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</si>
  <si>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</si>
  <si>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</si>
  <si>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</si>
  <si>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</si>
  <si>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</si>
  <si>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</si>
  <si>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</si>
  <si>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</si>
  <si>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</si>
  <si>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</si>
  <si>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</si>
  <si>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</si>
  <si>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</si>
  <si>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</si>
  <si>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</si>
  <si>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</si>
  <si>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</si>
  <si>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</si>
  <si>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</si>
  <si>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</si>
  <si>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</si>
  <si>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</si>
  <si>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</si>
  <si>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</si>
  <si>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</si>
  <si>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</si>
  <si>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</si>
  <si>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</si>
  <si>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</si>
  <si>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</si>
  <si>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</si>
  <si>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</si>
  <si>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</si>
  <si>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</si>
  <si>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</si>
  <si>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</si>
  <si>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</si>
  <si>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</si>
  <si>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</si>
  <si>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</si>
  <si>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</si>
  <si>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</si>
  <si>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</si>
  <si>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</si>
  <si>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</si>
  <si>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</si>
  <si>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</si>
  <si>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</si>
  <si>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</si>
  <si>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</si>
  <si>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</si>
  <si>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</si>
  <si>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</si>
  <si>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</si>
  <si>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</si>
  <si>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</si>
  <si>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</si>
  <si>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</si>
  <si>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</si>
  <si>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</si>
  <si>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</si>
  <si>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</si>
  <si>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</si>
  <si>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</si>
  <si>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</si>
  <si>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</si>
  <si>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</si>
  <si>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</si>
  <si>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</si>
  <si>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</si>
  <si>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</si>
  <si>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</si>
  <si>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</si>
  <si>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</si>
  <si>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</si>
  <si>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</si>
  <si>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</si>
  <si>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</si>
  <si>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</si>
  <si>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</si>
  <si>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</si>
  <si>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</si>
  <si>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</si>
  <si>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</si>
  <si>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</si>
  <si>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</si>
  <si>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</si>
  <si>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</si>
  <si>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</si>
  <si>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</si>
  <si>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</si>
  <si>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</si>
  <si>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</si>
  <si>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</si>
  <si>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</si>
  <si>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</si>
  <si>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</si>
  <si>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</si>
  <si>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</si>
  <si>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</si>
  <si>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</si>
  <si>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</si>
  <si>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</si>
  <si>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</si>
  <si>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</si>
  <si>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</si>
  <si>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</si>
  <si>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</si>
  <si>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</si>
  <si>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</si>
  <si>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</si>
  <si>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</si>
  <si>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</si>
  <si>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</si>
  <si>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</si>
  <si>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</si>
  <si>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</si>
  <si>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</si>
  <si>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</si>
  <si>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</si>
  <si>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</si>
  <si>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</si>
  <si>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</si>
  <si>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</si>
  <si>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</si>
  <si>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</si>
  <si>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</si>
  <si>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</si>
  <si>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</si>
  <si>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</si>
  <si>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</si>
  <si>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</si>
  <si>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</si>
  <si>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</si>
  <si>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</si>
  <si>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</si>
  <si>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</si>
  <si>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</si>
  <si>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</si>
  <si>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</si>
  <si>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</si>
  <si>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</si>
  <si>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</si>
  <si>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</si>
  <si>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</si>
  <si>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</si>
  <si>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</si>
  <si>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</si>
  <si>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</si>
  <si>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</si>
  <si>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</si>
  <si>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</si>
  <si>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</si>
  <si>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</si>
  <si>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</si>
  <si>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</si>
  <si>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</si>
  <si>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</si>
  <si>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</si>
  <si>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</si>
  <si>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</si>
  <si>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</si>
  <si>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</si>
  <si>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</si>
  <si>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</si>
  <si>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</si>
  <si>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</si>
  <si>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</si>
  <si>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</si>
  <si>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</si>
  <si>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</si>
  <si>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</si>
  <si>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</si>
  <si>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</si>
  <si>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</si>
  <si>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</si>
  <si>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</si>
  <si>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</si>
  <si>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</si>
  <si>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</si>
  <si>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</si>
  <si>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</si>
  <si>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</si>
  <si>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</si>
  <si>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</si>
  <si>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</si>
  <si>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</si>
  <si>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</si>
  <si>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</si>
  <si>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</si>
  <si>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</si>
  <si>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</si>
  <si>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</si>
  <si>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</si>
  <si>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</si>
  <si>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</si>
  <si>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</si>
  <si>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</si>
  <si>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</si>
  <si>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</si>
  <si>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</si>
  <si>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</si>
  <si>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</si>
  <si>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</si>
  <si>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</si>
  <si>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</si>
  <si>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</si>
  <si>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</si>
  <si>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</si>
  <si>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</si>
  <si>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</si>
  <si>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</si>
  <si>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</si>
  <si>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</si>
  <si>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</si>
  <si>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</si>
  <si>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</si>
  <si>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</si>
  <si>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</si>
  <si>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</si>
  <si>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</si>
  <si>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</si>
  <si>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</si>
  <si>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</si>
  <si>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</si>
  <si>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</si>
  <si>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</si>
  <si>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</si>
  <si>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</si>
  <si>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</si>
  <si>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</si>
  <si>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</si>
  <si>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</si>
  <si>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</si>
  <si>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</si>
  <si>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</si>
  <si>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</si>
  <si>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</si>
  <si>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</si>
  <si>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</si>
  <si>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</si>
  <si>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</si>
  <si>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</si>
  <si>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</si>
  <si>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</si>
  <si>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</si>
  <si>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</si>
  <si>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</si>
  <si>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</si>
  <si>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</si>
  <si>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</si>
  <si>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</si>
  <si>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</si>
  <si>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</si>
  <si>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</si>
  <si>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</si>
  <si>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</si>
  <si>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</si>
  <si>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</si>
  <si>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</si>
  <si>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</si>
  <si>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</si>
  <si>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</si>
  <si>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</si>
  <si>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</si>
  <si>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</si>
  <si>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</si>
  <si>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</si>
  <si>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</si>
  <si>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</si>
  <si>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</si>
  <si>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</si>
  <si>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</si>
  <si>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</si>
  <si>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</si>
  <si>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</si>
  <si>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</si>
  <si>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</si>
  <si>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</si>
  <si>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</si>
  <si>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</si>
  <si>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</si>
  <si>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</si>
  <si>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</si>
  <si>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</si>
  <si>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</si>
  <si>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</si>
  <si>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</si>
  <si>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</si>
  <si>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</si>
  <si>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</si>
  <si>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</si>
  <si>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</si>
  <si>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</si>
  <si>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</si>
  <si>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</si>
  <si>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</si>
  <si>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</si>
  <si>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</si>
  <si>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</si>
  <si>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</si>
  <si>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</si>
  <si>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</si>
  <si>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</si>
  <si>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</si>
  <si>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</si>
  <si>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</si>
  <si>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</si>
  <si>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</si>
  <si>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</si>
  <si>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</si>
  <si>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</si>
  <si>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</si>
  <si>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</si>
  <si>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</si>
  <si>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</si>
  <si>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</si>
  <si>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</si>
  <si>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</si>
  <si>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</si>
  <si>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</si>
  <si>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</si>
  <si>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</si>
  <si>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</si>
  <si>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</si>
  <si>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</si>
  <si>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</si>
  <si>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</si>
  <si>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</si>
  <si>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</si>
  <si>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</si>
  <si>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</si>
  <si>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</si>
  <si>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</si>
  <si>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</si>
  <si>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</si>
  <si>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</si>
  <si>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</si>
  <si>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</si>
  <si>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</si>
  <si>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</si>
  <si>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</si>
  <si>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</si>
  <si>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</si>
  <si>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</si>
  <si>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</si>
  <si>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</si>
  <si>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</si>
  <si>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</si>
  <si>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</si>
  <si>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</si>
  <si>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</si>
  <si>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</si>
  <si>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</si>
  <si>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</si>
  <si>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</si>
  <si>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</si>
  <si>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</si>
  <si>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</si>
  <si>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</si>
  <si>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</si>
  <si>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</si>
  <si>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</si>
  <si>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</si>
  <si>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</si>
  <si>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</si>
  <si>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</si>
  <si>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</si>
  <si>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</si>
  <si>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</si>
  <si>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</si>
  <si>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</si>
  <si>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</si>
  <si>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</si>
  <si>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</si>
  <si>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</si>
  <si>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</si>
  <si>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</si>
  <si>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</si>
  <si>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</si>
  <si>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</si>
  <si>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</si>
  <si>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</si>
  <si>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</si>
  <si>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</si>
  <si>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</si>
  <si>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</si>
  <si>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</si>
  <si>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</si>
  <si>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</si>
  <si>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</si>
  <si>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</si>
  <si>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</si>
  <si>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</si>
  <si>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</si>
  <si>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</si>
  <si>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</si>
  <si>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</si>
  <si>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</si>
  <si>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</si>
  <si>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</si>
  <si>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</si>
  <si>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</si>
  <si>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</si>
  <si>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</si>
  <si>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</si>
  <si>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</si>
  <si>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</si>
  <si>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</si>
  <si>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</si>
  <si>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</si>
  <si>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</si>
  <si>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</si>
  <si>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</si>
  <si>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</si>
  <si>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</si>
  <si>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</si>
  <si>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</si>
  <si>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</si>
  <si>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</si>
  <si>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</si>
  <si>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</si>
  <si>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</si>
  <si>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</si>
  <si>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</si>
  <si>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</si>
  <si>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</si>
  <si>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</si>
  <si>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</si>
  <si>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</si>
  <si>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</si>
  <si>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</si>
  <si>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</si>
  <si>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</si>
  <si>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</si>
  <si>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</si>
  <si>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</si>
  <si>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</si>
  <si>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</si>
  <si>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</si>
  <si>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</si>
  <si>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</si>
  <si>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</si>
  <si>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</si>
  <si>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</si>
  <si>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</si>
  <si>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</si>
  <si>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</si>
  <si>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</si>
  <si>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</si>
  <si>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</si>
  <si>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</si>
  <si>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</si>
  <si>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</si>
  <si>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</si>
  <si>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</si>
  <si>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</si>
  <si>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</si>
  <si>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</si>
  <si>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</si>
  <si>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</si>
  <si>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</si>
  <si>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</si>
  <si>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</si>
  <si>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</si>
  <si>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</si>
  <si>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</si>
  <si>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</si>
  <si>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</si>
  <si>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</si>
  <si>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</si>
  <si>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</si>
  <si>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</si>
  <si>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</si>
  <si>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</si>
  <si>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</si>
  <si>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</si>
  <si>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</si>
  <si>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</si>
  <si>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</si>
  <si>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</si>
  <si>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</si>
  <si>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</si>
  <si>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</si>
  <si>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</si>
  <si>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</si>
  <si>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</si>
  <si>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</si>
  <si>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</si>
  <si>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</si>
  <si>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</si>
  <si>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</si>
  <si>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</si>
  <si>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</si>
  <si>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</si>
  <si>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</si>
  <si>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</si>
  <si>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</si>
  <si>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</si>
  <si>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</si>
  <si>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</si>
  <si>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</si>
  <si>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</si>
  <si>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</si>
  <si>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</si>
  <si>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</si>
  <si>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</si>
  <si>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</si>
  <si>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</si>
  <si>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</si>
  <si>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</si>
  <si>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</si>
  <si>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</si>
  <si>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</si>
  <si>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</si>
  <si>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</si>
  <si>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</si>
  <si>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</si>
  <si>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</si>
  <si>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</si>
  <si>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</si>
  <si>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</si>
  <si>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</si>
  <si>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</si>
  <si>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</si>
  <si>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</si>
  <si>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</si>
  <si>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</si>
  <si>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</si>
  <si>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</si>
  <si>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</si>
  <si>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</si>
  <si>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</si>
  <si>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</si>
  <si>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</si>
  <si>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</si>
  <si>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</si>
  <si>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</si>
  <si>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</si>
  <si>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</si>
  <si>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</si>
  <si>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</si>
  <si>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</si>
  <si>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</si>
  <si>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</si>
  <si>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</si>
  <si>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</si>
  <si>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</si>
  <si>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</si>
  <si>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</si>
  <si>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</si>
  <si>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</si>
  <si>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</si>
  <si>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</si>
  <si>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</si>
  <si>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</si>
  <si>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</si>
  <si>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</si>
  <si>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</si>
  <si>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</si>
  <si>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</si>
  <si>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</si>
  <si>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</si>
  <si>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</si>
  <si>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</si>
  <si>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</si>
  <si>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</si>
  <si>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</si>
  <si>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</si>
  <si>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</si>
  <si>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</si>
  <si>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</si>
  <si>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</si>
  <si>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</si>
  <si>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</si>
  <si>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</si>
  <si>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</si>
  <si>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</si>
  <si>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</si>
  <si>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</si>
  <si>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</si>
  <si>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</si>
  <si>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</si>
  <si>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</si>
  <si>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</si>
  <si>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</si>
  <si>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</si>
  <si>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</si>
  <si>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</si>
  <si>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</si>
  <si>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</si>
  <si>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</si>
  <si>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</si>
  <si>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</si>
  <si>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</si>
  <si>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</si>
  <si>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</si>
  <si>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</si>
  <si>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</si>
  <si>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</si>
  <si>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</si>
  <si>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</si>
  <si>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</si>
  <si>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</si>
  <si>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</si>
  <si>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</si>
  <si>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</si>
  <si>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</si>
  <si>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</si>
  <si>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</si>
  <si>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</si>
  <si>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</si>
  <si>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</si>
  <si>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</si>
  <si>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</si>
  <si>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</si>
  <si>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</si>
  <si>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</si>
  <si>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</si>
  <si>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</si>
  <si>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</si>
  <si>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</si>
  <si>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</si>
  <si>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</si>
  <si>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</si>
  <si>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</si>
  <si>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</si>
  <si>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</si>
  <si>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</si>
  <si>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</si>
  <si>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</si>
  <si>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</si>
  <si>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</si>
  <si>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</si>
  <si>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</si>
  <si>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</si>
  <si>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</si>
  <si>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</si>
  <si>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</si>
  <si>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</si>
  <si>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</si>
  <si>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</si>
  <si>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</si>
  <si>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</si>
  <si>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</si>
  <si>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</si>
  <si>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</si>
  <si>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</si>
  <si>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</si>
  <si>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</si>
  <si>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</si>
  <si>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</si>
  <si>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</si>
  <si>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</si>
  <si>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</si>
  <si>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</si>
  <si>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</si>
  <si>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</si>
  <si>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</si>
  <si>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</si>
  <si>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</si>
  <si>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</si>
  <si>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</si>
  <si>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</si>
  <si>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</si>
  <si>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</si>
  <si>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</si>
  <si>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</si>
  <si>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</si>
  <si>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</si>
  <si>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</si>
  <si>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</si>
  <si>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</si>
  <si>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</si>
  <si>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</si>
  <si>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</si>
  <si>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</si>
  <si>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</si>
  <si>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</si>
  <si>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</si>
  <si>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</si>
  <si>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</si>
  <si>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</si>
  <si>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</si>
  <si>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</si>
  <si>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</si>
  <si>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</si>
  <si>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</si>
  <si>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</si>
  <si>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</si>
  <si>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</si>
  <si>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</si>
  <si>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</si>
  <si>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</si>
  <si>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</si>
  <si>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</si>
  <si>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</si>
  <si>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</si>
  <si>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</si>
  <si>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</si>
  <si>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</si>
  <si>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</si>
  <si>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</si>
  <si>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</si>
  <si>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</si>
  <si>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</si>
  <si>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</si>
  <si>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</si>
  <si>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</si>
  <si>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</si>
  <si>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</si>
  <si>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</si>
  <si>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</si>
  <si>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</si>
  <si>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</si>
  <si>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</si>
  <si>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</si>
  <si>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</si>
  <si>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</si>
  <si>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</si>
  <si>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</si>
  <si>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</si>
  <si>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</si>
  <si>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</si>
  <si>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</si>
  <si>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</si>
  <si>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</si>
  <si>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</si>
  <si>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</si>
  <si>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</si>
  <si>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</si>
  <si>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</si>
  <si>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</si>
  <si>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</si>
  <si>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</si>
  <si>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</si>
  <si>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</si>
  <si>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</si>
  <si>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</si>
  <si>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</si>
  <si>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</si>
  <si>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</si>
  <si>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</si>
  <si>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</si>
  <si>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</si>
  <si>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</si>
  <si>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</si>
  <si>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</si>
  <si>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</si>
  <si>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</si>
  <si>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</si>
  <si>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</si>
  <si>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</si>
  <si>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</si>
  <si>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</si>
  <si>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</si>
  <si>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</si>
  <si>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</si>
  <si>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</si>
  <si>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</si>
  <si>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</si>
  <si>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</si>
  <si>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</si>
  <si>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</si>
  <si>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</si>
  <si>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</si>
  <si>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</si>
  <si>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</si>
  <si>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</si>
  <si>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</si>
  <si>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</si>
  <si>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</si>
  <si>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</si>
  <si>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</si>
  <si>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</si>
  <si>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</si>
  <si>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</si>
  <si>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</si>
  <si>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</si>
  <si>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</si>
  <si>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</si>
  <si>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</si>
  <si>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</si>
  <si>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</si>
  <si>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</si>
  <si>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</si>
  <si>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</si>
  <si>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</si>
  <si>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</si>
  <si>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</si>
  <si>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</si>
  <si>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</si>
  <si>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</si>
  <si>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</si>
  <si>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</si>
  <si>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</si>
  <si>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</si>
  <si>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</si>
  <si>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</si>
  <si>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</si>
  <si>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</si>
  <si>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</si>
  <si>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</si>
  <si>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</si>
  <si>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</si>
  <si>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</si>
  <si>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</si>
  <si>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</si>
  <si>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</si>
  <si>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</si>
  <si>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</si>
  <si>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</si>
  <si>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</si>
  <si>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</si>
  <si>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</si>
  <si>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</si>
  <si>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</si>
  <si>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</si>
  <si>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</si>
  <si>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</si>
  <si>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</si>
  <si>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</si>
  <si>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</si>
  <si>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</si>
  <si>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</si>
  <si>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</si>
  <si>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</si>
  <si>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</si>
  <si>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</si>
  <si>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</si>
  <si>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</si>
  <si>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</si>
  <si>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</si>
  <si>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</si>
  <si>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</si>
  <si>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</si>
  <si>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</si>
  <si>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</si>
  <si>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</si>
  <si>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</si>
  <si>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</si>
  <si>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</si>
  <si>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</si>
  <si>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</si>
  <si>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</si>
  <si>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</si>
  <si>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</si>
  <si>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</si>
  <si>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</si>
  <si>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</si>
  <si>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</si>
  <si>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</si>
  <si>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</si>
  <si>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</si>
  <si>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</si>
  <si>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</si>
  <si>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</si>
  <si>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</si>
  <si>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</si>
  <si>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</si>
  <si>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</si>
  <si>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</si>
  <si>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</si>
  <si>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</si>
  <si>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</si>
  <si>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</si>
  <si>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</si>
  <si>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</si>
  <si>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</si>
  <si>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</si>
  <si>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</si>
  <si>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</si>
  <si>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</si>
  <si>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</si>
  <si>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</si>
  <si>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</si>
  <si>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</si>
  <si>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</si>
  <si>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</si>
  <si>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</si>
  <si>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</si>
  <si>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</si>
  <si>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</si>
  <si>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</si>
  <si>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</si>
  <si>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</si>
  <si>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</si>
  <si>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</si>
  <si>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</si>
  <si>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</si>
  <si>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</si>
  <si>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</si>
  <si>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</si>
  <si>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</si>
  <si>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</si>
  <si>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</si>
  <si>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</si>
  <si>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</si>
  <si>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</si>
  <si>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</si>
  <si>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</si>
  <si>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</si>
  <si>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</si>
  <si>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</si>
  <si>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</si>
  <si>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</si>
  <si>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</si>
  <si>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</si>
  <si>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</si>
  <si>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</si>
  <si>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</si>
  <si>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</si>
  <si>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</si>
  <si>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</si>
  <si>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</si>
  <si>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</si>
  <si>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</si>
  <si>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</si>
  <si>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</si>
  <si>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</si>
  <si>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</si>
  <si>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</si>
  <si>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</si>
  <si>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</si>
  <si>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</si>
  <si>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</si>
  <si>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</si>
  <si>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</si>
  <si>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</si>
  <si>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</si>
  <si>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</si>
  <si>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</si>
  <si>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</si>
  <si>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</si>
  <si>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</si>
  <si>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</si>
  <si>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</si>
  <si>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</si>
  <si>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</si>
  <si>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</si>
  <si>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</si>
  <si>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</si>
  <si>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</si>
  <si>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</si>
  <si>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</si>
  <si>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</si>
  <si>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</si>
  <si>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</si>
  <si>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</si>
  <si>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</si>
  <si>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</si>
  <si>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</si>
  <si>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</si>
  <si>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</si>
  <si>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</si>
  <si>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</si>
  <si>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</si>
  <si>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</si>
  <si>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</si>
  <si>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</si>
  <si>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</si>
  <si>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</si>
  <si>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</si>
  <si>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</si>
  <si>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</si>
  <si>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</si>
  <si>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</si>
  <si>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</si>
  <si>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</si>
  <si>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</si>
  <si>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</si>
  <si>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</si>
  <si>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</si>
  <si>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</si>
  <si>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</si>
  <si>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</si>
  <si>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</si>
  <si>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</si>
  <si>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</si>
  <si>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</si>
  <si>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</si>
  <si>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</si>
  <si>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</si>
  <si>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</si>
  <si>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</si>
  <si>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</si>
  <si>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</si>
  <si>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</si>
  <si>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</si>
  <si>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</si>
  <si>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</si>
  <si>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</si>
  <si>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</si>
  <si>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</si>
  <si>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</si>
  <si>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</si>
  <si>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</si>
  <si>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</si>
  <si>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</si>
  <si>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</si>
  <si>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</si>
  <si>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</si>
  <si>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</si>
  <si>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</si>
  <si>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</si>
  <si>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</si>
  <si>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</si>
  <si>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</si>
  <si>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</si>
  <si>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</si>
  <si>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</si>
  <si>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</si>
  <si>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</si>
  <si>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</si>
  <si>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</si>
  <si>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</si>
  <si>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</si>
  <si>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</si>
  <si>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</si>
  <si>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</si>
  <si>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</si>
  <si>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</si>
  <si>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</si>
  <si>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</si>
  <si>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</si>
  <si>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</si>
  <si>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</si>
  <si>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</si>
  <si>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</si>
  <si>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</si>
  <si>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</si>
  <si>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</si>
  <si>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</si>
  <si>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</si>
  <si>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</si>
  <si>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</si>
  <si>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</si>
  <si>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</si>
  <si>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</si>
  <si>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</si>
  <si>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</si>
  <si>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</si>
  <si>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</si>
  <si>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</si>
  <si>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</si>
  <si>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</si>
  <si>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</si>
  <si>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</si>
  <si>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</si>
  <si>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</si>
  <si>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</si>
  <si>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</si>
  <si>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</si>
  <si>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</si>
  <si>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</si>
  <si>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</si>
  <si>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</si>
  <si>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</si>
  <si>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</si>
  <si>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</si>
  <si>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</si>
  <si>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</si>
  <si>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</si>
  <si>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</si>
  <si>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</si>
  <si>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</si>
  <si>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</si>
  <si>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</si>
  <si>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</si>
  <si>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</si>
  <si>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</si>
  <si>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</si>
  <si>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</si>
  <si>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</si>
  <si>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</si>
  <si>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</si>
  <si>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</si>
  <si>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</si>
  <si>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</si>
  <si>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</si>
  <si>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</si>
  <si>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</si>
  <si>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</si>
  <si>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</si>
  <si>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</si>
  <si>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</si>
  <si>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</si>
  <si>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</si>
  <si>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</si>
  <si>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</si>
  <si>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</si>
  <si>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</si>
  <si>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</si>
  <si>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</si>
  <si>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</si>
  <si>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</si>
  <si>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</si>
  <si>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</si>
  <si>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</si>
  <si>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</si>
  <si>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</si>
  <si>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</si>
  <si>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</si>
  <si>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</si>
  <si>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</si>
  <si>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</si>
  <si>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</si>
  <si>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</si>
  <si>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</si>
  <si>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</si>
  <si>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</si>
  <si>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</si>
  <si>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</si>
  <si>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</si>
  <si>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</si>
  <si>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</si>
  <si>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</si>
  <si>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</si>
  <si>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</si>
  <si>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</si>
  <si>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</si>
  <si>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</si>
  <si>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</si>
  <si>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</si>
  <si>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</si>
  <si>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</si>
  <si>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</si>
  <si>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</si>
  <si>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</si>
  <si>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</si>
  <si>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</si>
  <si>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</si>
  <si>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</si>
  <si>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</si>
  <si>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</si>
  <si>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</si>
  <si>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</si>
  <si>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</si>
  <si>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</si>
  <si>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</si>
  <si>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</si>
  <si>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</si>
  <si>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</si>
  <si>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</si>
  <si>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</si>
  <si>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</si>
  <si>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</si>
  <si>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</si>
  <si>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</si>
  <si>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</si>
  <si>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</si>
  <si>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</si>
  <si>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</si>
  <si>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</si>
  <si>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</si>
  <si>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</si>
  <si>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</si>
  <si>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</si>
  <si>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</si>
  <si>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</si>
  <si>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</si>
  <si>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</si>
  <si>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</si>
  <si>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</si>
  <si>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</si>
  <si>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</si>
  <si>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</si>
  <si>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</si>
  <si>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</si>
  <si>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</si>
  <si>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</si>
  <si>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</si>
  <si>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</si>
  <si>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</si>
  <si>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</si>
  <si>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</si>
  <si>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</si>
  <si>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</si>
  <si>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</si>
  <si>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</si>
  <si>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</si>
  <si>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</si>
  <si>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</si>
  <si>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</si>
  <si>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</si>
  <si>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</si>
  <si>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</si>
  <si>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</si>
  <si>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</si>
  <si>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</si>
  <si>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</si>
  <si>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</si>
  <si>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</si>
  <si>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</si>
  <si>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</si>
  <si>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</si>
  <si>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</si>
  <si>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</si>
  <si>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</si>
  <si>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</si>
  <si>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</si>
  <si>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</si>
  <si>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</si>
  <si>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</si>
  <si>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</si>
  <si>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</si>
  <si>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</si>
  <si>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</si>
  <si>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</si>
  <si>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</si>
  <si>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</si>
  <si>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</si>
  <si>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</si>
  <si>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</si>
  <si>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</si>
  <si>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</si>
  <si>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</si>
  <si>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</si>
  <si>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</si>
  <si>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</si>
  <si>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</si>
  <si>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</si>
  <si>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</si>
  <si>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</si>
  <si>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</si>
  <si>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</si>
  <si>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</si>
  <si>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</si>
  <si>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</si>
  <si>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</si>
  <si>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</si>
  <si>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</si>
  <si>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</si>
  <si>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</si>
  <si>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</si>
  <si>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</si>
  <si>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</si>
  <si>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</si>
  <si>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</si>
  <si>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</si>
  <si>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</si>
  <si>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</si>
  <si>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</si>
  <si>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</si>
  <si>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</si>
  <si>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</si>
  <si>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</si>
  <si>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</si>
  <si>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</si>
  <si>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</si>
  <si>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</si>
  <si>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</si>
  <si>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</si>
  <si>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</si>
  <si>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</si>
  <si>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</si>
  <si>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</si>
  <si>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</si>
  <si>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</si>
  <si>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</si>
  <si>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</si>
  <si>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</si>
  <si>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</si>
  <si>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</si>
  <si>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</si>
  <si>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</si>
  <si>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</si>
  <si>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</si>
  <si>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</si>
  <si>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</si>
  <si>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</si>
  <si>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</si>
  <si>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</si>
  <si>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</si>
  <si>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</si>
  <si>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</si>
  <si>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</si>
  <si>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</si>
  <si>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</si>
  <si>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</si>
  <si>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</si>
  <si>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</si>
  <si>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</si>
  <si>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</si>
  <si>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</si>
  <si>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</si>
  <si>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</si>
  <si>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</si>
  <si>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</si>
  <si>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</si>
  <si>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</si>
  <si>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</si>
  <si>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</si>
  <si>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</si>
  <si>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</si>
  <si>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</si>
  <si>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</si>
  <si>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</si>
  <si>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</si>
  <si>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</si>
  <si>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</si>
  <si>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</si>
  <si>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</si>
  <si>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</si>
  <si>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</si>
  <si>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</si>
  <si>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</si>
  <si>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</si>
  <si>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</si>
  <si>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</si>
  <si>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</si>
  <si>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</si>
  <si>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</si>
  <si>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</si>
  <si>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</si>
  <si>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</si>
  <si>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</si>
  <si>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</si>
  <si>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</si>
  <si>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</si>
  <si>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</si>
  <si>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</si>
  <si>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</si>
  <si>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</si>
  <si>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</si>
  <si>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</si>
  <si>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</si>
  <si>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</si>
  <si>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</si>
  <si>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</si>
  <si>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</si>
  <si>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</si>
  <si>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</si>
  <si>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</si>
  <si>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</si>
  <si>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</si>
  <si>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</si>
  <si>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</si>
  <si>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</si>
  <si>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</si>
  <si>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</si>
  <si>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</si>
  <si>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</si>
  <si>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</si>
  <si>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</si>
  <si>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</si>
  <si>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</si>
  <si>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</si>
  <si>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</si>
  <si>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</si>
  <si>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</si>
  <si>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</si>
  <si>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</si>
  <si>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</si>
  <si>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</si>
  <si>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</si>
  <si>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</si>
  <si>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</si>
  <si>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</si>
  <si>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</si>
  <si>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</si>
  <si>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</si>
  <si>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</si>
  <si>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</si>
  <si>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</si>
  <si>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</si>
  <si>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</si>
  <si>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</si>
  <si>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</si>
  <si>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</si>
  <si>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</si>
  <si>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</si>
  <si>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</si>
  <si>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</si>
  <si>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</si>
  <si>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</si>
  <si>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</si>
  <si>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</si>
  <si>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</si>
  <si>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</si>
  <si>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</si>
  <si>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</si>
  <si>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</si>
  <si>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</si>
  <si>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</si>
  <si>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</si>
  <si>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</si>
  <si>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</si>
  <si>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</si>
  <si>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</si>
  <si>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</si>
  <si>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</si>
  <si>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</si>
  <si>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</si>
  <si>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</si>
  <si>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</si>
  <si>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</si>
  <si>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</si>
  <si>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</si>
  <si>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</si>
  <si>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</si>
  <si>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</si>
  <si>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</si>
  <si>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</si>
  <si>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</si>
  <si>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</si>
  <si>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</si>
  <si>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</si>
  <si>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</si>
  <si>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</si>
  <si>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</si>
  <si>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</si>
  <si>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</si>
  <si>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</si>
  <si>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</si>
  <si>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</si>
  <si>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</si>
  <si>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</si>
  <si>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</si>
  <si>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</si>
  <si>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</si>
  <si>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</si>
  <si>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</si>
  <si>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</si>
  <si>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</si>
  <si>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</si>
  <si>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</si>
  <si>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</si>
  <si>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</si>
  <si>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</si>
  <si>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</si>
  <si>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</si>
  <si>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</si>
  <si>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</si>
  <si>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</si>
  <si>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</si>
  <si>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</si>
  <si>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</si>
  <si>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</si>
  <si>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</si>
  <si>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</si>
  <si>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</si>
  <si>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</si>
  <si>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</si>
  <si>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</si>
  <si>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</si>
  <si>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</si>
  <si>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</si>
  <si>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</si>
  <si>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</si>
  <si>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</si>
  <si>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</si>
  <si>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</si>
  <si>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</si>
  <si>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</si>
  <si>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</si>
  <si>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</si>
  <si>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</si>
  <si>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</si>
  <si>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</si>
  <si>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</si>
  <si>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</si>
  <si>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</si>
  <si>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</si>
  <si>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</si>
  <si>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</si>
  <si>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</si>
  <si>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</si>
  <si>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</si>
  <si>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</si>
  <si>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</si>
  <si>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</si>
  <si>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</si>
  <si>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</si>
  <si>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</si>
  <si>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</si>
  <si>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</si>
  <si>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</si>
  <si>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</si>
  <si>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</si>
  <si>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</si>
  <si>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</si>
  <si>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</si>
  <si>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</si>
  <si>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</si>
  <si>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</si>
  <si>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</si>
  <si>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</si>
  <si>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</si>
  <si>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</si>
  <si>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</si>
  <si>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</si>
  <si>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</si>
  <si>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</si>
  <si>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</si>
  <si>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</si>
  <si>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</si>
  <si>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</si>
  <si>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</si>
  <si>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</si>
  <si>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</si>
  <si>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</si>
  <si>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</si>
  <si>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</si>
  <si>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</si>
  <si>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</si>
  <si>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</si>
  <si>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</si>
  <si>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</si>
  <si>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</si>
  <si>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</si>
  <si>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</si>
  <si>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</si>
  <si>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</si>
  <si>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</si>
  <si>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</si>
  <si>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</si>
  <si>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</si>
  <si>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</si>
  <si>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</si>
  <si>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</si>
  <si>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</si>
  <si>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</si>
  <si>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</si>
  <si>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</si>
  <si>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</si>
  <si>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</si>
  <si>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</si>
  <si>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</si>
  <si>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</si>
  <si>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</si>
  <si>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</si>
  <si>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</si>
  <si>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</si>
  <si>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</si>
  <si>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</si>
  <si>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</si>
  <si>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</si>
  <si>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</si>
  <si>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</si>
  <si>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</si>
  <si>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</si>
  <si>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</si>
  <si>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</si>
  <si>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</si>
  <si>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</si>
  <si>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</si>
  <si>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</si>
  <si>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</si>
  <si>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</si>
  <si>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</si>
  <si>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</si>
  <si>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</si>
  <si>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</si>
  <si>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</si>
  <si>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</si>
  <si>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</si>
  <si>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</si>
  <si>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</si>
  <si>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</si>
  <si>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</si>
  <si>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</si>
  <si>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</si>
  <si>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</si>
  <si>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</si>
  <si>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</si>
  <si>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</si>
  <si>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</si>
  <si>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</si>
  <si>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</si>
  <si>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</si>
  <si>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</si>
  <si>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</si>
  <si>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</si>
  <si>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</si>
  <si>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</si>
  <si>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</si>
  <si>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</si>
  <si>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</si>
  <si>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</si>
  <si>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</si>
  <si>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</si>
  <si>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</si>
  <si>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</si>
  <si>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</si>
  <si>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</si>
  <si>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</si>
  <si>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</si>
  <si>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</si>
  <si>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</si>
  <si>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</si>
  <si>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</si>
  <si>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</si>
  <si>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</si>
  <si>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</si>
  <si>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</si>
  <si>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</si>
  <si>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</si>
  <si>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</si>
  <si>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</si>
  <si>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</si>
  <si>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</si>
  <si>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</si>
  <si>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</si>
  <si>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</si>
  <si>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</si>
  <si>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</si>
  <si>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</si>
  <si>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</si>
  <si>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</si>
  <si>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</si>
  <si>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</si>
  <si>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</si>
  <si>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</si>
  <si>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</si>
  <si>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</si>
  <si>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</si>
  <si>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</si>
  <si>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</si>
  <si>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</si>
  <si>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</si>
  <si>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</si>
  <si>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</si>
  <si>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</si>
  <si>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</si>
  <si>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</si>
  <si>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</si>
  <si>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</si>
  <si>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</si>
  <si>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</si>
  <si>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</si>
  <si>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</si>
  <si>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</si>
  <si>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</si>
  <si>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</si>
  <si>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</si>
  <si>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</si>
  <si>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</si>
  <si>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</si>
  <si>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</si>
  <si>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</si>
  <si>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</si>
  <si>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</si>
  <si>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</si>
  <si>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</si>
  <si>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</si>
  <si>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</si>
  <si>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</si>
  <si>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</si>
  <si>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</si>
  <si>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</si>
  <si>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</si>
  <si>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</si>
  <si>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</si>
  <si>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</si>
  <si>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</si>
  <si>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</si>
  <si>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</si>
  <si>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</si>
  <si>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</si>
  <si>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</si>
  <si>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</si>
  <si>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</si>
  <si>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</si>
  <si>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</si>
  <si>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</si>
  <si>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</si>
  <si>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</si>
  <si>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</si>
  <si>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</si>
  <si>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</si>
  <si>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</si>
  <si>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</si>
  <si>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</si>
  <si>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</si>
  <si>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</si>
  <si>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</si>
  <si>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</si>
  <si>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</si>
  <si>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</si>
  <si>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</si>
  <si>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</si>
  <si>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</si>
  <si>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</si>
  <si>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</si>
  <si>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</si>
  <si>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</si>
  <si>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</si>
  <si>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</si>
  <si>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</si>
  <si>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</si>
  <si>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</si>
  <si>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</si>
  <si>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</si>
  <si>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</si>
  <si>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</si>
  <si>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</si>
  <si>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</si>
  <si>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</si>
  <si>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</si>
  <si>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</si>
  <si>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</si>
  <si>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</si>
  <si>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</si>
  <si>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</si>
  <si>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</si>
  <si>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</si>
  <si>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</si>
  <si>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</si>
  <si>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</si>
  <si>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</si>
  <si>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</si>
  <si>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</si>
  <si>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</si>
  <si>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</si>
  <si>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</si>
  <si>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</si>
  <si>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</si>
  <si>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</si>
  <si>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</si>
  <si>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</si>
  <si>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</si>
  <si>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</si>
  <si>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</si>
  <si>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</si>
  <si>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</si>
  <si>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</si>
  <si>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</si>
  <si>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</si>
  <si>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</si>
  <si>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</si>
  <si>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</si>
  <si>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</si>
  <si>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</si>
  <si>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</si>
  <si>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</si>
  <si>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</si>
  <si>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</si>
  <si>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</si>
  <si>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</si>
  <si>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</si>
  <si>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</si>
  <si>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</si>
  <si>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</si>
  <si>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</si>
  <si>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</si>
  <si>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</si>
  <si>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</si>
  <si>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</si>
  <si>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</si>
  <si>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</si>
  <si>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</si>
  <si>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</si>
  <si>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</si>
  <si>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</si>
  <si>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</si>
  <si>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</si>
  <si>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</si>
  <si>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</si>
  <si>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</si>
  <si>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</si>
  <si>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</si>
  <si>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</si>
  <si>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</si>
  <si>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</si>
  <si>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</si>
  <si>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</si>
  <si>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</si>
  <si>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</si>
  <si>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</si>
  <si>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</si>
  <si>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</si>
  <si>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</si>
  <si>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</si>
  <si>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</si>
  <si>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</si>
  <si>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</si>
  <si>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</si>
  <si>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</si>
  <si>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</si>
  <si>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</si>
  <si>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</si>
  <si>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</si>
  <si>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</si>
  <si>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</si>
  <si>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</si>
  <si>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</si>
  <si>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</si>
  <si>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</si>
  <si>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</si>
  <si>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</si>
  <si>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</si>
  <si>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</si>
  <si>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</si>
  <si>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</si>
  <si>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</si>
  <si>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</si>
  <si>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</si>
  <si>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</si>
  <si>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</si>
  <si>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</si>
  <si>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</si>
  <si>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</si>
  <si>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</si>
  <si>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</si>
  <si>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</si>
  <si>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</si>
  <si>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</si>
  <si>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</si>
  <si>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</si>
  <si>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</si>
  <si>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</si>
  <si>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</si>
  <si>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</si>
  <si>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</si>
  <si>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</si>
  <si>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</si>
  <si>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</si>
  <si>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</si>
  <si>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</si>
  <si>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</si>
  <si>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</si>
  <si>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</si>
  <si>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</si>
  <si>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</si>
  <si>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</si>
  <si>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</si>
  <si>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</si>
  <si>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</si>
  <si>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</si>
  <si>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</si>
  <si>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</si>
  <si>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</si>
  <si>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</si>
  <si>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</si>
  <si>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</si>
  <si>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</si>
  <si>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</si>
  <si>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</si>
  <si>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</si>
  <si>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</si>
  <si>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</si>
  <si>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</si>
  <si>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</si>
  <si>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</si>
  <si>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</si>
  <si>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</si>
  <si>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</si>
  <si>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</si>
  <si>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</si>
  <si>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</si>
  <si>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</si>
  <si>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</si>
  <si>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</si>
  <si>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</si>
  <si>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</si>
  <si>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</si>
  <si>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</si>
  <si>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</si>
  <si>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</si>
  <si>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</si>
  <si>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</si>
  <si>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</si>
  <si>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</si>
  <si>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</si>
  <si>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</si>
  <si>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</si>
  <si>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</si>
  <si>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</si>
  <si>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</si>
  <si>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</si>
  <si>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</si>
  <si>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</si>
  <si>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</si>
  <si>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</si>
  <si>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</si>
  <si>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</si>
  <si>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</si>
  <si>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</si>
  <si>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</si>
  <si>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</si>
  <si>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</si>
  <si>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</si>
  <si>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</si>
  <si>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</si>
  <si>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</si>
  <si>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</si>
  <si>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</si>
  <si>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</si>
  <si>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</si>
  <si>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</si>
  <si>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</si>
  <si>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</si>
  <si>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</si>
  <si>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</si>
  <si>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</si>
  <si>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</si>
  <si>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</si>
  <si>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</si>
  <si>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</si>
  <si>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</si>
  <si>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</si>
  <si>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</si>
  <si>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</si>
  <si>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</si>
  <si>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</si>
  <si>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</si>
  <si>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</si>
  <si>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</si>
  <si>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</si>
  <si>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</si>
  <si>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</si>
  <si>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</si>
  <si>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</si>
  <si>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</si>
  <si>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</si>
  <si>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</si>
  <si>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</si>
  <si>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</si>
  <si>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</si>
  <si>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</si>
  <si>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</si>
  <si>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</si>
  <si>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</si>
  <si>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</si>
  <si>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</si>
  <si>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</si>
  <si>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</si>
  <si>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</si>
  <si>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</si>
  <si>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</si>
  <si>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</si>
  <si>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</si>
  <si>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</si>
  <si>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</si>
  <si>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</si>
  <si>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</si>
  <si>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</si>
  <si>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</si>
  <si>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</si>
  <si>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</si>
  <si>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</si>
  <si>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</si>
  <si>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</si>
  <si>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</si>
  <si>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</si>
  <si>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</si>
  <si>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</si>
  <si>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</si>
  <si>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</si>
  <si>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</si>
  <si>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</si>
  <si>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</si>
  <si>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</si>
  <si>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</si>
  <si>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</si>
  <si>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</si>
  <si>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</si>
  <si>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</si>
  <si>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</si>
  <si>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</si>
  <si>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</si>
  <si>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</si>
  <si>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</si>
  <si>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</si>
  <si>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</si>
  <si>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</si>
  <si>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</si>
  <si>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</si>
  <si>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</si>
  <si>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</si>
  <si>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</si>
  <si>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</si>
  <si>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</si>
  <si>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</si>
  <si>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</si>
  <si>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</si>
  <si>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</si>
  <si>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</si>
  <si>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</si>
  <si>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</si>
  <si>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</si>
  <si>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</si>
  <si>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</si>
  <si>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</si>
  <si>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</si>
  <si>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</si>
  <si>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</si>
  <si>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</si>
  <si>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</si>
  <si>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</si>
  <si>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</si>
  <si>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</si>
  <si>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</si>
  <si>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</si>
  <si>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</si>
  <si>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</si>
  <si>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</si>
  <si>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</si>
  <si>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</si>
  <si>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</si>
  <si>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</si>
  <si>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</si>
  <si>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</si>
  <si>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</si>
  <si>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</si>
  <si>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</si>
  <si>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</si>
  <si>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</si>
  <si>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</si>
  <si>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</si>
  <si>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</si>
  <si>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</si>
  <si>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</si>
  <si>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</si>
  <si>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</si>
  <si>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</si>
  <si>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</si>
  <si>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</si>
  <si>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</si>
  <si>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</si>
  <si>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</si>
  <si>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</si>
  <si>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</si>
  <si>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</si>
  <si>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</si>
  <si>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</si>
  <si>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</si>
  <si>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</si>
  <si>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</si>
  <si>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</si>
  <si>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</si>
  <si>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</si>
  <si>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</si>
  <si>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</si>
  <si>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</si>
  <si>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</si>
  <si>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</si>
  <si>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</si>
  <si>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</si>
  <si>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</si>
  <si>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</si>
  <si>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</si>
  <si>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</si>
  <si>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</si>
  <si>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</si>
  <si>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</si>
  <si>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</si>
  <si>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</si>
  <si>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</si>
  <si>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</si>
  <si>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</si>
  <si>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</si>
  <si>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</si>
  <si>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</si>
  <si>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</si>
  <si>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</si>
  <si>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</si>
  <si>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</si>
  <si>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</si>
  <si>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</si>
  <si>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</si>
  <si>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</si>
  <si>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</si>
  <si>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</si>
  <si>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</si>
  <si>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</si>
  <si>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</si>
  <si>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</si>
  <si>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</si>
  <si>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</si>
  <si>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</si>
  <si>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</si>
  <si>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</si>
  <si>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</si>
  <si>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</si>
  <si>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</si>
  <si>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</si>
  <si>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</si>
  <si>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</si>
  <si>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</si>
  <si>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</si>
  <si>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</si>
  <si>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</si>
  <si>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</si>
  <si>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</si>
  <si>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</si>
  <si>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</si>
  <si>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</si>
  <si>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</si>
  <si>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</si>
  <si>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</si>
  <si>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</si>
  <si>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</si>
  <si>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</si>
  <si>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</si>
  <si>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</si>
  <si>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</si>
  <si>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</si>
  <si>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</si>
  <si>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</si>
  <si>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</si>
  <si>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</si>
  <si>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</si>
  <si>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</si>
  <si>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</si>
  <si>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</si>
  <si>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</si>
  <si>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</si>
  <si>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</si>
  <si>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</si>
  <si>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</si>
  <si>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</si>
  <si>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</si>
  <si>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</si>
  <si>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</si>
  <si>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</si>
  <si>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</si>
  <si>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</si>
  <si>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</si>
  <si>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</si>
  <si>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</si>
  <si>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</si>
  <si>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</si>
  <si>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</si>
  <si>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</si>
  <si>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</si>
  <si>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</si>
  <si>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</si>
  <si>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</si>
  <si>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</si>
  <si>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</si>
  <si>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</si>
  <si>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</si>
  <si>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</si>
  <si>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</si>
  <si>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</si>
  <si>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</si>
  <si>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</si>
  <si>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</si>
  <si>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</si>
  <si>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</si>
  <si>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</si>
  <si>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</si>
  <si>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</si>
  <si>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</si>
  <si>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</si>
  <si>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</si>
  <si>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</si>
  <si>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</si>
  <si>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</si>
  <si>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</si>
  <si>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</si>
  <si>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</si>
  <si>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</si>
  <si>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</si>
  <si>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</si>
  <si>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</si>
  <si>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</si>
  <si>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</si>
  <si>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</si>
  <si>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</si>
  <si>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</si>
  <si>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</si>
  <si>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</si>
  <si>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</si>
  <si>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</si>
  <si>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</si>
  <si>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</si>
  <si>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</si>
  <si>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</si>
  <si>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</si>
  <si>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</si>
  <si>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</si>
  <si>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</si>
  <si>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</si>
  <si>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</si>
  <si>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</si>
  <si>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</si>
  <si>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</si>
  <si>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</si>
  <si>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</si>
  <si>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</si>
  <si>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</si>
  <si>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</si>
  <si>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</si>
  <si>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</si>
  <si>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</si>
  <si>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</si>
  <si>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</si>
  <si>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</si>
  <si>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</si>
  <si>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</si>
  <si>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</si>
  <si>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</si>
  <si>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</si>
  <si>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</si>
  <si>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</si>
  <si>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</si>
  <si>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</si>
  <si>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</si>
  <si>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</si>
  <si>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</si>
  <si>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</si>
  <si>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</si>
  <si>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</si>
  <si>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</si>
  <si>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</si>
  <si>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</si>
  <si>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</si>
  <si>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</si>
  <si>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</si>
  <si>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</si>
  <si>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</si>
  <si>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</si>
  <si>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</si>
  <si>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</si>
  <si>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</si>
  <si>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</si>
  <si>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</si>
  <si>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</si>
  <si>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</si>
  <si>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</si>
  <si>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</si>
  <si>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</si>
  <si>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</si>
  <si>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</si>
  <si>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</si>
  <si>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</si>
  <si>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</si>
  <si>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</si>
  <si>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</si>
  <si>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</si>
  <si>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</si>
  <si>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</si>
  <si>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</si>
  <si>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</si>
  <si>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</si>
  <si>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</si>
  <si>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</si>
  <si>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</si>
  <si>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</si>
  <si>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</si>
  <si>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</si>
  <si>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</si>
  <si>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</si>
  <si>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</si>
  <si>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</si>
  <si>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</si>
  <si>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</si>
  <si>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</si>
  <si>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</si>
  <si>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</si>
  <si>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</si>
  <si>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</si>
  <si>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</si>
  <si>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</si>
  <si>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</si>
  <si>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</si>
  <si>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</si>
  <si>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</si>
  <si>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</si>
  <si>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</si>
  <si>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</si>
  <si>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</si>
  <si>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</si>
  <si>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</si>
  <si>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</si>
  <si>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</si>
  <si>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</si>
  <si>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</si>
  <si>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</si>
  <si>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</si>
  <si>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</si>
  <si>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</si>
  <si>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</si>
  <si>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</si>
  <si>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</si>
  <si>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</si>
  <si>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</si>
  <si>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</si>
  <si>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</si>
  <si>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</si>
  <si>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</si>
  <si>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</si>
  <si>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</si>
  <si>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</si>
  <si>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</si>
  <si>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</si>
  <si>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</si>
  <si>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</si>
  <si>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</si>
  <si>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</si>
  <si>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</si>
  <si>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</si>
  <si>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</si>
  <si>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</si>
  <si>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</si>
  <si>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</si>
  <si>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</si>
  <si>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</si>
  <si>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</si>
  <si>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</si>
  <si>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</si>
  <si>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</si>
  <si>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</si>
  <si>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</si>
  <si>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</si>
  <si>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</si>
  <si>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</si>
  <si>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</si>
  <si>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</si>
  <si>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</si>
  <si>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</si>
  <si>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</si>
  <si>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</si>
  <si>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</si>
  <si>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</si>
  <si>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</si>
  <si>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</si>
  <si>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</si>
  <si>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</si>
  <si>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</si>
  <si>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</si>
  <si>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</si>
  <si>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</si>
  <si>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</si>
  <si>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</si>
  <si>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</si>
  <si>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</si>
  <si>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</si>
  <si>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</si>
  <si>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</si>
  <si>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</si>
  <si>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</si>
  <si>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</si>
  <si>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</si>
  <si>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</si>
  <si>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</si>
  <si>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</si>
  <si>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</si>
  <si>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</si>
  <si>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</si>
  <si>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</si>
  <si>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</si>
  <si>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</si>
  <si>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</si>
  <si>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</si>
  <si>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</si>
  <si>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</si>
  <si>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</si>
  <si>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</si>
  <si>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</si>
  <si>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</si>
  <si>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</si>
  <si>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</si>
  <si>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</si>
  <si>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</si>
  <si>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</si>
  <si>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</si>
  <si>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</si>
  <si>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</si>
  <si>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</si>
  <si>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</si>
  <si>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</si>
  <si>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</si>
  <si>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</si>
  <si>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</si>
  <si>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</si>
  <si>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</si>
  <si>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</si>
  <si>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</si>
  <si>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</si>
  <si>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</si>
  <si>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</si>
  <si>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</si>
  <si>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</si>
  <si>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</si>
  <si>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</si>
  <si>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</si>
  <si>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</si>
  <si>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</si>
  <si>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</si>
  <si>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</si>
  <si>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</si>
  <si>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</si>
  <si>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</si>
  <si>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</si>
  <si>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</si>
  <si>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</si>
  <si>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</si>
  <si>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</si>
  <si>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</si>
  <si>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</si>
  <si>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</si>
  <si>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</si>
  <si>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</si>
  <si>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</si>
  <si>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</si>
  <si>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</si>
  <si>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</si>
  <si>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</si>
  <si>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</si>
  <si>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</si>
  <si>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</si>
  <si>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</si>
  <si>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</si>
  <si>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</si>
  <si>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</si>
  <si>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</si>
  <si>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</si>
  <si>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</si>
  <si>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</si>
  <si>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</si>
  <si>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</si>
  <si>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</si>
  <si>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</si>
  <si>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</si>
  <si>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</si>
  <si>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</si>
  <si>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</si>
  <si>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</si>
  <si>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</si>
  <si>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</si>
  <si>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</si>
  <si>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</si>
  <si>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</si>
  <si>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</si>
  <si>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</si>
  <si>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</si>
  <si>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</si>
  <si>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</si>
  <si>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</si>
  <si>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</si>
  <si>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</si>
  <si>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</si>
  <si>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</si>
  <si>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</si>
  <si>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</si>
  <si>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</si>
  <si>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</si>
  <si>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</si>
  <si>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</si>
  <si>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</si>
  <si>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</si>
  <si>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</si>
  <si>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</si>
  <si>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</si>
  <si>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</si>
  <si>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</si>
  <si>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</si>
  <si>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</si>
  <si>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</si>
  <si>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</si>
  <si>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</si>
  <si>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</si>
  <si>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</si>
  <si>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</si>
  <si>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</si>
  <si>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</si>
  <si>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</si>
  <si>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</si>
  <si>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</si>
  <si>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</si>
  <si>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</si>
  <si>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</si>
  <si>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</si>
  <si>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</si>
  <si>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</si>
  <si>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</si>
  <si>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</si>
  <si>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</si>
  <si>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</si>
  <si>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</si>
  <si>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</si>
  <si>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</si>
  <si>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</si>
  <si>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</si>
  <si>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</si>
  <si>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</si>
  <si>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</si>
  <si>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</si>
  <si>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</si>
  <si>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</si>
  <si>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</si>
  <si>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</si>
  <si>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</si>
  <si>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</si>
  <si>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</si>
  <si>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</si>
  <si>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</si>
  <si>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</si>
  <si>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</si>
  <si>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</si>
  <si>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</si>
  <si>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</si>
  <si>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</si>
  <si>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</si>
  <si>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</si>
  <si>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</si>
  <si>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</si>
  <si>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</si>
  <si>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</si>
  <si>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</si>
  <si>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</si>
  <si>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</si>
  <si>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</si>
  <si>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</si>
  <si>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</si>
  <si>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</si>
  <si>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</si>
  <si>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</si>
  <si>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</si>
  <si>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</si>
  <si>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</si>
  <si>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</si>
  <si>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</si>
  <si>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</si>
  <si>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</si>
  <si>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</si>
  <si>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</si>
  <si>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</si>
  <si>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</si>
  <si>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</si>
  <si>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</si>
  <si>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</si>
  <si>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</si>
  <si>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</si>
  <si>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</si>
  <si>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</si>
  <si>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</si>
  <si>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</si>
  <si>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</si>
  <si>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</si>
  <si>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</si>
  <si>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</si>
  <si>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</si>
  <si>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</si>
  <si>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</si>
  <si>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</si>
  <si>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</si>
  <si>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</si>
  <si>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</si>
  <si>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</si>
  <si>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</si>
  <si>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</si>
  <si>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</si>
  <si>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</si>
  <si>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</si>
  <si>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</si>
  <si>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</si>
  <si>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</si>
  <si>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</si>
  <si>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</si>
  <si>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</si>
  <si>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</si>
  <si>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</si>
  <si>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</si>
  <si>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</si>
  <si>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</si>
  <si>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</si>
  <si>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</si>
  <si>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</si>
  <si>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</si>
  <si>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</si>
  <si>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</si>
  <si>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</si>
  <si>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</si>
  <si>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</si>
  <si>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</si>
  <si>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</si>
  <si>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</si>
  <si>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</si>
  <si>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</si>
  <si>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</si>
  <si>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</si>
  <si>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</si>
  <si>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</si>
  <si>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</si>
  <si>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</si>
  <si>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</si>
  <si>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</si>
  <si>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</si>
  <si>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</si>
  <si>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</si>
  <si>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</si>
  <si>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</si>
  <si>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</si>
  <si>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</si>
  <si>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</si>
  <si>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</si>
  <si>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</si>
  <si>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</si>
  <si>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</si>
  <si>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</si>
  <si>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</si>
  <si>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</si>
  <si>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</si>
  <si>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</si>
  <si>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</si>
  <si>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</si>
  <si>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</si>
  <si>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</si>
  <si>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</si>
  <si>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</si>
  <si>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</si>
  <si>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</si>
  <si>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</si>
  <si>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</si>
  <si>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</si>
  <si>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</si>
  <si>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</si>
  <si>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</si>
  <si>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</si>
  <si>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</si>
  <si>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</si>
  <si>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</si>
  <si>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</si>
  <si>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</si>
  <si>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</si>
  <si>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</si>
  <si>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</si>
  <si>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</si>
  <si>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</si>
  <si>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</si>
  <si>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</si>
  <si>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</si>
  <si>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</si>
  <si>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</si>
  <si>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</si>
  <si>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</si>
  <si>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</si>
  <si>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</si>
  <si>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</si>
  <si>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</si>
  <si>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</si>
  <si>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</si>
  <si>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</si>
  <si>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</si>
  <si>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</si>
  <si>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</si>
  <si>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</si>
  <si>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</si>
  <si>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</si>
  <si>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</si>
  <si>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</si>
  <si>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</si>
  <si>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</si>
  <si>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</si>
  <si>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</si>
  <si>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</si>
  <si>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</si>
  <si>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</si>
  <si>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</si>
  <si>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</si>
  <si>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</si>
  <si>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</si>
  <si>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</si>
  <si>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</si>
  <si>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</si>
  <si>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</si>
  <si>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</si>
  <si>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</si>
  <si>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</si>
  <si>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</si>
  <si>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</si>
  <si>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</si>
  <si>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</si>
  <si>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</si>
  <si>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</si>
  <si>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</si>
  <si>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</si>
  <si>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</si>
  <si>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</si>
  <si>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</si>
  <si>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</si>
  <si>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</si>
  <si>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</si>
  <si>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</si>
  <si>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</si>
  <si>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</si>
  <si>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</si>
  <si>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</si>
  <si>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</si>
  <si>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</si>
  <si>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</si>
  <si>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</si>
  <si>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</si>
  <si>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</si>
  <si>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</si>
  <si>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</si>
  <si>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</si>
  <si>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</si>
  <si>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</si>
  <si>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</si>
  <si>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</si>
  <si>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</si>
  <si>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</si>
  <si>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</si>
  <si>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</si>
  <si>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</si>
  <si>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</si>
  <si>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</si>
  <si>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</si>
  <si>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</si>
  <si>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</si>
  <si>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</si>
  <si>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</si>
  <si>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</si>
  <si>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</si>
  <si>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</si>
  <si>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</si>
  <si>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</si>
  <si>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</si>
  <si>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</si>
  <si>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</si>
  <si>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</si>
  <si>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</si>
  <si>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</si>
  <si>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</si>
  <si>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</si>
  <si>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</si>
  <si>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</si>
  <si>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</si>
  <si>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</si>
  <si>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</si>
  <si>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</si>
  <si>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</si>
  <si>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</si>
  <si>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</si>
  <si>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</si>
  <si>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</si>
  <si>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</si>
  <si>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</si>
  <si>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</si>
  <si>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</si>
  <si>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</si>
  <si>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</si>
  <si>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</si>
  <si>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</si>
  <si>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</si>
  <si>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</si>
  <si>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</si>
  <si>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</si>
  <si>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</si>
  <si>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</si>
  <si>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</si>
  <si>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</si>
  <si>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</si>
  <si>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</si>
  <si>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</si>
  <si>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</si>
  <si>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</si>
  <si>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</si>
  <si>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</si>
  <si>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</si>
  <si>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</si>
  <si>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</si>
  <si>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</si>
  <si>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</si>
  <si>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</si>
  <si>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</si>
  <si>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</si>
  <si>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</si>
  <si>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</si>
  <si>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</si>
  <si>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</si>
  <si>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</si>
  <si>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</si>
  <si>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</si>
  <si>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</si>
  <si>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</si>
  <si>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</si>
  <si>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</si>
  <si>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</si>
  <si>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</si>
  <si>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</si>
  <si>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</si>
  <si>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</si>
  <si>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</si>
  <si>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</si>
  <si>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</si>
  <si>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</si>
  <si>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</si>
  <si>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</si>
  <si>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</si>
  <si>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</si>
  <si>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</si>
  <si>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</si>
  <si>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</si>
  <si>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</si>
  <si>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</si>
  <si>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</si>
  <si>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</si>
  <si>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</si>
  <si>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</si>
  <si>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</si>
  <si>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</si>
  <si>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</si>
  <si>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</si>
  <si>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</si>
  <si>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</si>
  <si>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</si>
  <si>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</si>
  <si>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</si>
  <si>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</si>
  <si>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</si>
  <si>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</si>
  <si>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</si>
  <si>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</si>
  <si>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</si>
  <si>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</si>
  <si>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</si>
  <si>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</si>
  <si>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</si>
  <si>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</si>
  <si>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</si>
  <si>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</si>
  <si>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</si>
  <si>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</si>
  <si>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</si>
  <si>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</si>
  <si>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</si>
  <si>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</si>
  <si>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</si>
  <si>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</si>
  <si>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</si>
  <si>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</si>
  <si>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</si>
  <si>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</si>
  <si>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</si>
  <si>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</si>
  <si>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</si>
  <si>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</si>
  <si>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</si>
  <si>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</si>
  <si>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</si>
  <si>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</si>
  <si>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</si>
  <si>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</si>
  <si>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</si>
  <si>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</si>
  <si>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</si>
  <si>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</si>
  <si>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</si>
  <si>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</si>
  <si>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</si>
  <si>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</si>
  <si>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</si>
  <si>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</si>
  <si>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</si>
  <si>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</si>
  <si>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</si>
  <si>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</si>
  <si>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</si>
  <si>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</si>
  <si>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</si>
  <si>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</si>
  <si>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</si>
  <si>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</si>
  <si>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</si>
  <si>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</si>
  <si>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</si>
  <si>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</si>
  <si>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</si>
  <si>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</si>
  <si>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</si>
  <si>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</si>
  <si>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</si>
  <si>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</si>
  <si>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</si>
  <si>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</si>
  <si>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</si>
  <si>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</si>
  <si>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</si>
  <si>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</si>
  <si>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</si>
  <si>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</si>
  <si>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</si>
  <si>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</si>
  <si>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</si>
  <si>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</si>
  <si>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</si>
  <si>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</si>
  <si>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</si>
  <si>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</si>
  <si>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</si>
  <si>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</si>
  <si>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</si>
  <si>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</si>
  <si>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</si>
  <si>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</si>
  <si>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</si>
  <si>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</si>
  <si>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</si>
  <si>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</si>
  <si>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</si>
  <si>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</si>
  <si>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</si>
  <si>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</si>
  <si>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</si>
  <si>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</si>
  <si>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</si>
  <si>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</si>
  <si>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</si>
  <si>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</si>
  <si>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</si>
  <si>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</si>
  <si>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</si>
  <si>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</si>
  <si>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</si>
  <si>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</si>
  <si>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</si>
  <si>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</si>
  <si>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</si>
  <si>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</si>
  <si>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</si>
  <si>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</si>
  <si>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</si>
  <si>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</si>
  <si>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</si>
  <si>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</si>
  <si>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</si>
  <si>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</si>
  <si>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</si>
  <si>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</si>
  <si>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</si>
  <si>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</si>
  <si>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</si>
  <si>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</si>
  <si>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</si>
  <si>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</si>
  <si>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</si>
  <si>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</si>
  <si>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</si>
  <si>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</si>
  <si>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</si>
  <si>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</si>
  <si>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</si>
  <si>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</si>
  <si>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</si>
  <si>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</si>
  <si>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</si>
  <si>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</si>
  <si>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</si>
  <si>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</si>
  <si>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</si>
  <si>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</si>
  <si>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</si>
  <si>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</si>
  <si>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</si>
  <si>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</si>
  <si>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</si>
  <si>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</si>
  <si>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</si>
  <si>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</si>
  <si>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</si>
  <si>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</si>
  <si>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</si>
  <si>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</si>
  <si>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</si>
  <si>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</si>
  <si>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</si>
  <si>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</si>
  <si>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</si>
  <si>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</si>
  <si>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</si>
  <si>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</si>
  <si>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</si>
  <si>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</si>
  <si>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</si>
  <si>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</si>
  <si>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</si>
  <si>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</si>
  <si>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</si>
  <si>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</si>
  <si>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</si>
  <si>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</si>
  <si>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</si>
  <si>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</si>
  <si>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</si>
  <si>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</si>
  <si>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</si>
  <si>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</si>
  <si>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</si>
  <si>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</si>
  <si>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</si>
  <si>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</si>
  <si>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</si>
  <si>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</si>
  <si>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</si>
  <si>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</si>
  <si>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</si>
  <si>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</si>
  <si>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</si>
  <si>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</si>
  <si>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</si>
  <si>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</si>
  <si>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</si>
  <si>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</si>
  <si>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</si>
  <si>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</si>
  <si>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</si>
  <si>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</si>
  <si>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</si>
  <si>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</si>
  <si>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</si>
  <si>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</si>
  <si>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</si>
  <si>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</si>
  <si>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</si>
  <si>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</si>
  <si>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</si>
  <si>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</si>
  <si>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</si>
  <si>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</si>
  <si>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</si>
  <si>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</si>
  <si>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</si>
  <si>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</si>
  <si>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</si>
  <si>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</si>
  <si>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</si>
  <si>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</si>
  <si>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</si>
  <si>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</si>
  <si>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</si>
  <si>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</si>
  <si>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</si>
  <si>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</si>
  <si>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</si>
  <si>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</si>
  <si>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</si>
  <si>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</si>
  <si>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</si>
  <si>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</si>
  <si>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</si>
  <si>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</si>
  <si>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</si>
  <si>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</si>
  <si>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</si>
  <si>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</si>
  <si>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</si>
  <si>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</si>
  <si>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</si>
  <si>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</si>
  <si>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</si>
  <si>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</si>
  <si>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</si>
  <si>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</si>
  <si>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</si>
  <si>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</si>
  <si>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</si>
  <si>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</si>
  <si>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</si>
  <si>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</si>
  <si>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</si>
  <si>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</si>
  <si>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</si>
  <si>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</si>
  <si>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</si>
  <si>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</si>
  <si>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</si>
  <si>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</si>
  <si>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</si>
  <si>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</si>
  <si>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</si>
  <si>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</si>
  <si>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</si>
  <si>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</si>
  <si>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</si>
  <si>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</si>
  <si>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</si>
  <si>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</si>
  <si>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</si>
  <si>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</si>
  <si>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</si>
  <si>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</si>
  <si>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</si>
  <si>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</si>
  <si>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</si>
  <si>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</si>
  <si>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</si>
  <si>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</si>
  <si>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</si>
  <si>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</si>
  <si>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</si>
  <si>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</si>
  <si>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</si>
  <si>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</si>
  <si>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</si>
  <si>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</si>
  <si>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</si>
  <si>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</si>
  <si>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</si>
  <si>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</si>
  <si>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</si>
  <si>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</si>
  <si>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</si>
  <si>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</si>
  <si>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</si>
  <si>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</si>
  <si>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</si>
  <si>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</si>
  <si>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</si>
  <si>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</si>
  <si>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</si>
  <si>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</si>
  <si>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</si>
  <si>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</si>
  <si>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</si>
  <si>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</si>
  <si>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</si>
  <si>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</si>
  <si>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</si>
  <si>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</si>
  <si>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</si>
  <si>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</si>
  <si>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</si>
  <si>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</si>
  <si>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</si>
  <si>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</si>
  <si>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</si>
  <si>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</si>
  <si>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</si>
  <si>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</si>
  <si>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</si>
  <si>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</si>
  <si>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</si>
  <si>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</si>
  <si>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</si>
  <si>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</si>
  <si>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</si>
  <si>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</si>
  <si>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</si>
  <si>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</si>
  <si>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</si>
  <si>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</si>
  <si>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</si>
  <si>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</si>
  <si>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</si>
  <si>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</si>
  <si>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</si>
  <si>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</si>
  <si>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</si>
  <si>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</si>
  <si>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</si>
  <si>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</si>
  <si>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</si>
  <si>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</si>
  <si>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</si>
  <si>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</si>
  <si>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</si>
  <si>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</si>
  <si>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</si>
  <si>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</si>
  <si>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</si>
  <si>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</si>
  <si>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</si>
  <si>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</si>
  <si>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</si>
  <si>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</si>
  <si>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</si>
  <si>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</si>
  <si>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</si>
  <si>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</si>
  <si>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</si>
  <si>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</si>
  <si>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</si>
  <si>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</si>
  <si>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</si>
  <si>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</si>
  <si>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</si>
  <si>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</si>
  <si>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</si>
  <si>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</si>
  <si>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</si>
  <si>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</si>
  <si>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</si>
  <si>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</si>
  <si>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</si>
  <si>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</si>
  <si>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</si>
  <si>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</si>
  <si>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</si>
  <si>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</si>
  <si>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</si>
  <si>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</si>
  <si>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</si>
  <si>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</si>
  <si>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</si>
  <si>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</si>
  <si>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</si>
  <si>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</si>
  <si>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</si>
  <si>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</si>
  <si>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</si>
  <si>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</si>
  <si>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</si>
  <si>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</si>
  <si>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</si>
  <si>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</si>
  <si>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</si>
  <si>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</si>
  <si>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</si>
  <si>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</si>
  <si>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</si>
  <si>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</si>
  <si>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</si>
  <si>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</si>
  <si>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</si>
  <si>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</si>
  <si>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</si>
  <si>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</si>
  <si>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</si>
  <si>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</si>
  <si>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</si>
  <si>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</si>
  <si>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</si>
  <si>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</si>
  <si>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</si>
  <si>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</si>
  <si>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</si>
  <si>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</si>
  <si>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</si>
  <si>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</si>
  <si>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</si>
  <si>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</si>
  <si>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</si>
  <si>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</si>
  <si>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</si>
  <si>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</si>
  <si>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</si>
  <si>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</si>
  <si>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</si>
  <si>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</si>
  <si>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</si>
  <si>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</si>
  <si>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</si>
  <si>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</si>
  <si>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</si>
  <si>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</si>
  <si>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</si>
  <si>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</si>
  <si>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</si>
  <si>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</si>
  <si>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</si>
  <si>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</si>
  <si>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</si>
  <si>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</si>
  <si>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</si>
  <si>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</si>
  <si>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</si>
  <si>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</si>
  <si>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</si>
  <si>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</si>
  <si>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</si>
  <si>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</si>
  <si>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</si>
  <si>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</si>
  <si>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</si>
  <si>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</si>
  <si>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</si>
  <si>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</si>
  <si>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</si>
  <si>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</si>
  <si>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</si>
  <si>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</si>
  <si>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</si>
  <si>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</si>
  <si>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</si>
  <si>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</si>
  <si>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</si>
  <si>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</si>
  <si>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</si>
  <si>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</si>
  <si>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</si>
  <si>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</si>
  <si>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</si>
  <si>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</si>
  <si>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</si>
  <si>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</si>
  <si>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</si>
  <si>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</si>
  <si>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</si>
  <si>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</si>
  <si>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</si>
  <si>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</si>
  <si>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</si>
  <si>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</si>
  <si>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</si>
  <si>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</si>
  <si>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</si>
  <si>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</si>
  <si>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</si>
  <si>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</si>
  <si>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</si>
  <si>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</si>
  <si>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</si>
  <si>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</si>
  <si>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</si>
  <si>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</si>
  <si>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</si>
  <si>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</si>
  <si>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</si>
  <si>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</si>
  <si>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</si>
  <si>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</si>
  <si>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</si>
  <si>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</si>
  <si>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</si>
  <si>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</si>
  <si>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</si>
  <si>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</si>
  <si>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</si>
  <si>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</si>
  <si>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</si>
  <si>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</si>
  <si>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</si>
  <si>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</si>
  <si>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</si>
  <si>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</si>
  <si>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</si>
  <si>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</si>
  <si>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</si>
  <si>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</si>
  <si>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</si>
  <si>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</si>
  <si>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</si>
  <si>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</si>
  <si>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</si>
  <si>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</si>
  <si>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</si>
  <si>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</si>
  <si>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</si>
  <si>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</si>
  <si>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</si>
  <si>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</si>
  <si>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</si>
  <si>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</si>
  <si>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</si>
  <si>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</si>
  <si>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</si>
  <si>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</si>
  <si>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</si>
  <si>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</si>
  <si>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</si>
  <si>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</si>
  <si>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</si>
  <si>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</si>
  <si>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</si>
  <si>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</si>
  <si>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</si>
  <si>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</si>
  <si>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</si>
  <si>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</si>
  <si>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</si>
  <si>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</si>
  <si>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</si>
  <si>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</si>
  <si>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</si>
  <si>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</si>
  <si>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</si>
  <si>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</si>
  <si>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</si>
  <si>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</si>
  <si>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</si>
  <si>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</si>
  <si>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</si>
  <si>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</si>
  <si>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</si>
  <si>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</si>
  <si>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</si>
  <si>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</si>
  <si>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</si>
  <si>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</si>
  <si>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</si>
  <si>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</si>
  <si>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</si>
  <si>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</si>
  <si>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</si>
  <si>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</si>
  <si>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</si>
  <si>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</si>
  <si>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</si>
  <si>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</si>
  <si>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</si>
  <si>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</si>
  <si>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</si>
  <si>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</si>
  <si>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</si>
  <si>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</si>
  <si>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</si>
  <si>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</si>
  <si>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</si>
  <si>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</si>
  <si>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</si>
  <si>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</si>
  <si>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</si>
  <si>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</si>
  <si>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</si>
  <si>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</si>
  <si>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</si>
  <si>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</si>
  <si>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</si>
  <si>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</si>
  <si>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</si>
  <si>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</si>
  <si>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</si>
  <si>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</si>
  <si>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</si>
  <si>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</si>
  <si>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</si>
  <si>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</si>
  <si>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</si>
  <si>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</si>
  <si>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</si>
  <si>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</si>
  <si>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</si>
  <si>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</si>
  <si>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</si>
  <si>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</si>
  <si>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</si>
  <si>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</si>
  <si>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</si>
  <si>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</si>
  <si>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</si>
  <si>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</si>
  <si>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</si>
  <si>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</si>
  <si>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</si>
  <si>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</si>
  <si>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</si>
  <si>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</si>
  <si>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</si>
  <si>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</si>
  <si>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</si>
  <si>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</si>
  <si>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</si>
  <si>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</si>
  <si>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</si>
  <si>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</si>
  <si>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</si>
  <si>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</si>
  <si>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</si>
  <si>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</si>
  <si>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</si>
  <si>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</si>
  <si>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</si>
  <si>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</si>
  <si>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</si>
  <si>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</si>
  <si>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</si>
  <si>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</si>
  <si>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</si>
  <si>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</si>
  <si>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</si>
  <si>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</si>
  <si>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</si>
  <si>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</si>
  <si>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</si>
  <si>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</si>
  <si>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</si>
  <si>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</si>
  <si>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</si>
  <si>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</si>
  <si>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</si>
  <si>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</si>
  <si>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</si>
  <si>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</si>
  <si>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</si>
  <si>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</si>
  <si>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</si>
  <si>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</si>
  <si>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</si>
  <si>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</si>
  <si>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</si>
  <si>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</si>
  <si>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</si>
  <si>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</si>
  <si>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</si>
  <si>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</si>
  <si>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</si>
  <si>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</si>
  <si>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</si>
  <si>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</si>
  <si>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</si>
  <si>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</si>
  <si>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</si>
  <si>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</si>
  <si>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</si>
  <si>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</si>
  <si>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</si>
  <si>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</si>
  <si>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</si>
  <si>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</si>
  <si>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</si>
  <si>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</si>
  <si>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</si>
  <si>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</si>
  <si>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</si>
  <si>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</si>
  <si>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</si>
  <si>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</si>
  <si>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</si>
  <si>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</si>
  <si>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</si>
  <si>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</si>
  <si>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</si>
  <si>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</si>
  <si>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</si>
  <si>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</si>
  <si>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</si>
  <si>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</si>
  <si>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</si>
  <si>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</si>
  <si>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</si>
  <si>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</si>
  <si>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</si>
  <si>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</si>
  <si>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</si>
  <si>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</si>
  <si>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</si>
  <si>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</si>
  <si>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</si>
  <si>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</si>
  <si>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</si>
  <si>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</si>
  <si>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</si>
  <si>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</si>
  <si>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</si>
  <si>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</si>
  <si>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</si>
  <si>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</si>
  <si>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</si>
  <si>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</si>
  <si>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</si>
  <si>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</si>
  <si>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</si>
  <si>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</si>
  <si>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</si>
  <si>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</si>
  <si>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</si>
  <si>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</si>
  <si>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</si>
  <si>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</si>
  <si>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</si>
  <si>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</si>
  <si>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</si>
  <si>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</si>
  <si>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</si>
  <si>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</si>
  <si>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</si>
  <si>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</si>
  <si>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</si>
  <si>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</si>
  <si>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</si>
  <si>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</si>
  <si>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</si>
  <si>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</si>
  <si>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</si>
  <si>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</si>
  <si>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</si>
  <si>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</si>
  <si>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</si>
  <si>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</si>
  <si>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</si>
  <si>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</si>
  <si>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</si>
  <si>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</si>
  <si>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</si>
  <si>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</si>
  <si>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</si>
  <si>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</si>
  <si>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</si>
  <si>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</si>
  <si>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</si>
  <si>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</si>
  <si>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</si>
  <si>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</si>
  <si>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</si>
  <si>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</si>
  <si>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</si>
  <si>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</si>
  <si>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</si>
  <si>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</si>
  <si>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</si>
  <si>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</si>
  <si>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</si>
  <si>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</si>
  <si>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</si>
  <si>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</si>
  <si>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</si>
  <si>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</si>
  <si>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</si>
  <si>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</si>
  <si>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</si>
  <si>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</si>
  <si>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</si>
  <si>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</si>
  <si>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</si>
  <si>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</si>
  <si>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</si>
  <si>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</si>
  <si>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</si>
  <si>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</si>
  <si>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</si>
  <si>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</si>
  <si>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</si>
  <si>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</si>
  <si>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</si>
  <si>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</si>
  <si>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</si>
  <si>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</si>
  <si>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</si>
  <si>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</si>
  <si>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</si>
  <si>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</si>
  <si>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</si>
  <si>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</si>
  <si>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</si>
  <si>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</si>
  <si>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</si>
  <si>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</si>
  <si>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</si>
  <si>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</si>
  <si>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</si>
  <si>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</si>
  <si>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</si>
  <si>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</si>
  <si>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</si>
  <si>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</si>
  <si>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</si>
  <si>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</si>
  <si>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</si>
  <si>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</si>
  <si>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</si>
  <si>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</si>
  <si>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</si>
  <si>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</si>
  <si>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</si>
  <si>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</si>
  <si>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</si>
  <si>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</si>
  <si>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</si>
  <si>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</si>
  <si>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</si>
  <si>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</si>
  <si>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</si>
  <si>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</si>
  <si>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</si>
  <si>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</si>
  <si>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</si>
  <si>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</si>
  <si>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</si>
  <si>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</si>
  <si>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</si>
  <si>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</si>
  <si>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</si>
  <si>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</si>
  <si>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</si>
  <si>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</si>
  <si>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</si>
  <si>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</si>
  <si>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</si>
  <si>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</si>
  <si>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</si>
  <si>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</si>
  <si>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</si>
  <si>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</si>
  <si>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</si>
  <si>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</si>
  <si>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</si>
  <si>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</si>
  <si>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</si>
  <si>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</si>
  <si>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</si>
  <si>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</si>
  <si>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</si>
  <si>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</si>
  <si>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</si>
  <si>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</si>
  <si>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</si>
  <si>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</si>
  <si>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</si>
  <si>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</si>
  <si>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</si>
  <si>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</si>
  <si>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</si>
  <si>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</si>
  <si>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</si>
  <si>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</si>
  <si>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</si>
  <si>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</si>
  <si>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</si>
  <si>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</si>
  <si>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</si>
  <si>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</si>
  <si>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</si>
  <si>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</si>
  <si>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</si>
  <si>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</si>
  <si>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</si>
  <si>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</si>
  <si>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</si>
  <si>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</si>
  <si>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</si>
  <si>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</si>
  <si>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</si>
  <si>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</si>
  <si>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</si>
  <si>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</si>
  <si>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</si>
  <si>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</si>
  <si>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</si>
  <si>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</si>
  <si>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</si>
  <si>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</si>
  <si>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</si>
  <si>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</si>
  <si>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</si>
  <si>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</si>
  <si>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</si>
  <si>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</si>
  <si>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</si>
  <si>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</si>
  <si>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</si>
  <si>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</si>
  <si>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</si>
  <si>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</si>
  <si>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</si>
  <si>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</si>
  <si>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</si>
  <si>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</si>
  <si>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</si>
  <si>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</si>
  <si>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</si>
  <si>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</si>
  <si>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</si>
  <si>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</si>
  <si>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</si>
  <si>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</si>
  <si>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</si>
  <si>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</si>
  <si>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</si>
  <si>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</si>
  <si>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</si>
  <si>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</si>
  <si>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</si>
  <si>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</si>
  <si>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</si>
  <si>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</si>
  <si>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</si>
  <si>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</si>
  <si>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</si>
  <si>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</si>
  <si>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</si>
  <si>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</si>
  <si>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</si>
  <si>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</si>
  <si>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</si>
  <si>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</si>
  <si>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</si>
  <si>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</si>
  <si>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</si>
  <si>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</si>
  <si>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</si>
  <si>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</si>
  <si>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</si>
  <si>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</si>
  <si>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</si>
  <si>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</si>
  <si>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</si>
  <si>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</si>
  <si>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</si>
  <si>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</si>
  <si>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</si>
  <si>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</si>
  <si>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</si>
  <si>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</si>
  <si>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</si>
  <si>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</si>
  <si>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</si>
  <si>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</si>
  <si>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</si>
  <si>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</si>
  <si>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</si>
  <si>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</si>
  <si>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</si>
  <si>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</si>
  <si>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</si>
  <si>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</si>
  <si>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</si>
  <si>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</si>
  <si>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</si>
  <si>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</si>
  <si>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</si>
  <si>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</si>
  <si>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</si>
  <si>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</si>
  <si>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</si>
  <si>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</si>
  <si>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</si>
  <si>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</si>
  <si>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</si>
  <si>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</si>
  <si>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</si>
  <si>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</si>
  <si>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</si>
  <si>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</si>
  <si>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</si>
  <si>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</si>
  <si>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</si>
  <si>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</si>
  <si>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</si>
  <si>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</si>
  <si>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</si>
  <si>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</si>
  <si>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</si>
  <si>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</si>
  <si>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</si>
  <si>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</si>
  <si>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</si>
  <si>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</si>
  <si>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</si>
  <si>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</si>
  <si>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</si>
  <si>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</si>
  <si>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</si>
  <si>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</si>
  <si>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</si>
  <si>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</si>
  <si>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</si>
  <si>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</si>
  <si>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</si>
  <si>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</si>
  <si>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</si>
  <si>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</si>
  <si>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</si>
  <si>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</si>
  <si>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</si>
  <si>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</si>
  <si>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</si>
  <si>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</si>
  <si>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</si>
  <si>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</si>
  <si>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</si>
  <si>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</si>
  <si>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</si>
  <si>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</si>
  <si>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</si>
  <si>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</si>
  <si>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</si>
  <si>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</si>
  <si>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</si>
  <si>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</si>
  <si>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</si>
  <si>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</si>
  <si>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</si>
  <si>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</si>
  <si>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</si>
  <si>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</si>
  <si>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</si>
  <si>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</si>
  <si>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</si>
  <si>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</si>
  <si>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</si>
  <si>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</si>
  <si>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</si>
  <si>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</si>
  <si>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</si>
  <si>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</si>
  <si>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</si>
  <si>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</si>
  <si>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</si>
  <si>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</si>
  <si>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</si>
  <si>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</si>
  <si>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</si>
  <si>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</si>
  <si>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</si>
  <si>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</si>
  <si>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</si>
  <si>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</si>
  <si>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</si>
  <si>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</si>
  <si>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</si>
  <si>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</si>
  <si>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</si>
  <si>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</si>
  <si>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</si>
  <si>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</si>
  <si>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</si>
  <si>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</si>
  <si>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</si>
  <si>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</si>
  <si>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</si>
  <si>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</si>
  <si>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</si>
  <si>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</si>
  <si>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</si>
  <si>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</si>
  <si>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</si>
  <si>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</si>
  <si>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</si>
  <si>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</si>
  <si>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</si>
  <si>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</si>
  <si>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</si>
  <si>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</si>
  <si>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</si>
  <si>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</si>
  <si>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</si>
  <si>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</si>
  <si>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</si>
  <si>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</si>
  <si>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</si>
  <si>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</si>
  <si>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</si>
  <si>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</si>
  <si>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</si>
  <si>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</si>
  <si>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</si>
  <si>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</si>
  <si>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</si>
  <si>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</si>
  <si>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</si>
  <si>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</si>
  <si>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</si>
  <si>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</si>
  <si>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</si>
  <si>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</si>
  <si>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</si>
  <si>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</si>
  <si>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</si>
  <si>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</si>
  <si>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</si>
  <si>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</si>
  <si>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</si>
  <si>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</si>
  <si>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</si>
  <si>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</si>
  <si>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</si>
  <si>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</si>
  <si>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</si>
  <si>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</si>
  <si>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</si>
  <si>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</si>
  <si>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</si>
  <si>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</si>
  <si>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</si>
  <si>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</si>
  <si>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</si>
  <si>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</si>
  <si>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</si>
  <si>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</si>
  <si>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</si>
  <si>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</si>
  <si>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</si>
  <si>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</si>
  <si>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</si>
  <si>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</si>
  <si>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</si>
  <si>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</si>
  <si>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</si>
  <si>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</si>
  <si>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</si>
  <si>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</si>
  <si>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</si>
  <si>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</si>
  <si>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</si>
  <si>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</si>
  <si>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</si>
  <si>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</si>
  <si>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</si>
  <si>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</si>
  <si>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</si>
  <si>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</si>
  <si>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</si>
  <si>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</si>
  <si>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</si>
  <si>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</si>
  <si>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</si>
  <si>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</si>
  <si>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</si>
  <si>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</si>
  <si>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</si>
  <si>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</si>
  <si>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</si>
  <si>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</si>
  <si>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</si>
  <si>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</si>
  <si>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</si>
  <si>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</si>
  <si>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</si>
  <si>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</si>
  <si>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</si>
  <si>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</si>
  <si>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</si>
  <si>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</si>
  <si>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</si>
  <si>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</si>
  <si>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</si>
  <si>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</si>
  <si>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</si>
  <si>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</si>
  <si>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</si>
  <si>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</si>
  <si>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</si>
  <si>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</si>
  <si>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</si>
  <si>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</si>
  <si>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</si>
  <si>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</si>
  <si>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</si>
  <si>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</si>
  <si>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</si>
  <si>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</si>
  <si>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</si>
  <si>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</si>
  <si>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</si>
  <si>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</si>
  <si>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</si>
  <si>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</si>
  <si>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</si>
  <si>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</si>
  <si>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</si>
  <si>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</si>
  <si>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</si>
  <si>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</si>
  <si>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</si>
  <si>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</si>
  <si>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</si>
  <si>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</si>
  <si>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</si>
  <si>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</si>
  <si>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</si>
  <si>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</si>
  <si>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</si>
  <si>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</si>
  <si>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</si>
  <si>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</si>
  <si>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</si>
  <si>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</si>
  <si>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</si>
  <si>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</si>
  <si>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</si>
  <si>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</si>
  <si>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</si>
  <si>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</si>
  <si>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</si>
  <si>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</si>
  <si>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</si>
  <si>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</si>
  <si>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</si>
  <si>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</si>
  <si>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</si>
  <si>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</si>
  <si>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</si>
  <si>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</si>
  <si>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</si>
  <si>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</si>
  <si>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</si>
  <si>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</si>
  <si>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</si>
  <si>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</si>
  <si>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</si>
  <si>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</si>
  <si>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</si>
  <si>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</si>
  <si>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</si>
  <si>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</si>
  <si>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</si>
  <si>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</si>
  <si>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</si>
  <si>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</si>
  <si>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</si>
  <si>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</si>
  <si>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</si>
  <si>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</si>
  <si>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</si>
  <si>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</si>
  <si>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</si>
  <si>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</si>
  <si>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</si>
  <si>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</si>
  <si>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</si>
  <si>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</si>
  <si>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</si>
  <si>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</si>
  <si>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</si>
  <si>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</si>
  <si>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</si>
  <si>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</si>
  <si>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</si>
  <si>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</si>
  <si>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</si>
  <si>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</si>
  <si>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</si>
  <si>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</si>
  <si>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</si>
  <si>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</si>
  <si>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</si>
  <si>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</si>
  <si>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</si>
  <si>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</si>
  <si>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</si>
  <si>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</si>
  <si>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</si>
  <si>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</si>
  <si>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</si>
  <si>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</si>
  <si>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</si>
  <si>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</si>
  <si>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</si>
  <si>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</si>
  <si>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</si>
  <si>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</si>
  <si>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</si>
  <si>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</si>
  <si>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</si>
  <si>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</si>
  <si>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</si>
  <si>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</si>
  <si>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</si>
  <si>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</si>
  <si>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</si>
  <si>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</si>
  <si>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</si>
  <si>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</si>
  <si>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</si>
  <si>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</si>
  <si>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</si>
  <si>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</si>
  <si>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</si>
  <si>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</si>
  <si>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</si>
  <si>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</si>
  <si>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</si>
  <si>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</si>
  <si>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</si>
  <si>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</si>
  <si>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</si>
  <si>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</si>
  <si>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</si>
  <si>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</si>
  <si>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</si>
  <si>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</si>
  <si>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</si>
  <si>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</si>
  <si>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</si>
  <si>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</si>
  <si>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</si>
  <si>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</si>
  <si>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</si>
  <si>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</si>
  <si>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</si>
  <si>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</si>
  <si>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</si>
  <si>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</si>
  <si>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</si>
  <si>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</si>
  <si>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</si>
  <si>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</si>
  <si>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</si>
  <si>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</si>
  <si>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</si>
  <si>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</si>
  <si>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</si>
  <si>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</si>
  <si>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</si>
  <si>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</si>
  <si>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</si>
  <si>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</si>
  <si>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</si>
  <si>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</si>
  <si>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</si>
  <si>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</si>
  <si>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</si>
  <si>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</si>
  <si>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</si>
  <si>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</si>
  <si>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</si>
  <si>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</si>
  <si>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</si>
  <si>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</si>
  <si>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</si>
  <si>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</si>
  <si>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</si>
  <si>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</si>
  <si>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</si>
  <si>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</si>
  <si>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</si>
  <si>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</si>
  <si>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</si>
  <si>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</si>
  <si>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</si>
  <si>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</si>
  <si>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</si>
  <si>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</si>
  <si>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</si>
  <si>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</si>
  <si>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</si>
  <si>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</si>
  <si>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</si>
  <si>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</si>
  <si>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</si>
  <si>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</si>
  <si>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</si>
  <si>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</si>
  <si>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</si>
  <si>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</si>
  <si>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</si>
  <si>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</si>
  <si>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</si>
  <si>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</si>
  <si>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</si>
  <si>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</si>
  <si>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</si>
  <si>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</si>
  <si>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</si>
  <si>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</si>
  <si>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</si>
  <si>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</si>
  <si>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</si>
  <si>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</si>
  <si>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</si>
  <si>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</si>
  <si>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</si>
  <si>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</si>
  <si>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</si>
  <si>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</si>
  <si>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</si>
  <si>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</si>
  <si>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</si>
  <si>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</si>
  <si>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</si>
  <si>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</si>
  <si>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</si>
  <si>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</si>
  <si>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</si>
  <si>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</si>
  <si>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</si>
  <si>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</si>
  <si>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</si>
  <si>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</si>
  <si>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</si>
  <si>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</si>
  <si>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</si>
  <si>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</si>
  <si>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</si>
  <si>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</si>
  <si>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</si>
  <si>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</si>
  <si>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</si>
  <si>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</si>
  <si>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</si>
  <si>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</si>
  <si>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</si>
  <si>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</si>
  <si>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</si>
  <si>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</si>
  <si>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</si>
  <si>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</si>
  <si>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</si>
  <si>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</si>
  <si>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</si>
  <si>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</si>
  <si>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</si>
  <si>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</si>
  <si>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</si>
  <si>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</si>
  <si>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</si>
  <si>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</si>
  <si>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</si>
  <si>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</si>
  <si>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</si>
  <si>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</si>
  <si>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</si>
  <si>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</si>
  <si>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</si>
  <si>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</si>
  <si>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</si>
  <si>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</si>
  <si>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</si>
  <si>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</si>
  <si>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</si>
  <si>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</si>
  <si>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</si>
  <si>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</si>
  <si>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</si>
  <si>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</si>
  <si>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</si>
  <si>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</si>
  <si>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</si>
  <si>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</si>
  <si>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</si>
  <si>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</si>
  <si>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</si>
  <si>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</si>
  <si>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</si>
  <si>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</si>
  <si>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</si>
  <si>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</si>
  <si>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</si>
  <si>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</si>
  <si>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</si>
  <si>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</si>
  <si>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</si>
  <si>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</si>
  <si>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</si>
  <si>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</si>
  <si>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</si>
  <si>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</si>
  <si>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</si>
  <si>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</si>
  <si>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</si>
  <si>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</si>
  <si>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</si>
  <si>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</si>
  <si>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</si>
  <si>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</si>
  <si>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</si>
  <si>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</si>
  <si>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</si>
  <si>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</si>
  <si>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</si>
  <si>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</si>
  <si>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</si>
  <si>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</si>
  <si>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</si>
  <si>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</si>
  <si>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</si>
  <si>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</si>
  <si>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</si>
  <si>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</si>
  <si>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</si>
  <si>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</si>
  <si>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</si>
  <si>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</si>
  <si>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</si>
  <si>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</si>
  <si>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</si>
  <si>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</si>
  <si>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</si>
  <si>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</si>
  <si>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</si>
  <si>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</si>
  <si>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</si>
  <si>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</si>
  <si>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</si>
  <si>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</si>
  <si>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</si>
  <si>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</si>
  <si>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</si>
  <si>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</si>
  <si>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</si>
  <si>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</si>
  <si>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</si>
  <si>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</si>
  <si>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</si>
  <si>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</si>
  <si>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</si>
  <si>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</si>
  <si>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</si>
  <si>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</si>
  <si>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</si>
  <si>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</si>
  <si>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</si>
  <si>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</si>
  <si>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</si>
  <si>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</si>
  <si>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</si>
  <si>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</si>
  <si>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</si>
  <si>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</si>
  <si>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</si>
  <si>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</si>
  <si>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</si>
  <si>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</si>
  <si>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</si>
  <si>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</si>
  <si>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</si>
  <si>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</si>
  <si>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</si>
  <si>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</si>
  <si>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</si>
  <si>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</si>
  <si>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</si>
  <si>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</si>
  <si>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</si>
  <si>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</si>
  <si>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</si>
  <si>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</si>
  <si>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</si>
  <si>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</si>
  <si>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</si>
  <si>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</si>
  <si>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</si>
  <si>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</si>
  <si>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</si>
  <si>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</si>
  <si>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</si>
  <si>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</si>
  <si>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</si>
  <si>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</si>
  <si>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</si>
  <si>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</si>
  <si>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</si>
  <si>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</si>
  <si>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</si>
  <si>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</si>
  <si>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</si>
  <si>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</si>
  <si>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</si>
  <si>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</si>
  <si>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</si>
  <si>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</si>
  <si>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</si>
  <si>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</si>
  <si>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</si>
  <si>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</si>
  <si>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</si>
  <si>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</si>
  <si>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</si>
  <si>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</si>
  <si>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</si>
  <si>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</si>
  <si>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</si>
  <si>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</si>
  <si>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</si>
  <si>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</si>
  <si>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</si>
  <si>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</si>
  <si>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</si>
  <si>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</si>
  <si>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</si>
  <si>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</si>
  <si>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</si>
  <si>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</si>
  <si>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</si>
  <si>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</si>
  <si>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</si>
  <si>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</si>
  <si>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</si>
  <si>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</si>
  <si>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</si>
  <si>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</si>
  <si>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</si>
  <si>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</si>
  <si>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</si>
  <si>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</si>
  <si>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</si>
  <si>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</si>
  <si>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</si>
  <si>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</si>
  <si>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</si>
  <si>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</si>
  <si>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</si>
  <si>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</si>
  <si>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</si>
  <si>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</si>
  <si>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</si>
  <si>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</si>
  <si>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</si>
  <si>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</si>
  <si>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</si>
  <si>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</si>
  <si>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</si>
  <si>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</si>
  <si>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</si>
  <si>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</si>
  <si>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</si>
  <si>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</si>
  <si>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</si>
  <si>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</si>
  <si>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</si>
  <si>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</si>
  <si>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</si>
  <si>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</si>
  <si>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</si>
  <si>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</si>
  <si>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</si>
  <si>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</si>
  <si>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</si>
  <si>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</si>
  <si>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</si>
  <si>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</si>
  <si>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</si>
  <si>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</si>
  <si>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</si>
  <si>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</si>
  <si>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</si>
  <si>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</si>
  <si>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</si>
  <si>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</si>
  <si>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</si>
  <si>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</si>
  <si>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</si>
  <si>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</si>
  <si>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</si>
  <si>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</si>
  <si>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</si>
  <si>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</si>
  <si>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</si>
  <si>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</si>
  <si>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</si>
  <si>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</si>
  <si>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</si>
  <si>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</si>
  <si>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</si>
  <si>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</si>
  <si>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</si>
  <si>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</si>
  <si>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</si>
  <si>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</si>
  <si>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</si>
  <si>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</si>
  <si>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</si>
  <si>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</si>
  <si>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</si>
  <si>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</si>
  <si>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</si>
  <si>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</si>
  <si>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</si>
  <si>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</si>
  <si>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</si>
  <si>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</si>
  <si>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</si>
  <si>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</si>
  <si>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</si>
  <si>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</si>
  <si>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</si>
  <si>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</si>
  <si>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</si>
  <si>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</si>
  <si>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</si>
  <si>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</si>
  <si>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</si>
  <si>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</si>
  <si>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</si>
  <si>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</si>
  <si>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</si>
  <si>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</si>
  <si>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</si>
  <si>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</si>
  <si>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</si>
  <si>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</si>
  <si>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</si>
  <si>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</si>
  <si>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</si>
  <si>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</si>
  <si>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</si>
  <si>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</si>
  <si>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</si>
  <si>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</si>
  <si>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</si>
  <si>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</si>
  <si>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</si>
  <si>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</si>
  <si>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</si>
  <si>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</si>
  <si>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</si>
  <si>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</si>
  <si>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</si>
  <si>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</si>
  <si>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</si>
  <si>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</si>
  <si>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</si>
  <si>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</si>
  <si>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</si>
  <si>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</si>
  <si>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</si>
  <si>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</si>
  <si>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</si>
  <si>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</si>
  <si>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</si>
  <si>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</si>
  <si>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</si>
  <si>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</si>
  <si>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</si>
  <si>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</si>
  <si>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</si>
  <si>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</si>
  <si>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</si>
  <si>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</si>
  <si>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</si>
  <si>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</si>
  <si>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</si>
  <si>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</si>
  <si>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</si>
  <si>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</si>
  <si>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</si>
  <si>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</si>
  <si>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</si>
  <si>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</si>
  <si>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</si>
  <si>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</si>
  <si>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</si>
  <si>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</si>
  <si>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</si>
  <si>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</si>
  <si>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</si>
  <si>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</si>
  <si>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</si>
  <si>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</si>
  <si>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</si>
  <si>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</si>
  <si>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</si>
  <si>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</si>
  <si>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</si>
  <si>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</si>
  <si>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</si>
  <si>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</si>
  <si>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</si>
  <si>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</si>
  <si>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</si>
  <si>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</si>
  <si>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</si>
  <si>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</si>
  <si>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</si>
  <si>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</si>
  <si>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</si>
  <si>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</si>
  <si>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</si>
  <si>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</si>
  <si>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</si>
  <si>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</si>
  <si>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</si>
  <si>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</si>
  <si>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</si>
  <si>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</si>
  <si>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</si>
  <si>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</si>
  <si>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</si>
  <si>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</si>
  <si>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</si>
  <si>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</si>
  <si>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</si>
  <si>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</si>
  <si>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</si>
  <si>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</si>
  <si>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</si>
  <si>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</si>
  <si>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</si>
  <si>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</si>
  <si>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</si>
  <si>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</si>
  <si>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</si>
  <si>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</si>
  <si>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</si>
  <si>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</si>
  <si>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</si>
  <si>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</si>
  <si>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</si>
  <si>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</si>
  <si>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</si>
  <si>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</si>
  <si>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</si>
  <si>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</si>
  <si>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</si>
  <si>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</si>
  <si>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</si>
  <si>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</si>
  <si>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</si>
  <si>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</si>
  <si>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</si>
  <si>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</si>
  <si>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</si>
  <si>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</si>
  <si>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</si>
  <si>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</si>
  <si>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</si>
  <si>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</si>
  <si>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</si>
  <si>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</si>
  <si>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</si>
  <si>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</si>
  <si>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</si>
  <si>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</si>
  <si>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</si>
  <si>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</si>
  <si>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</si>
  <si>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</si>
  <si>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</si>
  <si>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</si>
  <si>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</si>
  <si>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</si>
  <si>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</si>
  <si>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</si>
  <si>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</si>
  <si>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</si>
  <si>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</si>
  <si>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</si>
  <si>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</si>
  <si>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</si>
  <si>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</si>
  <si>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</si>
  <si>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</si>
  <si>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</si>
  <si>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</si>
  <si>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</si>
  <si>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</si>
  <si>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</si>
  <si>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</si>
  <si>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</si>
  <si>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</si>
  <si>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</si>
  <si>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</si>
  <si>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</si>
  <si>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</si>
  <si>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</si>
  <si>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</si>
  <si>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</si>
  <si>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</si>
  <si>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</si>
  <si>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</si>
  <si>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</si>
  <si>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</si>
  <si>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</si>
  <si>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</si>
  <si>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</si>
  <si>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</si>
  <si>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</si>
  <si>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</si>
  <si>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</si>
  <si>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</si>
  <si>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</si>
  <si>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</si>
  <si>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</si>
  <si>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</si>
  <si>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</si>
  <si>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</si>
  <si>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</si>
  <si>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</si>
  <si>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</si>
  <si>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</si>
  <si>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</si>
  <si>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</si>
  <si>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</si>
  <si>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</si>
  <si>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</si>
  <si>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</si>
  <si>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</si>
  <si>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</si>
  <si>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</si>
  <si>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</si>
  <si>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</si>
  <si>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</si>
  <si>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</si>
  <si>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</si>
  <si>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</si>
  <si>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</si>
  <si>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</si>
  <si>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</si>
  <si>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</si>
  <si>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</si>
  <si>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</si>
  <si>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</si>
  <si>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</si>
  <si>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</si>
  <si>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</si>
  <si>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</si>
  <si>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</si>
  <si>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</si>
  <si>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</si>
  <si>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</si>
  <si>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</si>
  <si>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</si>
  <si>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</si>
  <si>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</si>
  <si>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</si>
  <si>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</si>
  <si>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</si>
  <si>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</si>
  <si>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</si>
  <si>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</si>
  <si>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</si>
  <si>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</si>
  <si>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</si>
  <si>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</si>
  <si>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</si>
  <si>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</si>
  <si>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</si>
  <si>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</si>
  <si>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</si>
  <si>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</si>
  <si>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</si>
  <si>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</si>
  <si>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</si>
  <si>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</si>
  <si>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</si>
  <si>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</si>
  <si>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</si>
  <si>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</si>
  <si>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</si>
  <si>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</si>
  <si>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</si>
  <si>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</si>
  <si>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</si>
  <si>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</si>
  <si>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</si>
  <si>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</si>
  <si>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</si>
  <si>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</si>
  <si>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</si>
  <si>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</si>
  <si>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</si>
  <si>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</si>
  <si>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</si>
  <si>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</si>
  <si>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</si>
  <si>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</si>
  <si>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</si>
  <si>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</si>
  <si>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</si>
  <si>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</si>
  <si>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</si>
  <si>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</si>
  <si>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</si>
  <si>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</si>
  <si>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</si>
  <si>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</si>
  <si>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</si>
  <si>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</si>
  <si>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</si>
  <si>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</si>
  <si>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</si>
  <si>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</si>
  <si>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</si>
  <si>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</si>
  <si>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</si>
  <si>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</si>
  <si>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</si>
  <si>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</si>
  <si>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</si>
  <si>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</si>
  <si>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</si>
  <si>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</si>
  <si>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</si>
  <si>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</si>
  <si>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</si>
  <si>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</si>
  <si>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</si>
  <si>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</si>
  <si>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</si>
  <si>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</si>
  <si>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</si>
  <si>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</si>
  <si>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</si>
  <si>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</si>
  <si>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</si>
  <si>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</si>
  <si>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</si>
  <si>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</si>
  <si>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</si>
  <si>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</si>
  <si>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</si>
  <si>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</si>
  <si>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</si>
  <si>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</si>
  <si>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</si>
  <si>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</si>
  <si>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</si>
  <si>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</si>
  <si>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</si>
  <si>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</si>
  <si>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</si>
  <si>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</si>
  <si>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</si>
  <si>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</si>
  <si>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</si>
  <si>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</si>
  <si>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</si>
  <si>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</si>
  <si>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</si>
  <si>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</si>
  <si>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</si>
  <si>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</si>
  <si>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</si>
  <si>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</si>
  <si>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</si>
  <si>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</si>
  <si>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</si>
  <si>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</si>
  <si>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</si>
  <si>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</si>
  <si>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</si>
  <si>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</si>
  <si>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</si>
  <si>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</si>
  <si>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</si>
  <si>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</si>
  <si>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</si>
  <si>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</si>
  <si>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</si>
  <si>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</si>
  <si>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</si>
  <si>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</si>
  <si>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</si>
  <si>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</si>
  <si>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</si>
  <si>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</si>
  <si>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</si>
  <si>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</si>
  <si>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</si>
  <si>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</si>
  <si>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</si>
  <si>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</si>
  <si>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</si>
  <si>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</si>
  <si>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</si>
  <si>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</si>
  <si>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</si>
  <si>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</si>
  <si>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</si>
  <si>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</si>
  <si>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</si>
  <si>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</si>
  <si>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</si>
  <si>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</si>
  <si>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</si>
  <si>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</si>
  <si>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</si>
  <si>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</si>
  <si>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</si>
  <si>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</si>
  <si>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</si>
  <si>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</si>
  <si>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</si>
  <si>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</si>
  <si>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</si>
  <si>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</si>
  <si>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</si>
  <si>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</si>
  <si>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</si>
  <si>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</si>
  <si>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</si>
  <si>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</si>
  <si>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</si>
  <si>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</si>
  <si>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</si>
  <si>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</si>
  <si>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</si>
  <si>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</si>
  <si>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</si>
  <si>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</si>
  <si>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</si>
  <si>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</si>
  <si>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</si>
  <si>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</si>
  <si>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</si>
  <si>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</si>
  <si>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</si>
  <si>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</si>
  <si>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</si>
  <si>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</si>
  <si>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</si>
  <si>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</si>
  <si>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</si>
  <si>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</si>
  <si>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</si>
  <si>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</si>
  <si>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</si>
  <si>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</si>
  <si>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</si>
  <si>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</si>
  <si>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</si>
  <si>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</si>
  <si>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</si>
  <si>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</si>
  <si>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</si>
  <si>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</si>
  <si>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</si>
  <si>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</si>
  <si>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</si>
  <si>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</si>
  <si>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</si>
  <si>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</si>
  <si>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</si>
  <si>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</si>
  <si>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</si>
  <si>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</si>
  <si>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</si>
  <si>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</si>
  <si>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</si>
  <si>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</si>
  <si>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</si>
  <si>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</si>
  <si>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</si>
  <si>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</si>
  <si>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</si>
  <si>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</si>
  <si>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</si>
  <si>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</si>
  <si>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</si>
  <si>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</si>
  <si>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</si>
  <si>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</si>
  <si>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</si>
  <si>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</si>
  <si>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</si>
  <si>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</si>
  <si>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</si>
  <si>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</si>
  <si>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</si>
  <si>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</si>
  <si>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</si>
  <si>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</si>
  <si>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</si>
  <si>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</si>
  <si>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</si>
  <si>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</si>
  <si>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</si>
  <si>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</si>
  <si>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</si>
  <si>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</si>
  <si>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</si>
  <si>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</si>
  <si>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</si>
  <si>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</si>
  <si>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</si>
  <si>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</si>
  <si>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</si>
  <si>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</si>
  <si>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</si>
  <si>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</si>
  <si>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</si>
  <si>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</si>
  <si>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</si>
  <si>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</si>
  <si>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</si>
  <si>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</si>
  <si>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</si>
  <si>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</si>
  <si>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</si>
  <si>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</si>
  <si>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</si>
  <si>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</si>
  <si>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</si>
  <si>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</si>
  <si>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</si>
  <si>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</si>
  <si>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</si>
  <si>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</si>
  <si>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</si>
  <si>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</si>
  <si>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</si>
  <si>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</si>
  <si>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</si>
  <si>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</si>
  <si>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</si>
  <si>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</si>
  <si>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</si>
  <si>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</si>
  <si>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</si>
  <si>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</si>
  <si>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</si>
  <si>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</si>
  <si>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</si>
  <si>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</si>
  <si>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</si>
  <si>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</si>
  <si>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</si>
  <si>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</si>
  <si>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</si>
  <si>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</si>
  <si>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</si>
  <si>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</si>
  <si>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</si>
  <si>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</si>
  <si>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</si>
  <si>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</si>
  <si>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</si>
  <si>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</si>
  <si>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</si>
  <si>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</si>
  <si>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</si>
  <si>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</si>
  <si>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</si>
  <si>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</si>
  <si>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</si>
  <si>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</si>
  <si>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</si>
  <si>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</si>
  <si>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</si>
  <si>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</si>
  <si>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</si>
  <si>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</si>
  <si>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</si>
  <si>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</si>
  <si>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</si>
  <si>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</si>
  <si>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</si>
  <si>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</si>
  <si>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</si>
  <si>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</si>
  <si>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</si>
  <si>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</si>
  <si>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</si>
  <si>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</si>
  <si>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</si>
  <si>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</si>
  <si>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</si>
  <si>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</si>
  <si>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</si>
  <si>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</si>
  <si>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</si>
  <si>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</si>
  <si>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</si>
  <si>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</si>
  <si>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</si>
  <si>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</si>
  <si>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</si>
  <si>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</si>
  <si>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</si>
  <si>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</si>
  <si>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</si>
  <si>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</si>
  <si>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</si>
  <si>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</si>
  <si>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</si>
  <si>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</si>
  <si>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</si>
  <si>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</si>
  <si>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</si>
  <si>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</si>
  <si>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</si>
  <si>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</si>
  <si>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</si>
  <si>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</si>
  <si>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</si>
  <si>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</si>
  <si>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</si>
  <si>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</si>
  <si>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</si>
  <si>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</si>
  <si>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</si>
  <si>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</si>
  <si>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</si>
  <si>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</si>
  <si>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</si>
  <si>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</si>
  <si>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</si>
  <si>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</si>
  <si>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</si>
  <si>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</si>
  <si>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</si>
  <si>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</si>
  <si>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</si>
  <si>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</si>
  <si>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</si>
  <si>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</si>
  <si>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</si>
  <si>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</si>
  <si>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</si>
  <si>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</si>
  <si>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</si>
  <si>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</si>
  <si>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</si>
  <si>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</si>
  <si>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</si>
  <si>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</si>
  <si>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</si>
  <si>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</si>
  <si>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</si>
  <si>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</si>
  <si>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</si>
  <si>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</si>
  <si>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</si>
  <si>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</si>
  <si>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</si>
  <si>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</si>
  <si>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</si>
  <si>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</si>
  <si>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</si>
  <si>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</si>
  <si>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</si>
  <si>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</si>
  <si>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</si>
  <si>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</si>
  <si>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</si>
  <si>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</si>
  <si>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</si>
  <si>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</si>
  <si>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</si>
  <si>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</si>
  <si>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</si>
  <si>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</si>
  <si>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</si>
  <si>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</si>
  <si>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</si>
  <si>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</si>
  <si>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</si>
  <si>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</si>
  <si>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</si>
  <si>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</si>
  <si>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</si>
  <si>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</si>
  <si>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</si>
  <si>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</si>
  <si>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</si>
  <si>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</si>
  <si>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</si>
  <si>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</si>
  <si>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</si>
  <si>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</si>
  <si>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</si>
  <si>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</si>
  <si>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</si>
  <si>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</si>
  <si>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</si>
  <si>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</si>
  <si>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</si>
  <si>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</si>
  <si>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</si>
  <si>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</si>
  <si>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</si>
  <si>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</si>
  <si>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</si>
  <si>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</si>
  <si>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</si>
  <si>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</si>
  <si>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</si>
  <si>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</si>
  <si>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</si>
  <si>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</si>
  <si>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</si>
  <si>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</si>
  <si>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</si>
  <si>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</si>
  <si>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</si>
  <si>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</si>
  <si>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</si>
  <si>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</si>
  <si>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</si>
  <si>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</si>
  <si>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</si>
  <si>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</si>
  <si>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</si>
  <si>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</si>
  <si>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</si>
  <si>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</si>
  <si>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</si>
  <si>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</si>
  <si>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</si>
  <si>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</si>
  <si>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</si>
  <si>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</si>
  <si>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</si>
  <si>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</si>
  <si>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</si>
  <si>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</si>
  <si>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</si>
  <si>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</si>
  <si>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</si>
  <si>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</si>
  <si>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</si>
  <si>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</si>
  <si>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</si>
  <si>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</si>
  <si>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</si>
  <si>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</si>
  <si>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</si>
  <si>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</si>
  <si>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</si>
  <si>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</si>
  <si>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</si>
  <si>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</si>
  <si>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</si>
  <si>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</si>
  <si>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</si>
  <si>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</si>
  <si>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</si>
  <si>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</si>
  <si>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</si>
  <si>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</si>
  <si>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</si>
  <si>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</si>
  <si>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</si>
  <si>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</si>
  <si>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</si>
  <si>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</si>
  <si>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</si>
  <si>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</si>
  <si>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</si>
  <si>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</si>
  <si>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</si>
  <si>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</si>
  <si>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</si>
  <si>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</si>
  <si>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</si>
  <si>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</si>
  <si>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</si>
  <si>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</si>
  <si>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</si>
  <si>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</si>
  <si>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</si>
  <si>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</si>
  <si>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</si>
  <si>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</si>
  <si>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</si>
  <si>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</si>
  <si>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</si>
  <si>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</si>
  <si>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</si>
  <si>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</si>
  <si>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</si>
  <si>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</si>
  <si>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</si>
  <si>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</si>
  <si>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</si>
  <si>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</si>
  <si>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</si>
  <si>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</si>
  <si>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</si>
  <si>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</si>
  <si>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</si>
  <si>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</si>
  <si>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</si>
  <si>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</si>
  <si>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</si>
  <si>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</si>
  <si>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</si>
  <si>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</si>
  <si>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</si>
  <si>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</si>
  <si>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</si>
  <si>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</si>
  <si>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</si>
  <si>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</si>
  <si>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</si>
  <si>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</si>
  <si>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</si>
  <si>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</si>
  <si>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</si>
  <si>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</si>
  <si>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</si>
  <si>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</si>
  <si>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</si>
  <si>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</si>
  <si>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</si>
  <si>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</si>
  <si>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</si>
  <si>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</si>
  <si>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</si>
  <si>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</si>
  <si>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</si>
  <si>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</si>
  <si>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</si>
  <si>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</si>
  <si>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</si>
  <si>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</si>
  <si>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</si>
  <si>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</si>
  <si>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</si>
  <si>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</si>
  <si>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</si>
  <si>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</si>
  <si>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</si>
  <si>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</si>
  <si>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</si>
  <si>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</si>
  <si>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</si>
  <si>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</si>
  <si>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</si>
  <si>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</si>
  <si>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</si>
  <si>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</si>
  <si>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</si>
  <si>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</si>
  <si>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</si>
  <si>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</si>
  <si>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</si>
  <si>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</si>
  <si>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</si>
  <si>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</si>
  <si>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</si>
  <si>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</si>
  <si>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</si>
  <si>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</si>
  <si>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</si>
  <si>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</si>
  <si>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</si>
  <si>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</si>
  <si>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</si>
  <si>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</si>
  <si>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</si>
  <si>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</si>
  <si>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</si>
  <si>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</si>
  <si>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</si>
  <si>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</si>
  <si>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</si>
  <si>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</si>
  <si>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</si>
  <si>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</si>
  <si>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</si>
  <si>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</si>
  <si>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</si>
  <si>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</si>
  <si>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</si>
  <si>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</si>
  <si>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</si>
  <si>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</si>
  <si>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</si>
  <si>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</si>
  <si>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</si>
  <si>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</si>
  <si>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</si>
  <si>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</si>
  <si>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</si>
  <si>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</si>
  <si>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</si>
  <si>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</si>
  <si>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</si>
  <si>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</si>
  <si>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</si>
  <si>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</si>
  <si>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</si>
  <si>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</si>
  <si>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</si>
  <si>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</si>
  <si>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</si>
  <si>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</si>
  <si>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</si>
  <si>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</si>
  <si>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</si>
  <si>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</si>
  <si>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</si>
  <si>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</si>
  <si>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</si>
  <si>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</si>
  <si>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</si>
  <si>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</si>
  <si>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</si>
  <si>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</si>
  <si>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</si>
  <si>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</si>
  <si>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</si>
  <si>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</si>
  <si>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</si>
  <si>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</si>
  <si>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</si>
  <si>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</si>
  <si>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</si>
  <si>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</si>
  <si>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</si>
  <si>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</si>
  <si>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</si>
  <si>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</si>
  <si>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</si>
  <si>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</si>
  <si>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</si>
  <si>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</si>
  <si>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</si>
  <si>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</si>
  <si>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</si>
  <si>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</si>
  <si>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</si>
  <si>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</si>
  <si>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</si>
  <si>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</si>
  <si>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</si>
  <si>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</si>
  <si>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</si>
  <si>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</si>
  <si>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</si>
  <si>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</si>
  <si>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</si>
  <si>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</si>
  <si>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</si>
  <si>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</si>
  <si>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</si>
  <si>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</si>
  <si>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</si>
  <si>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</si>
  <si>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</si>
  <si>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</si>
  <si>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</si>
  <si>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</si>
  <si>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</si>
  <si>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</si>
  <si>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</si>
  <si>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</si>
  <si>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</si>
  <si>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</si>
  <si>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</si>
  <si>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</si>
  <si>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</si>
  <si>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</si>
  <si>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</si>
  <si>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</si>
  <si>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</si>
  <si>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</si>
  <si>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</si>
  <si>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</si>
  <si>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</si>
  <si>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</si>
  <si>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</si>
  <si>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</si>
  <si>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</si>
  <si>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</si>
  <si>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</si>
  <si>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</si>
  <si>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</si>
  <si>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</si>
  <si>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</si>
  <si>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</si>
  <si>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</si>
  <si>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</si>
  <si>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</si>
  <si>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</si>
  <si>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</si>
  <si>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</si>
  <si>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</si>
  <si>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</si>
  <si>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</si>
  <si>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</si>
  <si>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</si>
  <si>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</si>
  <si>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</si>
  <si>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</si>
  <si>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</si>
  <si>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</si>
  <si>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</si>
  <si>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</si>
  <si>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</si>
  <si>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</si>
  <si>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</si>
  <si>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</si>
  <si>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</si>
  <si>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</si>
  <si>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</si>
  <si>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</si>
  <si>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</si>
  <si>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</si>
  <si>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</si>
  <si>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</si>
  <si>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</si>
  <si>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</si>
  <si>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</si>
  <si>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</si>
  <si>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</si>
  <si>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</si>
  <si>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</si>
  <si>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</si>
  <si>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</si>
  <si>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</si>
  <si>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</si>
  <si>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</si>
  <si>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</si>
  <si>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</si>
  <si>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</si>
  <si>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</si>
  <si>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</si>
  <si>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</si>
  <si>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</si>
  <si>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</si>
  <si>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</si>
  <si>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</si>
  <si>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</si>
  <si>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</si>
  <si>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</si>
  <si>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</si>
  <si>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</si>
  <si>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</si>
  <si>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</si>
  <si>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</si>
  <si>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</si>
  <si>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</si>
  <si>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</si>
  <si>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</si>
  <si>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</si>
  <si>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</si>
  <si>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</si>
  <si>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</si>
  <si>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</si>
  <si>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</si>
  <si>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</si>
  <si>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</si>
  <si>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</si>
  <si>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</si>
  <si>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</si>
  <si>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</si>
  <si>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</si>
  <si>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</si>
  <si>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</si>
  <si>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</si>
  <si>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</si>
  <si>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</si>
  <si>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</si>
  <si>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</si>
  <si>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</si>
  <si>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</si>
  <si>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</si>
  <si>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</si>
  <si>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</si>
  <si>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</si>
  <si>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</si>
  <si>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</si>
  <si>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</si>
  <si>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</si>
  <si>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</si>
  <si>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</si>
  <si>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</si>
  <si>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</si>
  <si>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</si>
  <si>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</si>
  <si>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</si>
  <si>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</si>
  <si>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</si>
  <si>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</si>
  <si>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</si>
  <si>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</si>
  <si>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</si>
  <si>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</si>
  <si>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</si>
  <si>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</si>
  <si>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</si>
  <si>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</si>
  <si>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</si>
  <si>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</si>
  <si>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</si>
  <si>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</si>
  <si>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</si>
  <si>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</si>
  <si>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</si>
  <si>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</si>
  <si>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</si>
  <si>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</si>
  <si>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</si>
  <si>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</si>
  <si>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</si>
  <si>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</si>
  <si>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</si>
  <si>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</si>
  <si>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</si>
  <si>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</si>
  <si>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</si>
  <si>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</si>
  <si>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</si>
  <si>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</si>
  <si>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</si>
  <si>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</si>
  <si>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</si>
  <si>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</si>
  <si>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</si>
  <si>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</si>
  <si>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</si>
  <si>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</si>
  <si>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</si>
  <si>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</si>
  <si>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</si>
  <si>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</si>
  <si>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</si>
  <si>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</si>
  <si>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</si>
  <si>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</si>
  <si>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</si>
  <si>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</si>
  <si>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</si>
  <si>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</si>
  <si>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</si>
  <si>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</si>
  <si>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</si>
  <si>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</si>
  <si>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</si>
  <si>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</si>
  <si>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</si>
  <si>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</si>
  <si>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</si>
  <si>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</si>
  <si>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</si>
  <si>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</si>
  <si>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</si>
  <si>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</si>
  <si>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</si>
  <si>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</si>
  <si>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</si>
  <si>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</si>
  <si>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</si>
  <si>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</si>
  <si>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</si>
  <si>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</si>
  <si>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</si>
  <si>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</si>
  <si>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</si>
  <si>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</si>
  <si>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</si>
  <si>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</si>
  <si>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</si>
  <si>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</si>
  <si>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</si>
  <si>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</si>
  <si>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</si>
  <si>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</si>
  <si>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</si>
  <si>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</si>
  <si>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</si>
  <si>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</si>
  <si>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</si>
  <si>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</si>
  <si>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</si>
  <si>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</si>
  <si>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</si>
  <si>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</si>
  <si>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</si>
  <si>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</si>
  <si>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</si>
  <si>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</si>
  <si>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</si>
  <si>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</si>
  <si>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</si>
  <si>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</si>
  <si>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</si>
  <si>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</si>
  <si>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</si>
  <si>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</si>
  <si>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</si>
  <si>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</si>
  <si>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</si>
  <si>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</si>
  <si>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</si>
  <si>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</si>
  <si>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</si>
  <si>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</si>
  <si>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</si>
  <si>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</si>
  <si>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</si>
  <si>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</si>
  <si>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</si>
  <si>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</si>
  <si>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</si>
  <si>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</si>
  <si>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</si>
  <si>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</si>
  <si>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</si>
  <si>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</si>
  <si>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</si>
  <si>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</si>
  <si>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</si>
  <si>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</si>
  <si>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</si>
  <si>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</si>
  <si>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</si>
  <si>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</si>
  <si>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</si>
  <si>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</si>
  <si>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</si>
  <si>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</si>
  <si>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</si>
  <si>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</si>
  <si>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</si>
  <si>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</si>
  <si>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</si>
  <si>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</si>
  <si>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</si>
  <si>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</si>
  <si>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</si>
  <si>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</si>
  <si>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</si>
  <si>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</si>
  <si>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</si>
  <si>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</si>
  <si>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</si>
  <si>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</si>
  <si>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</si>
  <si>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</si>
  <si>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</si>
  <si>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</si>
  <si>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</si>
  <si>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</si>
  <si>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</si>
  <si>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</si>
  <si>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</si>
  <si>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</si>
  <si>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</si>
  <si>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</si>
  <si>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</si>
  <si>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</si>
  <si>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</si>
  <si>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</si>
  <si>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</si>
  <si>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</si>
  <si>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</si>
  <si>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</si>
  <si>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</si>
  <si>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</si>
  <si>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</si>
  <si>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</si>
  <si>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</si>
  <si>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</si>
  <si>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</si>
  <si>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</si>
  <si>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</si>
  <si>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</si>
  <si>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</si>
  <si>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</si>
  <si>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</si>
  <si>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</si>
  <si>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</si>
  <si>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</si>
  <si>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</si>
  <si>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</si>
  <si>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</si>
  <si>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</si>
  <si>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</si>
  <si>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</si>
  <si>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</si>
  <si>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</si>
  <si>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</si>
  <si>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</si>
  <si>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</si>
  <si>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</si>
  <si>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</si>
  <si>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</si>
  <si>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</si>
  <si>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</si>
  <si>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</si>
  <si>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</si>
  <si>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</si>
  <si>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</si>
  <si>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</si>
  <si>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</si>
  <si>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</si>
  <si>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</si>
  <si>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</si>
  <si>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</si>
  <si>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</si>
  <si>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</si>
  <si>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</si>
  <si>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</si>
  <si>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</si>
  <si>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</si>
  <si>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</si>
  <si>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</si>
  <si>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</si>
  <si>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</si>
  <si>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</si>
  <si>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</si>
  <si>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</si>
  <si>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</si>
  <si>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</si>
  <si>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</si>
  <si>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</si>
  <si>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</si>
  <si>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</si>
  <si>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</si>
  <si>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</si>
  <si>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</si>
  <si>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</si>
  <si>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</si>
  <si>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</si>
  <si>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</si>
  <si>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</si>
  <si>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</si>
  <si>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</si>
  <si>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</si>
  <si>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</si>
  <si>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</si>
  <si>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</si>
  <si>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</si>
  <si>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</si>
  <si>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</si>
  <si>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</si>
  <si>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</si>
  <si>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</si>
  <si>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</si>
  <si>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</si>
  <si>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</si>
  <si>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</si>
  <si>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</si>
  <si>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</si>
  <si>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</si>
  <si>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</si>
  <si>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</si>
  <si>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</si>
  <si>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</si>
  <si>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</si>
  <si>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</si>
  <si>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</si>
  <si>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</si>
  <si>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</si>
  <si>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</si>
  <si>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</si>
  <si>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</si>
  <si>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</si>
  <si>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</si>
  <si>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</si>
  <si>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</si>
  <si>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</si>
  <si>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</si>
  <si>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</si>
  <si>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</si>
  <si>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</si>
  <si>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</si>
  <si>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</si>
  <si>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</si>
  <si>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</si>
  <si>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</si>
  <si>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</si>
  <si>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</si>
  <si>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</si>
  <si>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Moniquira - Boyaca</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</si>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</sst>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4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7" dataDxfId="955" headerRowBorderDxfId="956" tableBorderDxfId="954" totalsRowBorderDxfId="953">
  <autoFilter ref="B12:P539" xr:uid="{50FF0D7A-94E8-42D2-A1AC-701992769D9B}"/>
  <sortState xmlns:xlrd2="http://schemas.microsoft.com/office/spreadsheetml/2017/richdata2" ref="B13:P539">
    <sortCondition sortBy="cellColor" ref="B13:B539" dxfId="952"/>
    <sortCondition sortBy="cellColor" ref="B13:B539" dxfId="951"/>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State>
  <tableColumns count="15">
    <tableColumn id="1" xr3:uid="{B24BA409-F73C-44E5-A119-CD41BB37E319}" name="ESTADO" totalsRowLabel="Total" dataDxfId="942" totalsRowDxfId="941"/>
    <tableColumn id="2" xr3:uid="{27E4E900-36A1-4A6C-ADD9-78D5BD27A549}" name="CLIENTE" dataDxfId="940" totalsRowDxfId="939"/>
    <tableColumn id="3" xr3:uid="{0A6F9AE6-A657-4541-8927-B058CE108DBF}" name="PLACA - DOC" dataDxfId="938" totalsRowDxfId="937"/>
    <tableColumn id="4" xr3:uid="{6E3AF07C-A1B1-4ADA-83DA-3DBC5F8FA730}" name="TRAMITE" dataDxfId="936" totalsRowDxfId="935"/>
    <tableColumn id="5" xr3:uid="{74E8B66B-4CB8-4500-B48F-528ADFA19205}" name="ENTIDAD" dataDxfId="934" totalsRowDxfId="933"/>
    <tableColumn id="6" xr3:uid="{12975009-3019-41BF-A25A-97A161EAB490}" name="DINERO RECIBIDO" dataDxfId="932" totalsRowDxfId="931"/>
    <tableColumn id="7" xr3:uid="{88B5C507-B345-4820-9B91-0569AD745F94}" name="PAZ Y SALVO - ENVIO" dataDxfId="930" totalsRowDxfId="929"/>
    <tableColumn id="9" xr3:uid="{B70C4805-94FD-4514-B47B-52A3D3C6E37B}" name="RECIBO TRANSITO" dataDxfId="928" totalsRowDxfId="927"/>
    <tableColumn id="10" xr3:uid="{ACF0AD9C-DD55-417D-837F-A6F787335A91}" name="OTRO RECIBO (RUNT - COPIAS)" dataDxfId="926" totalsRowDxfId="925"/>
    <tableColumn id="11" xr3:uid="{A1FA48B8-BDB3-42BB-A10E-71D91BEDC001}" name="IMPUESTO" dataDxfId="924" totalsRowDxfId="923"/>
    <tableColumn id="12" xr3:uid="{33D02145-D143-4B57-A3EA-7D1DF45C2DCE}" name="OTROS - SOBRANTE" dataDxfId="922" totalsRowDxfId="921"/>
    <tableColumn id="8" xr3:uid="{C4D86FCB-2CD1-4705-95E4-FD55A9EEF498}" name="HONORARIOS" dataDxfId="920" totalsRowDxfId="919"/>
    <tableColumn id="72" xr3:uid="{76D65377-54D7-4183-A145-0E77051DE706}" name="EXTRA" dataDxfId="918" totalsRowDxfId="917"/>
    <tableColumn id="14" xr3:uid="{D20B0ADB-5697-436A-AF41-96B295482945}" name="TOTAL" dataDxfId="916" totalsRowDxfId="915"/>
    <tableColumn id="13" xr3:uid="{A7025BAE-6C93-4DB4-A028-464B1353E5D4}" name="INFO" totalsRowFunction="count" dataDxfId="914" totalsRowDxfId="913"/>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2" headerRowBorderDxfId="911" tableBorderDxfId="910">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9" totalsRowDxfId="908"/>
    <tableColumn id="2" xr3:uid="{ADF06498-D1D7-4F4F-B9A8-9189B41B4049}" name="Valor" dataDxfId="907" totalsRowDxfId="906"/>
    <tableColumn id="3" xr3:uid="{918B3E72-6ADA-432D-ACF8-2A8746F5C1BE}" name="Concepto" dataDxfId="905" totalsRowDxfId="904"/>
    <tableColumn id="4" xr3:uid="{5E5E2556-5181-4896-ADA1-0079703C1BC6}" name="Concepto2" dataDxfId="903" totalsRowDxfId="90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901" headerRowBorderDxfId="900" tableBorderDxfId="899" totalsRowBorderDxfId="898">
  <autoFilter ref="AS3:AZ15" xr:uid="{C1A82473-5918-4C02-82F3-FFFD297F6F3E}"/>
  <tableColumns count="8">
    <tableColumn id="1" xr3:uid="{B202DFAD-2E3F-4E0B-857D-166FEE9BD351}" name="2021" dataDxfId="897">
      <calculatedColumnFormula>VLOOKUP(DATE(YEAR($AQ4)+(Tabla1113[[#Headers],[2021]]-2020),MONTH($AQ4),DAY($AQ4)),Tabla28[#All],2,0)</calculatedColumnFormula>
    </tableColumn>
    <tableColumn id="2" xr3:uid="{68867835-C9C9-4EA9-9829-A745FFAD8E04}" name="2022" dataDxfId="896">
      <calculatedColumnFormula>VLOOKUP(DATE(YEAR($AQ4)+(Tabla1113[[#Headers],[2022]]-2020),MONTH($AQ4),DAY($AQ4)),Tabla28[#All],2,0)</calculatedColumnFormula>
    </tableColumn>
    <tableColumn id="3" xr3:uid="{42382355-FFB6-41B6-B6D8-E8972BCE188C}" name="2023" dataDxfId="895">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4">
      <calculatedColumnFormula>VLOOKUP(DATE(YEAR($AQ4)+(Tabla1113[[#Headers],[2025]]-2020),MONTH($AQ4),DAY($AQ4)),Tabla28[#All],2,0)</calculatedColumnFormula>
    </tableColumn>
    <tableColumn id="6" xr3:uid="{9EA694FD-D9CC-4447-95B8-380FB3ADD20B}" name="2026" dataDxfId="893">
      <calculatedColumnFormula>VLOOKUP(DATE(YEAR($AQ4)+(Tabla1113[[#Headers],[2026]]-2020),MONTH($AQ4),DAY($AQ4)),Tabla28[#All],2,0)</calculatedColumnFormula>
    </tableColumn>
    <tableColumn id="7" xr3:uid="{AC6584D6-8CF7-42F7-A5EB-BA9481707DA8}" name="2027" dataDxfId="892"/>
    <tableColumn id="8" xr3:uid="{6CCACEE1-B98A-46D1-8FE8-8C706921F9BB}" name="2028" dataDxfId="89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90" dataDxfId="888" headerRowBorderDxfId="889" tableBorderDxfId="887">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6"/>
    <tableColumn id="2" xr3:uid="{8F9683C5-FCB4-4096-8A21-159504C6D3B1}" name="SALIDAS" dataDxfId="88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4" headerRowBorderDxfId="883" tableBorderDxfId="882">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81"/>
    <tableColumn id="2" xr3:uid="{97DC03AA-244C-49B6-873B-79C913CE5395}" name="ENTRADA" dataDxfId="880"/>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9" dataDxfId="877" headerRowBorderDxfId="878" tableBorderDxfId="876">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5"/>
    <tableColumn id="2" xr3:uid="{159018FF-E139-4E70-8894-7BD8481CBAFE}" name="ENTRADA" dataDxfId="874"/>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3" dataDxfId="871" headerRowBorderDxfId="872" tableBorderDxfId="870">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9"/>
    <tableColumn id="2" xr3:uid="{1B69CEDB-E987-458E-AEF8-8EDBFF5157BE}" name="SALIDAS" dataDxfId="868"/>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7" headerRowBorderDxfId="866" tableBorderDxfId="865">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4"/>
    <tableColumn id="2" xr3:uid="{FD7A0310-91D0-4AEF-9ADA-9E0558CA5DCD}" name="ENTRADA" dataDxfId="863"/>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2" headerRowBorderDxfId="861" tableBorderDxfId="860">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9"/>
    <tableColumn id="2" xr3:uid="{ADA4FF83-F499-4F98-A25D-F15E5F73A391}" name="SALIDAS" dataDxfId="858"/>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7" headerRowBorderDxfId="856" tableBorderDxfId="855">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4"/>
    <tableColumn id="2" xr3:uid="{934463B6-F414-4044-AE24-7FCAA79DDD60}" name="ENTRADA" dataDxfId="853"/>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2" headerRowBorderDxfId="851" tableBorderDxfId="850">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9"/>
    <tableColumn id="2" xr3:uid="{3A2A541E-4B21-4E21-BFD8-2970DA6DA70D}" name="SALIDAS" dataDxfId="848"/>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7" headerRowBorderDxfId="846" tableBorderDxfId="845">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4"/>
    <tableColumn id="2" xr3:uid="{B93D0573-65FE-4717-8091-87283D2E2FA3}" name="ENTRADA" dataDxfId="843"/>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2" headerRowBorderDxfId="841" tableBorderDxfId="840">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9"/>
    <tableColumn id="2" xr3:uid="{8F43C5E2-F87A-4B07-B4A1-EFE2A7D0E643}" name="SALIDAS" dataDxfId="838"/>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7" headerRowBorderDxfId="836" tableBorderDxfId="835">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4"/>
    <tableColumn id="2" xr3:uid="{F7FE9FDA-21CF-4723-9317-5CEB804A4F1F}" name="EFECTIVO" dataDxfId="833"/>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2" headerRowBorderDxfId="831" tableBorderDxfId="830">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9"/>
    <tableColumn id="2" xr3:uid="{587F4A68-838F-4905-BA88-1DAE65DD6A7D}" name="EFECTIVO" dataDxfId="828"/>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7" headerRowBorderDxfId="826" tableBorderDxfId="825" totalsRowBorderDxfId="824">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3"/>
    <tableColumn id="2" xr3:uid="{2295A56A-78E3-47A3-BA85-836DCE451E2A}" name="Valor" dataDxfId="822"/>
    <tableColumn id="3" xr3:uid="{5C76FCCE-3DAD-4688-9A42-B990CE8F434E}" name="Fuente" dataDxfId="821"/>
    <tableColumn id="4" xr3:uid="{CAB69BE4-2076-4A64-A2E1-AB305CEC0784}" name="Concepto" dataDxfId="82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9" dataDxfId="817" headerRowBorderDxfId="818" tableBorderDxfId="816">
  <sortState xmlns:xlrd2="http://schemas.microsoft.com/office/spreadsheetml/2017/richdata2" ref="T13:AH1499">
    <sortCondition descending="1" ref="T12:T1499"/>
  </sortState>
  <tableColumns count="15">
    <tableColumn id="1" xr3:uid="{D1E9DBBA-CA4B-4071-8E69-83F3702A98A7}" name="MES" dataDxfId="815"/>
    <tableColumn id="2" xr3:uid="{4A05DABC-282B-49E8-941B-06DDF5567F75}" name="CLIENTE" dataDxfId="814"/>
    <tableColumn id="3" xr3:uid="{B3C8382A-B81A-4D00-BE6C-C76B2B54A63C}" name="DOCUMENTO" dataDxfId="813"/>
    <tableColumn id="4" xr3:uid="{40DB4C54-0683-4501-883F-4F7205E0BFBF}" name="TRAMITE" dataDxfId="812"/>
    <tableColumn id="5" xr3:uid="{07DAA4FA-56AF-46F1-9374-B82415EF9DD4}" name="ENTIDAD" dataDxfId="811"/>
    <tableColumn id="6" xr3:uid="{B402209E-4F10-4290-9ECB-EA32D761E785}" name="DINERO RECIBIDO" dataDxfId="810"/>
    <tableColumn id="7" xr3:uid="{8694BE93-CBB5-42A1-9319-CF0FBDCC8C0F}" name="PAZ Y SALVO" dataDxfId="809"/>
    <tableColumn id="8" xr3:uid="{D9889D96-007B-4C16-B78A-19D557540D84}" name="RECIBO TRANSITO" dataDxfId="808"/>
    <tableColumn id="9" xr3:uid="{D4E20FAA-72C6-462B-9976-8F3169EC8BD1}" name="OTRO RECIBO (RUNT)" dataDxfId="807"/>
    <tableColumn id="10" xr3:uid="{5151202D-D8B4-4E2E-9EA9-125D19BA4CC7}" name="IMPUESTO" dataDxfId="806"/>
    <tableColumn id="11" xr3:uid="{94C46A97-2937-471A-B368-A7364898785C}" name="OTROS" dataDxfId="805"/>
    <tableColumn id="12" xr3:uid="{82E13694-7253-424A-A343-527D3F1E68A2}" name="HONORARIOS" dataDxfId="804"/>
    <tableColumn id="13" xr3:uid="{9D6F37C9-25B7-44AF-8B31-BC6CFE0EA2F2}" name="EXTRA" dataDxfId="803"/>
    <tableColumn id="14" xr3:uid="{FAB459A6-B141-4179-8745-9A86F94851DF}" name="DISPONIBLE REEMBOLSO" dataDxfId="802"/>
    <tableColumn id="15" xr3:uid="{24A48A4E-9325-4F26-A2CB-09B52E1AF3CD}" name="INFO" dataDxfId="801"/>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800" headerRowBorderDxfId="799" tableBorderDxfId="798" totalsRowBorderDxfId="797">
  <autoFilter ref="AN1:AO66" xr:uid="{B1FB84DA-6BBC-44FA-AC02-E3F50F0F1074}"/>
  <tableColumns count="2">
    <tableColumn id="1" xr3:uid="{6C6EE4E3-82CC-4137-8F0E-4A21E2D0F007}" name="mes" dataDxfId="796"/>
    <tableColumn id="2" xr3:uid="{2473C442-894B-4089-A9E2-D6E68C4258AE}" name="producido" dataDxfId="795">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4" headerRowBorderDxfId="793" tableBorderDxfId="792">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91"/>
    <tableColumn id="2" xr3:uid="{475BB63B-D54E-4A38-B85E-2A88A4141421}" name="ENTRADA" dataDxfId="790"/>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9" headerRowBorderDxfId="788" tableBorderDxfId="787">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6"/>
    <tableColumn id="2" xr3:uid="{6ABAC129-9420-48BF-85F3-A063E82BD8AE}" name="SALIDA" dataDxfId="785"/>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4" tableBorderDxfId="783">
  <autoFilter ref="M21:P78" xr:uid="{44149F2C-A03F-44E9-BF1D-2FFCCE73D029}"/>
  <tableColumns count="4">
    <tableColumn id="1" xr3:uid="{04607121-90E0-4632-9506-2F3967C22B7F}" name="PROCESOS FISCALES"/>
    <tableColumn id="2" xr3:uid="{60772790-2AFE-4650-A639-870C62D9AE61}" name="Columna1" dataDxfId="7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81" dataDxfId="780">
  <autoFilter ref="T15:X28" xr:uid="{3795A315-C805-49C5-9B59-70B6A12E4F96}"/>
  <tableColumns count="5">
    <tableColumn id="1" xr3:uid="{588499A1-1D34-492E-AEC3-E8905419B325}" name="Nombre:" dataDxfId="779"/>
    <tableColumn id="2" xr3:uid="{F628E99C-1A33-43C7-9803-132B799EEF02}" name="Dirección" dataDxfId="778"/>
    <tableColumn id="3" xr3:uid="{FBA92647-D869-4A4F-85D5-3E8C17778A39}" name="Telefono:" dataDxfId="777"/>
    <tableColumn id="4" xr3:uid="{4EE675BC-A3F3-45AE-AFCD-92A8911E24A0}" name="E-Mail:" dataDxfId="776"/>
    <tableColumn id="5" xr3:uid="{127B1149-E5DC-4900-AA4E-E7D0CF89AF97}" name="Nit:" dataDxfId="77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4"/>
    <tableColumn id="1" xr3:uid="{F008CF75-8ED3-4B50-97E9-8402D8962696}" name="OTRO" dataDxfId="7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71"/>
    <tableColumn id="9" xr3:uid="{014F542F-408B-41F7-A6AF-00AF1F5740CE}" name="TRASPASO A INDETERMINADO CARRO" dataDxfId="770"/>
    <tableColumn id="8" xr3:uid="{4820EE65-EBEA-46C0-BE8F-1B618D2065A8}" name="REVOCATORIA DE TRASPASO INDETERMINADO CARRO" dataDxfId="769"/>
    <tableColumn id="3" xr3:uid="{D4005C9A-0CFA-49B6-BFD5-059A6CDBF0C7}" name="TRASLADO CARRO" dataDxfId="768"/>
    <tableColumn id="4" xr3:uid="{646897D3-02FD-42A9-BA92-6EBD2382EFDE}" name="LEVANTAMIENTO DE PRENDA CARRO" dataDxfId="767"/>
    <tableColumn id="11" xr3:uid="{59ABCA15-9BF6-4770-BD62-DB3B94D6BB90}" name="INSCRIPCION DE PRENDA CARRO" dataDxfId="766"/>
    <tableColumn id="13" xr3:uid="{CF865173-11E2-406B-936A-372B8B100020}" name="RADICADO DE CUENTA CARRO" dataDxfId="765"/>
    <tableColumn id="15" xr3:uid="{AC955A8E-A49C-4D8C-BA4A-4FE4476527F7}" name="DUPLICADO DE PLACAS CARRO" dataDxfId="764"/>
    <tableColumn id="18" xr3:uid="{F67FDABA-3EDF-4D76-A2EB-9B7C28F71F4E}" name="DUPLICADO DE LICENCIA DE TRANSITO CARRO" dataDxfId="763"/>
    <tableColumn id="19" xr3:uid="{E472B2DC-4B47-44F4-901E-59363C8BC0B7}" name="CANCELACION DE CUENTA CARRO" dataDxfId="762"/>
    <tableColumn id="10" xr3:uid="{A1EC3DA5-D8EC-40A3-997C-D2D57292AE19}" name="MATRICULA INICIAL CARRO" dataDxfId="761"/>
    <tableColumn id="5" xr3:uid="{70946E19-6AC6-463F-ABD2-A5975C92D14B}" name="CERTIFICADO DE TRADISION" dataDxfId="760"/>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9">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8"/>
    <tableColumn id="2" xr3:uid="{708260BB-1AC7-4DA1-96A1-E54A7417EFBD}" name="CEDULA" dataDxfId="757"/>
    <tableColumn id="3" xr3:uid="{D139721E-D93E-4380-BC90-A6138E57D883}" name="TELEFONO" dataDxfId="756"/>
    <tableColumn id="4" xr3:uid="{2FDFB69A-6FBF-48B0-81B8-A140A0021DC8}" name="DIRECCION" dataDxfId="755"/>
    <tableColumn id="5" xr3:uid="{20337860-4E8D-4868-A44D-61E1FAE599A6}" name="BARRIO" dataDxfId="754"/>
    <tableColumn id="6" xr3:uid="{10DC76DC-E948-456D-852B-6695472BC617}" name="MUNICIPIO" dataDxfId="75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2"/>
    <tableColumn id="3" xr3:uid="{35CDD302-2429-4FF7-A1A7-EFF62805FFA3}" name="TRASPASO A INDETERMINADO CARRO" dataDxfId="751"/>
    <tableColumn id="2" xr3:uid="{E60228B1-B829-422B-95B7-D3BC256FA9EE}" name="REVOCATORIA DE TRASPASO INDETERMINADO CARRO" dataDxfId="750"/>
    <tableColumn id="8" xr3:uid="{5F2A354E-E0A8-4F0A-ABCB-099BCB05B46F}" name="TRASLADO CARRO" dataDxfId="749"/>
    <tableColumn id="10" xr3:uid="{9685E94A-F726-4A31-B298-C0E8408C81CA}" name="LEVANTAMIENTO DE PRENDA CARRO" dataDxfId="748"/>
    <tableColumn id="12" xr3:uid="{688B68EF-6496-4283-B17A-E3940AEB4823}" name="INSCRIPCION DE PRENDA CARRO" dataDxfId="747"/>
    <tableColumn id="14" xr3:uid="{074CE06D-B3DD-4FA8-B388-101C1D4C871B}" name="RADICADO DE CUENTA CARRO" dataDxfId="746"/>
    <tableColumn id="16" xr3:uid="{44AC0396-E24F-452F-9FDB-323B4A82F127}" name="DUPLICADO DE PLACAS CARRO" dataDxfId="745"/>
    <tableColumn id="17" xr3:uid="{FAD416D4-EE11-4EFF-A324-14A7B3CECB9C}" name="DUPLICADO DE LICENCIA DE TRANSITO CARRO" dataDxfId="744"/>
    <tableColumn id="20" xr3:uid="{38A1F80A-6958-43CB-8F74-2D4E918A33C5}" name="CANCELACION DE CUENTA CARRO" dataDxfId="743"/>
    <tableColumn id="11" xr3:uid="{1364BDCF-242A-4702-8A54-D919F46A85E0}" name="MATRICULA INICIAL CARRO" dataDxfId="742"/>
    <tableColumn id="5" xr3:uid="{507749A8-B7AA-4FA1-A584-F5ACE7C2A676}" name="CERTIFICADO DE TRADISION" dataDxfId="74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40">
  <autoFilter ref="AA4:AB27" xr:uid="{3D1C3DF8-809F-4277-8B91-D81C907C58EA}"/>
  <tableColumns count="2">
    <tableColumn id="1" xr3:uid="{1334576B-A17D-4627-ACD8-CD707C853ACF}" name="FECHA" dataDxfId="739"/>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8" totalsRowShown="0" headerRowDxfId="738" headerRowBorderDxfId="737" tableBorderDxfId="736">
  <autoFilter ref="C1:I5488" xr:uid="{ED9BEC83-E321-4AFF-AFDD-8201BD53FFE8}"/>
  <sortState xmlns:xlrd2="http://schemas.microsoft.com/office/spreadsheetml/2017/richdata2" ref="C2:I5488">
    <sortCondition ref="C1:C5488"/>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5"/>
    <tableColumn id="4" xr3:uid="{DD4DDCB0-B507-44E9-8DAF-742C2BF81C64}" name="DIRECCION" dataDxfId="734"/>
    <tableColumn id="5" xr3:uid="{8952EA93-94B6-44D1-84FD-1176708E2AA1}" name="CIUDAD" dataDxfId="733">
      <calculatedColumnFormula>PROPER(BDPERSONAS[[#This Row],[CIUDAD]])</calculatedColumnFormula>
    </tableColumn>
    <tableColumn id="6" xr3:uid="{FE7518C8-A13A-4B7A-8318-D0A0ECB8B10F}" name="TELEFONO" dataDxfId="73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31" dataDxfId="730">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9"/>
    <tableColumn id="2" xr3:uid="{36D0C90C-A9C7-4ADB-A856-B4F74FD08FB1}" name="Tipo de servicio:" dataDxfId="728"/>
    <tableColumn id="3" xr3:uid="{AE638115-08D4-409D-804F-22BCE4DC245B}" name="Clase de vehículo:" dataDxfId="727"/>
    <tableColumn id="4" xr3:uid="{4FF83E7F-1DCA-49F7-B060-A1907755AB50}" name="Marca:" dataDxfId="726"/>
    <tableColumn id="5" xr3:uid="{C0689F51-B339-46E7-A369-11C27E300050}" name="Línea:" dataDxfId="725"/>
    <tableColumn id="6" xr3:uid="{42969682-6A22-443D-A54A-3B72CFA38EB8}" name="Modelo:" dataDxfId="724"/>
    <tableColumn id="7" xr3:uid="{BA59E222-984D-4493-ADB1-73EF122405BA}" name="Color:" dataDxfId="723"/>
    <tableColumn id="8" xr3:uid="{34A9AFB5-CFDD-4EDE-82BC-A54CD48BD8D1}" name="Número de serie:" dataDxfId="722"/>
    <tableColumn id="9" xr3:uid="{B9780348-0EC2-4C20-8DE7-9BEE67FC6490}" name="Número de motor:" dataDxfId="721"/>
    <tableColumn id="10" xr3:uid="{2AB5F99F-FA78-4509-AF59-770964398762}" name="Número de chasis:" dataDxfId="720"/>
    <tableColumn id="11" xr3:uid="{DCAD15E2-64D5-439F-9201-5BB4E3932D8D}" name="Número de VIN:" dataDxfId="719"/>
    <tableColumn id="12" xr3:uid="{7601425A-10ED-40AE-BBEF-956661B2158C}" name="Cilindraje:" dataDxfId="718"/>
    <tableColumn id="13" xr3:uid="{772EF62D-FF32-4011-A868-E41F2CB2F2B7}" name="Tipo de carrocería:" dataDxfId="717"/>
    <tableColumn id="14" xr3:uid="{365733A5-3AEF-4C25-9F63-81F4273AE6CE}" name="Tipo Combustible:" dataDxfId="716"/>
    <tableColumn id="15" xr3:uid="{6FC5810D-F74B-49A0-908F-1663ADA306A3}" name="Fecha de Matricula" dataDxfId="715"/>
    <tableColumn id="16" xr3:uid="{D398159C-B4BD-4416-A8D3-F89C9A300FAD}" name="Autoridad de tránsito:" dataDxfId="714"/>
    <tableColumn id="17" xr3:uid="{95A1CB28-DF85-4D97-B623-3E08D9DEF87A}" name="Gravámenes (prenda)" dataDxfId="713"/>
    <tableColumn id="18" xr3:uid="{4B272A3D-D9D5-4EFA-9F3A-F6F255080FCC}" name="Capacidad:" dataDxfId="7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9303</v>
      </c>
      <c r="P5" s="1093">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6912</v>
      </c>
      <c r="C7" s="284" t="s">
        <v>1643</v>
      </c>
      <c r="D7" s="285" t="s">
        <v>1644</v>
      </c>
      <c r="E7" s="284" t="s">
        <v>1466</v>
      </c>
      <c r="F7" s="284" t="s">
        <v>8196</v>
      </c>
      <c r="G7" s="662"/>
      <c r="H7" s="662"/>
      <c r="I7" s="662"/>
      <c r="J7" s="662"/>
      <c r="K7" s="662"/>
      <c r="L7" s="1001" t="s">
        <v>9259</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6912</v>
      </c>
      <c r="C12" s="617" t="s">
        <v>1643</v>
      </c>
      <c r="D12" s="618" t="s">
        <v>8702</v>
      </c>
      <c r="E12" s="617" t="s">
        <v>1466</v>
      </c>
      <c r="F12" s="617" t="s">
        <v>8196</v>
      </c>
      <c r="G12" s="971" t="s">
        <v>8319</v>
      </c>
      <c r="H12" s="871" t="s">
        <v>8418</v>
      </c>
      <c r="I12" s="872" t="s">
        <v>8313</v>
      </c>
      <c r="J12" s="872" t="s">
        <v>8412</v>
      </c>
      <c r="K12" s="872" t="s">
        <v>7921</v>
      </c>
      <c r="L12" s="872" t="s">
        <v>8419</v>
      </c>
      <c r="M12" s="873" t="s">
        <v>8315</v>
      </c>
      <c r="N12" s="873" t="s">
        <v>8318</v>
      </c>
      <c r="O12" s="874" t="s">
        <v>3435</v>
      </c>
      <c r="P12" s="882" t="s">
        <v>7110</v>
      </c>
      <c r="Q12" t="s">
        <v>573</v>
      </c>
      <c r="R12" s="261" t="s">
        <v>4284</v>
      </c>
      <c r="S12" s="319">
        <v>-508000</v>
      </c>
      <c r="AB12" s="260"/>
    </row>
    <row r="13" spans="1:28" x14ac:dyDescent="0.25">
      <c r="A13" s="197"/>
      <c r="B13" s="611" t="s">
        <v>6918</v>
      </c>
      <c r="C13" s="453" t="s">
        <v>6605</v>
      </c>
      <c r="D13" s="454" t="s">
        <v>8841</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9161</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9161</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6918</v>
      </c>
      <c r="C16" s="453" t="s">
        <v>6315</v>
      </c>
      <c r="D16" s="454"/>
      <c r="E16" s="443" t="s">
        <v>9194</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9309</v>
      </c>
      <c r="Q16" t="s">
        <v>573</v>
      </c>
      <c r="R16" s="290" t="s">
        <v>1465</v>
      </c>
      <c r="S16" s="291">
        <f>SUM(S7:S12)</f>
        <v>25501000</v>
      </c>
      <c r="AB16" s="260"/>
    </row>
    <row r="17" spans="1:28" ht="15.75" x14ac:dyDescent="0.25">
      <c r="A17" s="357"/>
      <c r="B17" s="611" t="s">
        <v>6918</v>
      </c>
      <c r="C17" s="453" t="s">
        <v>6833</v>
      </c>
      <c r="D17" s="454" t="s">
        <v>9284</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6918</v>
      </c>
      <c r="C18" s="453" t="s">
        <v>587</v>
      </c>
      <c r="D18" s="454" t="s">
        <v>9279</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9206</v>
      </c>
      <c r="Q18" t="s">
        <v>573</v>
      </c>
      <c r="AB18" s="260"/>
    </row>
    <row r="19" spans="1:28" ht="15.75" x14ac:dyDescent="0.25">
      <c r="A19" s="357"/>
      <c r="B19" s="611" t="s">
        <v>6918</v>
      </c>
      <c r="C19" s="453" t="s">
        <v>5056</v>
      </c>
      <c r="D19" s="454" t="s">
        <v>9280</v>
      </c>
      <c r="E19" s="443" t="s">
        <v>9281</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6918</v>
      </c>
      <c r="C20" s="453" t="s">
        <v>5056</v>
      </c>
      <c r="D20" s="454" t="s">
        <v>9262</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6918</v>
      </c>
      <c r="C21" s="453" t="s">
        <v>8734</v>
      </c>
      <c r="D21" s="454" t="s">
        <v>8832</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6918</v>
      </c>
      <c r="C22" s="453" t="s">
        <v>6700</v>
      </c>
      <c r="D22" s="454" t="s">
        <v>9286</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6918</v>
      </c>
      <c r="C23" s="453" t="s">
        <v>9276</v>
      </c>
      <c r="D23" s="454" t="s">
        <v>9218</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6833</v>
      </c>
      <c r="S23" s="561" t="str">
        <f>IFERROR(VLOOKUP(R$21,TablaDATOS[#All],4,FALSE),"")</f>
        <v xml:space="preserve">CALLE 6 3 - 42 </v>
      </c>
      <c r="X23" s="561" t="str">
        <f>IFERROR(VLOOKUP(W$21,TablaDATOS[#All],4,FALSE),"")</f>
        <v/>
      </c>
    </row>
    <row r="24" spans="1:28" ht="15.75" x14ac:dyDescent="0.25">
      <c r="A24" s="358"/>
      <c r="B24" s="611" t="s">
        <v>6918</v>
      </c>
      <c r="C24" s="453" t="s">
        <v>2400</v>
      </c>
      <c r="D24" s="454" t="s">
        <v>9272</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6918</v>
      </c>
      <c r="C25" s="453" t="s">
        <v>6867</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6605</v>
      </c>
      <c r="S25" s="561" t="str">
        <f>IFERROR(VLOOKUP(R$21,TablaDATOS[#All],6,FALSE),"")</f>
        <v>GARZON</v>
      </c>
    </row>
    <row r="26" spans="1:28" ht="15.75" x14ac:dyDescent="0.25">
      <c r="A26" s="357"/>
      <c r="B26" s="611" t="s">
        <v>6918</v>
      </c>
      <c r="C26" s="453" t="s">
        <v>6867</v>
      </c>
      <c r="D26" s="454" t="s">
        <v>9119</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6918</v>
      </c>
      <c r="C27" s="453" t="s">
        <v>7049</v>
      </c>
      <c r="D27" s="454" t="s">
        <v>9266</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6918</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6918</v>
      </c>
      <c r="C29" s="453"/>
      <c r="D29" s="454"/>
      <c r="E29" s="443" t="s">
        <v>9242</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6914</v>
      </c>
      <c r="C30" s="453" t="s">
        <v>6833</v>
      </c>
      <c r="D30" s="454" t="s">
        <v>9268</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6914</v>
      </c>
      <c r="C31" s="453" t="s">
        <v>6600</v>
      </c>
      <c r="D31" s="454" t="s">
        <v>9267</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6914</v>
      </c>
      <c r="C32" s="453" t="s">
        <v>587</v>
      </c>
      <c r="D32" s="454" t="s">
        <v>9236</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9237</v>
      </c>
      <c r="Q32" t="s">
        <v>573</v>
      </c>
      <c r="R32" s="909" t="s">
        <v>6556</v>
      </c>
      <c r="S32" s="72"/>
    </row>
    <row r="33" spans="1:24" ht="15.75" x14ac:dyDescent="0.25">
      <c r="A33" s="358"/>
      <c r="B33" s="611" t="s">
        <v>6914</v>
      </c>
      <c r="C33" s="453" t="s">
        <v>5056</v>
      </c>
      <c r="D33" s="454" t="s">
        <v>9216</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6914</v>
      </c>
      <c r="C34" s="453" t="s">
        <v>3992</v>
      </c>
      <c r="D34" s="454" t="s">
        <v>9264</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6914</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9308</v>
      </c>
      <c r="Q35" t="s">
        <v>573</v>
      </c>
    </row>
    <row r="36" spans="1:24" ht="15.75" x14ac:dyDescent="0.25">
      <c r="A36" s="357"/>
      <c r="B36" s="611" t="s">
        <v>6915</v>
      </c>
      <c r="C36" s="453" t="s">
        <v>8422</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6902</v>
      </c>
      <c r="B37" s="611" t="s">
        <v>6915</v>
      </c>
      <c r="C37" s="453" t="s">
        <v>8422</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8603</v>
      </c>
      <c r="Q37" t="s">
        <v>573</v>
      </c>
    </row>
    <row r="38" spans="1:24" ht="15.75" x14ac:dyDescent="0.25">
      <c r="A38" s="357" t="s">
        <v>6901</v>
      </c>
      <c r="B38" s="611" t="s">
        <v>9161</v>
      </c>
      <c r="C38" s="453" t="s">
        <v>587</v>
      </c>
      <c r="D38" s="454" t="s">
        <v>9265</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6903</v>
      </c>
      <c r="B39" s="611" t="s">
        <v>9161</v>
      </c>
      <c r="C39" s="453"/>
      <c r="D39" s="454"/>
      <c r="E39" s="443" t="s">
        <v>9233</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6904</v>
      </c>
      <c r="B40" s="611" t="s">
        <v>6916</v>
      </c>
      <c r="C40" s="453" t="s">
        <v>6315</v>
      </c>
      <c r="D40" s="454">
        <v>71263203</v>
      </c>
      <c r="E40" s="443" t="s">
        <v>9194</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6905</v>
      </c>
      <c r="B41" s="611" t="s">
        <v>6916</v>
      </c>
      <c r="C41" s="453" t="s">
        <v>7808</v>
      </c>
      <c r="D41" s="454">
        <v>1020432083</v>
      </c>
      <c r="E41" s="443" t="s">
        <v>7810</v>
      </c>
      <c r="F41" s="443" t="s">
        <v>7809</v>
      </c>
      <c r="G41" s="455" t="s">
        <v>547</v>
      </c>
      <c r="H41" s="855">
        <v>46025</v>
      </c>
      <c r="I41" s="854">
        <v>16</v>
      </c>
      <c r="J41" s="855">
        <f>WORKDAY.INTL(Tabla23[[#This Row],[PAZ Y SALVO - ENVIO]],Tabla23[[#This Row],[RECIBO TRANSITO]],1,Tabla30[FECHA])</f>
        <v>46049</v>
      </c>
      <c r="K41" s="335"/>
      <c r="L41" s="614"/>
      <c r="M41" s="613"/>
      <c r="N41" s="613"/>
      <c r="O41" s="613">
        <v>-523000</v>
      </c>
      <c r="P41" s="864" t="s">
        <v>7807</v>
      </c>
      <c r="Q41" t="s">
        <v>573</v>
      </c>
    </row>
    <row r="42" spans="1:24" ht="15.75" x14ac:dyDescent="0.25">
      <c r="A42" s="357"/>
      <c r="B42" s="611" t="s">
        <v>6916</v>
      </c>
      <c r="C42" s="453" t="s">
        <v>2451</v>
      </c>
      <c r="D42" s="454" t="s">
        <v>9226</v>
      </c>
      <c r="E42" s="443" t="s">
        <v>9238</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9249</v>
      </c>
      <c r="C43" s="453" t="s">
        <v>587</v>
      </c>
      <c r="D43" s="454">
        <v>8401349</v>
      </c>
      <c r="E43" s="443" t="s">
        <v>8870</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6916</v>
      </c>
      <c r="C44" s="453" t="s">
        <v>9160</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6916</v>
      </c>
      <c r="C45" s="453" t="s">
        <v>1898</v>
      </c>
      <c r="D45" s="454" t="s">
        <v>8969</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6916</v>
      </c>
      <c r="C46" s="453" t="s">
        <v>1898</v>
      </c>
      <c r="D46" s="454">
        <v>1010127815</v>
      </c>
      <c r="E46" s="443" t="s">
        <v>8528</v>
      </c>
      <c r="F46" s="443" t="s">
        <v>8529</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6916</v>
      </c>
      <c r="C47" s="453" t="s">
        <v>1646</v>
      </c>
      <c r="D47" s="454" t="s">
        <v>9039</v>
      </c>
      <c r="E47" s="443" t="s">
        <v>9128</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9137</v>
      </c>
      <c r="Q47" t="s">
        <v>573</v>
      </c>
      <c r="X47" s="725"/>
    </row>
    <row r="48" spans="1:24" ht="15.75" x14ac:dyDescent="0.25">
      <c r="A48" s="357"/>
      <c r="B48" s="611" t="s">
        <v>6917</v>
      </c>
      <c r="C48" s="453" t="s">
        <v>1898</v>
      </c>
      <c r="D48" s="454" t="s">
        <v>9174</v>
      </c>
      <c r="E48" s="443" t="s">
        <v>9007</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6917</v>
      </c>
      <c r="C49" s="453" t="s">
        <v>3818</v>
      </c>
      <c r="D49" s="454" t="s">
        <v>6872</v>
      </c>
      <c r="E49" s="443" t="s">
        <v>4818</v>
      </c>
      <c r="F49" s="443" t="s">
        <v>436</v>
      </c>
      <c r="G49" s="455">
        <v>418000</v>
      </c>
      <c r="H49" s="360">
        <v>5000</v>
      </c>
      <c r="I49" s="335">
        <v>222000</v>
      </c>
      <c r="J49" s="335">
        <v>80000</v>
      </c>
      <c r="K49" s="335"/>
      <c r="L49" s="614"/>
      <c r="M49" s="613"/>
      <c r="N49" s="613"/>
      <c r="O49" s="613">
        <v>30000</v>
      </c>
      <c r="P49" s="864" t="s">
        <v>8141</v>
      </c>
      <c r="Q49" t="s">
        <v>573</v>
      </c>
      <c r="X49" s="725"/>
    </row>
    <row r="50" spans="1:24" ht="15.75" x14ac:dyDescent="0.25">
      <c r="A50" s="357"/>
      <c r="B50" s="611" t="s">
        <v>6913</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9307</v>
      </c>
      <c r="Q50" t="s">
        <v>573</v>
      </c>
      <c r="X50" s="725"/>
    </row>
    <row r="51" spans="1:24" ht="15.75" x14ac:dyDescent="0.25">
      <c r="A51" s="357"/>
      <c r="B51" s="611" t="s">
        <v>6913</v>
      </c>
      <c r="C51" s="453" t="s">
        <v>1554</v>
      </c>
      <c r="D51" s="454" t="s">
        <v>8546</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6913</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7114</v>
      </c>
      <c r="Q52" t="s">
        <v>573</v>
      </c>
      <c r="X52" s="725"/>
    </row>
    <row r="53" spans="1:24" ht="15.75" x14ac:dyDescent="0.25">
      <c r="A53" s="357"/>
      <c r="B53" s="611" t="s">
        <v>6913</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7115</v>
      </c>
      <c r="Q53" t="s">
        <v>573</v>
      </c>
      <c r="X53" s="725"/>
    </row>
    <row r="54" spans="1:24" ht="15.75" x14ac:dyDescent="0.25">
      <c r="A54" s="357"/>
      <c r="B54" s="611" t="s">
        <v>6913</v>
      </c>
      <c r="C54" s="375" t="s">
        <v>8486</v>
      </c>
      <c r="D54" s="292" t="s">
        <v>6776</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7637</v>
      </c>
      <c r="Q54" t="s">
        <v>573</v>
      </c>
      <c r="R54" s="772"/>
      <c r="X54" s="725"/>
    </row>
    <row r="55" spans="1:24" ht="15.75" x14ac:dyDescent="0.25">
      <c r="A55" s="357"/>
      <c r="B55" s="611" t="s">
        <v>6913</v>
      </c>
      <c r="C55" s="453" t="s">
        <v>8481</v>
      </c>
      <c r="D55" s="454" t="s">
        <v>8498</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8594</v>
      </c>
      <c r="Q55" t="s">
        <v>573</v>
      </c>
      <c r="R55" s="260"/>
      <c r="X55" s="725"/>
    </row>
    <row r="56" spans="1:24" ht="15.75" x14ac:dyDescent="0.25">
      <c r="A56" s="357"/>
      <c r="B56" s="611" t="s">
        <v>7069</v>
      </c>
      <c r="C56" s="453" t="s">
        <v>3987</v>
      </c>
      <c r="D56" s="454" t="s">
        <v>9205</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7069</v>
      </c>
      <c r="C57" s="453" t="s">
        <v>6315</v>
      </c>
      <c r="D57" s="454">
        <v>71263203</v>
      </c>
      <c r="E57" s="443" t="s">
        <v>9194</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7069</v>
      </c>
      <c r="C58" s="453" t="s">
        <v>1728</v>
      </c>
      <c r="D58" s="454" t="s">
        <v>9278</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7069</v>
      </c>
      <c r="C59" s="453" t="s">
        <v>2523</v>
      </c>
      <c r="D59" s="454" t="s">
        <v>7586</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7069</v>
      </c>
      <c r="C60" s="453" t="s">
        <v>1710</v>
      </c>
      <c r="D60" s="454" t="s">
        <v>9201</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7069</v>
      </c>
      <c r="C61" s="453" t="s">
        <v>6566</v>
      </c>
      <c r="D61" s="454" t="s">
        <v>9219</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7069</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9248</v>
      </c>
      <c r="Q62" t="s">
        <v>573</v>
      </c>
      <c r="S62" s="260"/>
      <c r="X62" s="725"/>
    </row>
    <row r="63" spans="1:24" ht="15.75" x14ac:dyDescent="0.25">
      <c r="A63" s="357"/>
      <c r="B63" s="611" t="s">
        <v>7069</v>
      </c>
      <c r="C63" s="453" t="s">
        <v>1554</v>
      </c>
      <c r="D63" s="454" t="s">
        <v>9261</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7069</v>
      </c>
      <c r="C64" s="453" t="s">
        <v>8907</v>
      </c>
      <c r="D64" s="454" t="s">
        <v>9231</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7069</v>
      </c>
      <c r="C65" s="453" t="s">
        <v>6833</v>
      </c>
      <c r="D65" s="454">
        <v>1081417759</v>
      </c>
      <c r="E65" s="443" t="s">
        <v>9194</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9273</v>
      </c>
      <c r="Q65" t="s">
        <v>573</v>
      </c>
      <c r="R65" s="86"/>
      <c r="X65" s="725"/>
    </row>
    <row r="66" spans="1:24" ht="15.75" x14ac:dyDescent="0.25">
      <c r="A66" s="357"/>
      <c r="B66" s="611" t="s">
        <v>7069</v>
      </c>
      <c r="C66" s="453" t="s">
        <v>6833</v>
      </c>
      <c r="D66" s="454">
        <v>1081417759</v>
      </c>
      <c r="E66" s="443" t="s">
        <v>9194</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9274</v>
      </c>
      <c r="Q66" t="s">
        <v>573</v>
      </c>
      <c r="X66" s="725"/>
    </row>
    <row r="67" spans="1:24" ht="15.75" x14ac:dyDescent="0.25">
      <c r="A67" s="357"/>
      <c r="B67" s="611" t="s">
        <v>7069</v>
      </c>
      <c r="C67" s="453" t="s">
        <v>6833</v>
      </c>
      <c r="D67" s="454">
        <v>1081417759</v>
      </c>
      <c r="E67" s="443" t="s">
        <v>9194</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9193</v>
      </c>
      <c r="Q67" t="s">
        <v>573</v>
      </c>
    </row>
    <row r="68" spans="1:24" ht="15.75" x14ac:dyDescent="0.25">
      <c r="A68" s="357"/>
      <c r="B68" s="611" t="s">
        <v>7069</v>
      </c>
      <c r="C68" s="453" t="s">
        <v>6833</v>
      </c>
      <c r="D68" s="454" t="s">
        <v>9157</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7069</v>
      </c>
      <c r="C69" s="453" t="s">
        <v>6600</v>
      </c>
      <c r="D69" s="454" t="s">
        <v>9217</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7069</v>
      </c>
      <c r="C70" s="453" t="s">
        <v>6600</v>
      </c>
      <c r="D70" s="454" t="s">
        <v>9121</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7069</v>
      </c>
      <c r="C71" s="453" t="s">
        <v>587</v>
      </c>
      <c r="D71" s="454" t="s">
        <v>9182</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7069</v>
      </c>
      <c r="C72" s="453" t="s">
        <v>587</v>
      </c>
      <c r="D72" s="454" t="s">
        <v>9195</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7069</v>
      </c>
      <c r="C73" s="453" t="s">
        <v>587</v>
      </c>
      <c r="D73" s="454" t="s">
        <v>9215</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7069</v>
      </c>
      <c r="C74" s="453" t="s">
        <v>587</v>
      </c>
      <c r="D74" s="454">
        <v>1020405528</v>
      </c>
      <c r="E74" s="443" t="s">
        <v>8713</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8714</v>
      </c>
      <c r="Q74" t="s">
        <v>573</v>
      </c>
    </row>
    <row r="75" spans="1:24" ht="15.75" x14ac:dyDescent="0.25">
      <c r="A75" s="357"/>
      <c r="B75" s="611" t="s">
        <v>7069</v>
      </c>
      <c r="C75" s="453" t="s">
        <v>8474</v>
      </c>
      <c r="D75" s="454" t="s">
        <v>8989</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7069</v>
      </c>
      <c r="C76" s="453" t="s">
        <v>5056</v>
      </c>
      <c r="D76" s="454" t="s">
        <v>9269</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9305</v>
      </c>
      <c r="Q76" t="s">
        <v>573</v>
      </c>
    </row>
    <row r="77" spans="1:24" ht="15.75" x14ac:dyDescent="0.25">
      <c r="A77" s="357"/>
      <c r="B77" s="611" t="s">
        <v>7069</v>
      </c>
      <c r="C77" s="453" t="s">
        <v>5056</v>
      </c>
      <c r="D77" s="454" t="s">
        <v>9254</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7069</v>
      </c>
      <c r="C78" s="453" t="s">
        <v>5056</v>
      </c>
      <c r="D78" s="454" t="s">
        <v>9200</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7069</v>
      </c>
      <c r="C79" s="453" t="s">
        <v>5056</v>
      </c>
      <c r="D79" s="454" t="s">
        <v>9304</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7069</v>
      </c>
      <c r="C80" s="453" t="s">
        <v>8734</v>
      </c>
      <c r="D80" s="454" t="s">
        <v>9170</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7069</v>
      </c>
      <c r="C81" s="453" t="s">
        <v>8734</v>
      </c>
      <c r="D81" s="454" t="s">
        <v>9263</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7069</v>
      </c>
      <c r="C82" s="453" t="s">
        <v>8734</v>
      </c>
      <c r="D82" s="454" t="s">
        <v>9239</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7069</v>
      </c>
      <c r="C83" s="453" t="s">
        <v>8734</v>
      </c>
      <c r="D83" s="454" t="s">
        <v>9113</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7069</v>
      </c>
      <c r="C84" s="453" t="s">
        <v>8734</v>
      </c>
      <c r="D84" s="454" t="s">
        <v>9220</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7069</v>
      </c>
      <c r="C85" s="453" t="s">
        <v>9184</v>
      </c>
      <c r="D85" s="454" t="s">
        <v>9180</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7069</v>
      </c>
      <c r="C86" s="453" t="s">
        <v>1845</v>
      </c>
      <c r="D86" s="454" t="s">
        <v>8179</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7069</v>
      </c>
      <c r="C87" s="453" t="s">
        <v>1898</v>
      </c>
      <c r="D87" s="454">
        <v>1065889345</v>
      </c>
      <c r="E87" s="443" t="s">
        <v>8030</v>
      </c>
      <c r="F87" s="443" t="s">
        <v>8092</v>
      </c>
      <c r="G87" s="455"/>
      <c r="H87" s="855">
        <v>46086</v>
      </c>
      <c r="I87" s="854">
        <v>11</v>
      </c>
      <c r="J87" s="855">
        <f>WORKDAY.INTL(Tabla23[[#This Row],[PAZ Y SALVO - ENVIO]],Tabla23[[#This Row],[RECIBO TRANSITO]],1,Tabla30[FECHA])</f>
        <v>46101</v>
      </c>
      <c r="K87" s="335"/>
      <c r="L87" s="728"/>
      <c r="M87" s="613"/>
      <c r="N87" s="613"/>
      <c r="O87" s="613">
        <v>0</v>
      </c>
      <c r="P87" s="864" t="s">
        <v>8041</v>
      </c>
      <c r="Q87" t="s">
        <v>573</v>
      </c>
    </row>
    <row r="88" spans="1:18" ht="15.75" x14ac:dyDescent="0.25">
      <c r="A88" s="357"/>
      <c r="B88" s="611" t="s">
        <v>7069</v>
      </c>
      <c r="C88" s="453" t="s">
        <v>6565</v>
      </c>
      <c r="D88" s="454" t="s">
        <v>9246</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7069</v>
      </c>
      <c r="C89" s="453" t="s">
        <v>6565</v>
      </c>
      <c r="D89" s="454" t="s">
        <v>9244</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9245</v>
      </c>
      <c r="Q89" t="s">
        <v>573</v>
      </c>
      <c r="R89" s="293"/>
    </row>
    <row r="90" spans="1:18" ht="15.75" x14ac:dyDescent="0.25">
      <c r="A90" s="357"/>
      <c r="B90" s="611" t="s">
        <v>7069</v>
      </c>
      <c r="C90" s="453" t="s">
        <v>6857</v>
      </c>
      <c r="D90" s="454">
        <v>1061712052</v>
      </c>
      <c r="E90" s="443" t="s">
        <v>6408</v>
      </c>
      <c r="F90" s="991" t="s">
        <v>245</v>
      </c>
      <c r="G90" s="455">
        <v>2655000</v>
      </c>
      <c r="H90" s="360"/>
      <c r="I90" s="335">
        <v>2661000</v>
      </c>
      <c r="J90" s="335"/>
      <c r="K90" s="335"/>
      <c r="L90" s="614"/>
      <c r="M90" s="613"/>
      <c r="N90" s="1091"/>
      <c r="O90" s="613">
        <f>Tabla23[[#This Row],[DINERO RECIBIDO]]-Tabla23[[#This Row],[PAZ Y SALVO - ENVIO]]-Tabla23[[#This Row],[RECIBO TRANSITO]]-Tabla23[[#This Row],[OTRO RECIBO (RUNT - COPIAS)]]-Tabla23[[#This Row],[IMPUESTO]]-Tabla23[[#This Row],[OTROS - SOBRANTE]]-Tabla23[[#This Row],[HONORARIOS]]-Tabla23[[#This Row],[EXTRA]]</f>
        <v>-6000</v>
      </c>
      <c r="P90" s="892" t="s">
        <v>9258</v>
      </c>
      <c r="Q90" t="s">
        <v>573</v>
      </c>
      <c r="R90" s="293"/>
    </row>
    <row r="91" spans="1:18" ht="15.75" x14ac:dyDescent="0.25">
      <c r="A91" s="357"/>
      <c r="B91" s="611" t="s">
        <v>7069</v>
      </c>
      <c r="C91" s="453" t="s">
        <v>6857</v>
      </c>
      <c r="D91" s="454" t="s">
        <v>9181</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7069</v>
      </c>
      <c r="C92" s="453" t="s">
        <v>9223</v>
      </c>
      <c r="D92" s="454" t="s">
        <v>9221</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7069</v>
      </c>
      <c r="C93" s="453" t="s">
        <v>8100</v>
      </c>
      <c r="D93" s="454" t="s">
        <v>9142</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7069</v>
      </c>
      <c r="C94" s="453" t="s">
        <v>6700</v>
      </c>
      <c r="D94" s="454" t="s">
        <v>9260</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7069</v>
      </c>
      <c r="C95" s="453" t="s">
        <v>6700</v>
      </c>
      <c r="D95" s="454" t="s">
        <v>6848</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9283</v>
      </c>
      <c r="Q95" t="s">
        <v>573</v>
      </c>
      <c r="R95" s="293"/>
    </row>
    <row r="96" spans="1:18" ht="15.75" x14ac:dyDescent="0.25">
      <c r="A96" s="357"/>
      <c r="B96" s="611" t="s">
        <v>7069</v>
      </c>
      <c r="C96" s="453" t="s">
        <v>4180</v>
      </c>
      <c r="D96" s="454" t="s">
        <v>9145</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7069</v>
      </c>
      <c r="C97" s="453" t="s">
        <v>5678</v>
      </c>
      <c r="D97" s="454" t="s">
        <v>9285</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7069</v>
      </c>
      <c r="C98" s="453" t="s">
        <v>9052</v>
      </c>
      <c r="D98" s="454" t="s">
        <v>9040</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7069</v>
      </c>
      <c r="C99" s="453" t="s">
        <v>3992</v>
      </c>
      <c r="D99" s="454" t="s">
        <v>9155</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7069</v>
      </c>
      <c r="C100" s="453" t="s">
        <v>9058</v>
      </c>
      <c r="D100" s="454" t="s">
        <v>9159</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7069</v>
      </c>
      <c r="C101" s="453" t="s">
        <v>9276</v>
      </c>
      <c r="D101" s="454" t="s">
        <v>9222</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9282</v>
      </c>
      <c r="Q101" t="s">
        <v>573</v>
      </c>
      <c r="R101" s="293"/>
    </row>
    <row r="102" spans="1:18" ht="15.75" x14ac:dyDescent="0.25">
      <c r="A102" s="357"/>
      <c r="B102" s="611" t="s">
        <v>7069</v>
      </c>
      <c r="C102" s="453" t="s">
        <v>9275</v>
      </c>
      <c r="D102" s="454">
        <v>15532560</v>
      </c>
      <c r="E102" s="443" t="s">
        <v>9271</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7069</v>
      </c>
      <c r="C103" s="453" t="s">
        <v>7438</v>
      </c>
      <c r="D103" s="454" t="s">
        <v>6939</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7069</v>
      </c>
      <c r="C104" s="453" t="s">
        <v>2400</v>
      </c>
      <c r="D104" s="454" t="s">
        <v>9240</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7069</v>
      </c>
      <c r="C105" s="453" t="s">
        <v>2400</v>
      </c>
      <c r="D105" s="454" t="s">
        <v>9169</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7069</v>
      </c>
      <c r="C106" s="453" t="s">
        <v>8744</v>
      </c>
      <c r="D106" s="454" t="s">
        <v>9156</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7069</v>
      </c>
      <c r="C107" s="453" t="s">
        <v>6711</v>
      </c>
      <c r="D107" s="454" t="s">
        <v>8136</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7069</v>
      </c>
      <c r="C108" s="453" t="s">
        <v>627</v>
      </c>
      <c r="D108" s="454" t="s">
        <v>8941</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7069</v>
      </c>
      <c r="C109" s="453" t="s">
        <v>7049</v>
      </c>
      <c r="D109" s="454" t="s">
        <v>9179</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7112</v>
      </c>
      <c r="C110" s="453" t="s">
        <v>8537</v>
      </c>
      <c r="D110" s="454" t="s">
        <v>9154</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7112</v>
      </c>
      <c r="C111" s="332" t="s">
        <v>6636</v>
      </c>
      <c r="D111" s="333" t="s">
        <v>6639</v>
      </c>
      <c r="E111" s="332" t="s">
        <v>6640</v>
      </c>
      <c r="F111" s="332" t="s">
        <v>6641</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6726</v>
      </c>
      <c r="Q111" t="s">
        <v>573</v>
      </c>
      <c r="R111" s="195"/>
    </row>
    <row r="112" spans="1:18" ht="15.75" x14ac:dyDescent="0.25">
      <c r="A112" s="357"/>
      <c r="B112" s="611" t="s">
        <v>7112</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7259</v>
      </c>
      <c r="Q112" t="s">
        <v>573</v>
      </c>
      <c r="R112" s="195"/>
    </row>
    <row r="113" spans="1:18" ht="15.75" x14ac:dyDescent="0.25">
      <c r="A113" s="357"/>
      <c r="B113" s="668" t="s">
        <v>7112</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7112</v>
      </c>
      <c r="C114" s="453" t="s">
        <v>1728</v>
      </c>
      <c r="D114" s="454" t="s">
        <v>7754</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7112</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7112</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9012</v>
      </c>
      <c r="Q116" t="s">
        <v>573</v>
      </c>
      <c r="R116" s="195"/>
    </row>
    <row r="117" spans="1:18" ht="15.75" x14ac:dyDescent="0.25">
      <c r="A117" s="357"/>
      <c r="B117" s="611" t="s">
        <v>7112</v>
      </c>
      <c r="C117" s="453" t="s">
        <v>5374</v>
      </c>
      <c r="D117" s="303" t="s">
        <v>5374</v>
      </c>
      <c r="E117" s="303" t="s">
        <v>5374</v>
      </c>
      <c r="F117" s="303" t="s">
        <v>5374</v>
      </c>
      <c r="G117" s="303" t="s">
        <v>5374</v>
      </c>
      <c r="H117" s="303" t="s">
        <v>6579</v>
      </c>
      <c r="I117" s="303"/>
      <c r="J117" s="303"/>
      <c r="K117" s="303"/>
      <c r="L117" s="680"/>
      <c r="M117" s="305"/>
      <c r="N117" s="305"/>
      <c r="O117" s="305">
        <v>144000</v>
      </c>
      <c r="P117" s="881"/>
      <c r="Q117" t="s">
        <v>573</v>
      </c>
      <c r="R117" s="195"/>
    </row>
    <row r="118" spans="1:18" ht="15.75" x14ac:dyDescent="0.25">
      <c r="A118" s="357"/>
      <c r="B118" s="611" t="s">
        <v>7112</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7112</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7112</v>
      </c>
      <c r="C120" s="453" t="s">
        <v>5374</v>
      </c>
      <c r="D120" s="644"/>
      <c r="E120" s="644"/>
      <c r="F120" s="644"/>
      <c r="G120" s="644"/>
      <c r="H120" s="644" t="s">
        <v>6579</v>
      </c>
      <c r="I120" s="644"/>
      <c r="J120" s="644"/>
      <c r="K120" s="644"/>
      <c r="L120" s="730"/>
      <c r="M120" s="731"/>
      <c r="N120" s="731"/>
      <c r="O120" s="731">
        <v>219000</v>
      </c>
      <c r="P120" s="1003"/>
      <c r="Q120" t="s">
        <v>573</v>
      </c>
      <c r="R120" s="195"/>
    </row>
    <row r="121" spans="1:18" ht="15.75" x14ac:dyDescent="0.25">
      <c r="A121" s="357"/>
      <c r="B121" s="611" t="s">
        <v>7112</v>
      </c>
      <c r="C121" s="453" t="s">
        <v>5374</v>
      </c>
      <c r="D121" s="644"/>
      <c r="E121" s="644"/>
      <c r="F121" s="644"/>
      <c r="G121" s="644">
        <v>420000</v>
      </c>
      <c r="H121" s="644" t="s">
        <v>6579</v>
      </c>
      <c r="I121" s="644"/>
      <c r="J121" s="644"/>
      <c r="K121" s="644"/>
      <c r="L121" s="730"/>
      <c r="M121" s="731"/>
      <c r="N121" s="731"/>
      <c r="O121" s="731">
        <v>156000</v>
      </c>
      <c r="P121" s="1003"/>
      <c r="Q121" t="s">
        <v>573</v>
      </c>
      <c r="R121" s="195"/>
    </row>
    <row r="122" spans="1:18" ht="15.75" x14ac:dyDescent="0.25">
      <c r="A122" s="357"/>
      <c r="B122" s="611" t="s">
        <v>7112</v>
      </c>
      <c r="C122" s="642" t="s">
        <v>6579</v>
      </c>
      <c r="D122" s="642"/>
      <c r="E122" s="642"/>
      <c r="F122" s="642"/>
      <c r="G122" s="642"/>
      <c r="H122" s="642" t="s">
        <v>6999</v>
      </c>
      <c r="I122" s="642"/>
      <c r="J122" s="642"/>
      <c r="K122" s="642"/>
      <c r="L122" s="670"/>
      <c r="M122" s="671"/>
      <c r="N122" s="671"/>
      <c r="O122" s="671">
        <v>157000</v>
      </c>
      <c r="P122" s="1004"/>
      <c r="Q122" t="s">
        <v>573</v>
      </c>
      <c r="R122" s="195"/>
    </row>
    <row r="123" spans="1:18" ht="15.75" x14ac:dyDescent="0.25">
      <c r="A123" s="357"/>
      <c r="B123" s="668" t="s">
        <v>7112</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7112</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7112</v>
      </c>
      <c r="C125" s="643" t="s">
        <v>3230</v>
      </c>
      <c r="D125" s="561" t="s">
        <v>6409</v>
      </c>
      <c r="E125" s="303" t="s">
        <v>5279</v>
      </c>
      <c r="F125" s="303" t="s">
        <v>435</v>
      </c>
      <c r="G125" s="272">
        <v>780000</v>
      </c>
      <c r="H125" s="303" t="s">
        <v>6679</v>
      </c>
      <c r="I125" s="303"/>
      <c r="J125" s="303"/>
      <c r="K125" s="303"/>
      <c r="L125" s="680"/>
      <c r="M125" s="305"/>
      <c r="N125" s="305"/>
      <c r="O125" s="305">
        <v>143000</v>
      </c>
      <c r="P125" s="881"/>
      <c r="Q125" t="s">
        <v>573</v>
      </c>
      <c r="R125" s="195"/>
    </row>
    <row r="126" spans="1:18" ht="15.75" x14ac:dyDescent="0.25">
      <c r="A126" s="357"/>
      <c r="B126" s="668" t="s">
        <v>7112</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7112</v>
      </c>
      <c r="C127" s="453" t="s">
        <v>6566</v>
      </c>
      <c r="D127" s="454" t="s">
        <v>8838</v>
      </c>
      <c r="E127" s="443" t="s">
        <v>8839</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8840</v>
      </c>
      <c r="Q127" t="s">
        <v>573</v>
      </c>
      <c r="R127" s="195"/>
    </row>
    <row r="128" spans="1:18" ht="15.75" x14ac:dyDescent="0.25">
      <c r="A128" s="357"/>
      <c r="B128" s="611" t="s">
        <v>7112</v>
      </c>
      <c r="C128" s="453" t="s">
        <v>6566</v>
      </c>
      <c r="D128" s="454" t="s">
        <v>7358</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7357</v>
      </c>
      <c r="Q128" t="s">
        <v>573</v>
      </c>
      <c r="R128" s="195"/>
    </row>
    <row r="129" spans="1:18" ht="15.75" x14ac:dyDescent="0.25">
      <c r="A129" s="357"/>
      <c r="B129" s="668" t="s">
        <v>7112</v>
      </c>
      <c r="C129" s="644" t="s">
        <v>6605</v>
      </c>
      <c r="D129" s="644"/>
      <c r="E129" s="644" t="s">
        <v>2868</v>
      </c>
      <c r="F129" s="644" t="s">
        <v>436</v>
      </c>
      <c r="G129" s="644">
        <v>105000</v>
      </c>
      <c r="H129" s="644" t="s">
        <v>6892</v>
      </c>
      <c r="I129" s="644"/>
      <c r="J129" s="644"/>
      <c r="K129" s="644"/>
      <c r="L129" s="730"/>
      <c r="M129" s="731"/>
      <c r="N129" s="731"/>
      <c r="O129" s="731">
        <v>105000</v>
      </c>
      <c r="P129" s="1003"/>
      <c r="Q129" t="s">
        <v>573</v>
      </c>
      <c r="R129" s="195"/>
    </row>
    <row r="130" spans="1:18" ht="15.75" x14ac:dyDescent="0.25">
      <c r="A130" s="357"/>
      <c r="B130" s="668" t="s">
        <v>7112</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7112</v>
      </c>
      <c r="C131" s="453" t="s">
        <v>1554</v>
      </c>
      <c r="D131" s="454" t="s">
        <v>7836</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8067</v>
      </c>
      <c r="Q131" t="s">
        <v>573</v>
      </c>
      <c r="R131" s="195"/>
    </row>
    <row r="132" spans="1:18" ht="15.75" x14ac:dyDescent="0.25">
      <c r="A132" s="357"/>
      <c r="B132" s="668" t="s">
        <v>7112</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7112</v>
      </c>
      <c r="C133" s="453" t="s">
        <v>8703</v>
      </c>
      <c r="D133" s="454" t="s">
        <v>8577</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8754</v>
      </c>
      <c r="Q133" t="s">
        <v>573</v>
      </c>
      <c r="R133" s="195"/>
    </row>
    <row r="134" spans="1:18" ht="15.75" x14ac:dyDescent="0.25">
      <c r="A134" s="357"/>
      <c r="B134" s="668" t="s">
        <v>7112</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7112</v>
      </c>
      <c r="C135" s="453" t="s">
        <v>2738</v>
      </c>
      <c r="D135" s="454"/>
      <c r="E135" s="443" t="s">
        <v>8090</v>
      </c>
      <c r="F135" s="443" t="s">
        <v>8197</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7112</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7112</v>
      </c>
      <c r="C137" s="453" t="s">
        <v>6232</v>
      </c>
      <c r="D137" s="454" t="s">
        <v>8127</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7112</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7834</v>
      </c>
      <c r="Q138" t="s">
        <v>573</v>
      </c>
      <c r="R138" s="195"/>
    </row>
    <row r="139" spans="1:18" ht="15.75" x14ac:dyDescent="0.25">
      <c r="A139" s="357"/>
      <c r="B139" s="611" t="s">
        <v>7112</v>
      </c>
      <c r="C139" s="453" t="s">
        <v>6833</v>
      </c>
      <c r="D139" s="454" t="s">
        <v>7447</v>
      </c>
      <c r="E139" s="443" t="s">
        <v>7567</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7112</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7112</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7112</v>
      </c>
      <c r="C142" s="453" t="s">
        <v>6600</v>
      </c>
      <c r="D142" s="454" t="s">
        <v>9121</v>
      </c>
      <c r="E142" s="443" t="s">
        <v>8792</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7112</v>
      </c>
      <c r="C143" s="453" t="s">
        <v>6600</v>
      </c>
      <c r="D143" s="454" t="s">
        <v>6875</v>
      </c>
      <c r="E143" s="443" t="s">
        <v>7254</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7276</v>
      </c>
      <c r="Q143" t="s">
        <v>573</v>
      </c>
    </row>
    <row r="144" spans="1:18" ht="15.75" x14ac:dyDescent="0.25">
      <c r="A144" s="357"/>
      <c r="B144" s="668" t="s">
        <v>7112</v>
      </c>
      <c r="C144" s="303" t="s">
        <v>5055</v>
      </c>
      <c r="D144" s="561" t="s">
        <v>6572</v>
      </c>
      <c r="E144" s="303" t="s">
        <v>611</v>
      </c>
      <c r="F144" s="303" t="s">
        <v>221</v>
      </c>
      <c r="G144" s="272">
        <v>823000</v>
      </c>
      <c r="H144" s="303" t="s">
        <v>6643</v>
      </c>
      <c r="I144" s="303"/>
      <c r="J144" s="303"/>
      <c r="K144" s="303"/>
      <c r="L144" s="680"/>
      <c r="M144" s="305"/>
      <c r="N144" s="305"/>
      <c r="O144" s="305">
        <v>208000</v>
      </c>
      <c r="P144" s="881"/>
      <c r="Q144" t="s">
        <v>573</v>
      </c>
    </row>
    <row r="145" spans="1:17" ht="15.75" x14ac:dyDescent="0.25">
      <c r="A145" s="357"/>
      <c r="B145" s="611" t="s">
        <v>7112</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8665</v>
      </c>
      <c r="Q145" t="s">
        <v>573</v>
      </c>
    </row>
    <row r="146" spans="1:17" ht="15.75" x14ac:dyDescent="0.25">
      <c r="A146" s="357"/>
      <c r="B146" s="611" t="s">
        <v>7112</v>
      </c>
      <c r="C146" s="453" t="s">
        <v>587</v>
      </c>
      <c r="D146" s="454">
        <v>8436988</v>
      </c>
      <c r="E146" s="443" t="s">
        <v>7047</v>
      </c>
      <c r="F146" s="443" t="s">
        <v>7048</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7144</v>
      </c>
      <c r="Q146" t="s">
        <v>573</v>
      </c>
    </row>
    <row r="147" spans="1:17" ht="15.75" x14ac:dyDescent="0.25">
      <c r="A147" s="357"/>
      <c r="B147" s="668" t="s">
        <v>7112</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7112</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7112</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7112</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7112</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7112</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7112</v>
      </c>
      <c r="C153" s="453" t="s">
        <v>5056</v>
      </c>
      <c r="D153" s="454" t="s">
        <v>8265</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7112</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7112</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7112</v>
      </c>
      <c r="C156" s="644" t="s">
        <v>6724</v>
      </c>
      <c r="D156" s="644">
        <v>1026148012</v>
      </c>
      <c r="E156" s="644" t="s">
        <v>6598</v>
      </c>
      <c r="F156" s="644" t="s">
        <v>1628</v>
      </c>
      <c r="G156" s="644">
        <v>80000</v>
      </c>
      <c r="H156" s="644" t="s">
        <v>6725</v>
      </c>
      <c r="I156" s="644"/>
      <c r="J156" s="644"/>
      <c r="K156" s="644"/>
      <c r="L156" s="730"/>
      <c r="M156" s="731"/>
      <c r="N156" s="731"/>
      <c r="O156" s="731">
        <v>80000</v>
      </c>
      <c r="P156" s="879"/>
      <c r="Q156" t="s">
        <v>573</v>
      </c>
    </row>
    <row r="157" spans="1:17" ht="15.75" x14ac:dyDescent="0.25">
      <c r="A157" s="357"/>
      <c r="B157" s="611" t="s">
        <v>7112</v>
      </c>
      <c r="C157" s="453" t="s">
        <v>3632</v>
      </c>
      <c r="D157" s="454" t="s">
        <v>9166</v>
      </c>
      <c r="E157" s="443" t="s">
        <v>592</v>
      </c>
      <c r="F157" s="991" t="s">
        <v>7228</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7112</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7275</v>
      </c>
      <c r="Q158" t="s">
        <v>573</v>
      </c>
    </row>
    <row r="159" spans="1:17" ht="15.75" x14ac:dyDescent="0.25">
      <c r="A159" s="357"/>
      <c r="B159" s="611" t="s">
        <v>7112</v>
      </c>
      <c r="C159" s="453" t="s">
        <v>9063</v>
      </c>
      <c r="D159" s="454" t="s">
        <v>9070</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9107</v>
      </c>
      <c r="Q159" t="s">
        <v>573</v>
      </c>
    </row>
    <row r="160" spans="1:17" ht="15.75" x14ac:dyDescent="0.25">
      <c r="A160" s="357"/>
      <c r="B160" s="611" t="s">
        <v>7112</v>
      </c>
      <c r="C160" s="453" t="s">
        <v>1898</v>
      </c>
      <c r="D160" s="454">
        <v>77189765</v>
      </c>
      <c r="E160" s="443" t="s">
        <v>7047</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8062</v>
      </c>
      <c r="Q160" t="s">
        <v>573</v>
      </c>
    </row>
    <row r="161" spans="1:17" ht="15.75" x14ac:dyDescent="0.25">
      <c r="A161" s="357"/>
      <c r="B161" s="611" t="s">
        <v>7112</v>
      </c>
      <c r="C161" s="453" t="s">
        <v>1898</v>
      </c>
      <c r="D161" s="454" t="s">
        <v>7058</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7189</v>
      </c>
      <c r="Q161" t="s">
        <v>573</v>
      </c>
    </row>
    <row r="162" spans="1:17" ht="15.75" x14ac:dyDescent="0.25">
      <c r="A162" s="357"/>
      <c r="B162" s="668" t="s">
        <v>7112</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7112</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7112</v>
      </c>
      <c r="C164" s="426" t="s">
        <v>7280</v>
      </c>
      <c r="D164" s="427" t="s">
        <v>6595</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7833</v>
      </c>
      <c r="Q164" t="s">
        <v>573</v>
      </c>
    </row>
    <row r="165" spans="1:17" ht="15.75" x14ac:dyDescent="0.25">
      <c r="A165" s="357"/>
      <c r="B165" s="668" t="s">
        <v>7112</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7112</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7112</v>
      </c>
      <c r="C167" s="453" t="s">
        <v>1556</v>
      </c>
      <c r="D167" s="454" t="s">
        <v>7941</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8066</v>
      </c>
      <c r="Q167" t="s">
        <v>573</v>
      </c>
    </row>
    <row r="168" spans="1:17" ht="15.75" x14ac:dyDescent="0.25">
      <c r="A168" s="357"/>
      <c r="B168" s="668" t="s">
        <v>7112</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7112</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7112</v>
      </c>
      <c r="C170" s="453" t="s">
        <v>8414</v>
      </c>
      <c r="D170" s="454" t="s">
        <v>8987</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9178</v>
      </c>
      <c r="Q170" t="s">
        <v>573</v>
      </c>
    </row>
    <row r="171" spans="1:17" ht="15.75" x14ac:dyDescent="0.25">
      <c r="A171" s="357"/>
      <c r="B171" s="668" t="s">
        <v>7112</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7112</v>
      </c>
      <c r="C172" s="453" t="s">
        <v>6700</v>
      </c>
      <c r="D172" s="454" t="s">
        <v>8821</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7112</v>
      </c>
      <c r="C173" s="453" t="s">
        <v>6700</v>
      </c>
      <c r="D173" s="454" t="s">
        <v>7261</v>
      </c>
      <c r="E173" s="443" t="s">
        <v>7254</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7413</v>
      </c>
      <c r="Q173" t="s">
        <v>573</v>
      </c>
    </row>
    <row r="174" spans="1:17" ht="15.75" x14ac:dyDescent="0.25">
      <c r="A174" s="357"/>
      <c r="B174" s="611" t="s">
        <v>7112</v>
      </c>
      <c r="C174" s="453" t="s">
        <v>3992</v>
      </c>
      <c r="D174" s="454" t="s">
        <v>9006</v>
      </c>
      <c r="E174" s="443" t="s">
        <v>9007</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9008</v>
      </c>
      <c r="Q174" t="s">
        <v>573</v>
      </c>
    </row>
    <row r="175" spans="1:17" ht="15.75" x14ac:dyDescent="0.25">
      <c r="A175" s="357"/>
      <c r="B175" s="668" t="s">
        <v>7112</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7112</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7112</v>
      </c>
      <c r="C177" s="644" t="s">
        <v>6696</v>
      </c>
      <c r="D177" s="644"/>
      <c r="E177" s="644"/>
      <c r="F177" s="644"/>
      <c r="G177" s="644"/>
      <c r="H177" s="644" t="s">
        <v>6696</v>
      </c>
      <c r="I177" s="644"/>
      <c r="J177" s="644"/>
      <c r="K177" s="644"/>
      <c r="L177" s="730"/>
      <c r="M177" s="731"/>
      <c r="N177" s="731"/>
      <c r="O177" s="731">
        <v>3000</v>
      </c>
      <c r="P177" s="879" t="s">
        <v>9011</v>
      </c>
      <c r="Q177" t="s">
        <v>573</v>
      </c>
    </row>
    <row r="178" spans="1:17" ht="15.75" x14ac:dyDescent="0.25">
      <c r="A178" s="357"/>
      <c r="B178" s="611" t="s">
        <v>7112</v>
      </c>
      <c r="C178" s="453" t="s">
        <v>7102</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7105</v>
      </c>
      <c r="Q178" t="s">
        <v>573</v>
      </c>
    </row>
    <row r="179" spans="1:17" ht="15.75" x14ac:dyDescent="0.25">
      <c r="A179" s="357"/>
      <c r="B179" s="611" t="s">
        <v>7112</v>
      </c>
      <c r="C179" s="453" t="s">
        <v>1693</v>
      </c>
      <c r="D179" s="454" t="s">
        <v>8198</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7112</v>
      </c>
      <c r="C180" s="453" t="s">
        <v>6711</v>
      </c>
      <c r="D180" s="454" t="s">
        <v>9146</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7112</v>
      </c>
      <c r="C181" s="643" t="s">
        <v>6711</v>
      </c>
      <c r="D181" s="561" t="s">
        <v>6732</v>
      </c>
      <c r="E181" s="303" t="s">
        <v>592</v>
      </c>
      <c r="F181" s="303" t="s">
        <v>221</v>
      </c>
      <c r="G181" s="272">
        <v>1400000</v>
      </c>
      <c r="H181" s="303" t="s">
        <v>6750</v>
      </c>
      <c r="I181" s="303"/>
      <c r="J181" s="303"/>
      <c r="K181" s="303"/>
      <c r="L181" s="680"/>
      <c r="M181" s="305"/>
      <c r="N181" s="305"/>
      <c r="O181" s="305">
        <v>365000</v>
      </c>
      <c r="P181" s="878"/>
      <c r="Q181" t="s">
        <v>573</v>
      </c>
    </row>
    <row r="182" spans="1:17" ht="15.75" x14ac:dyDescent="0.25">
      <c r="A182" s="357"/>
      <c r="B182" s="668" t="s">
        <v>7112</v>
      </c>
      <c r="C182" s="643" t="s">
        <v>6711</v>
      </c>
      <c r="D182" s="561" t="s">
        <v>6733</v>
      </c>
      <c r="E182" s="303" t="s">
        <v>592</v>
      </c>
      <c r="F182" s="303" t="s">
        <v>221</v>
      </c>
      <c r="G182" s="272">
        <v>400000</v>
      </c>
      <c r="H182" s="303" t="s">
        <v>6760</v>
      </c>
      <c r="I182" s="303"/>
      <c r="J182" s="303"/>
      <c r="K182" s="303"/>
      <c r="L182" s="680"/>
      <c r="M182" s="305"/>
      <c r="N182" s="305"/>
      <c r="O182" s="305">
        <v>112000</v>
      </c>
      <c r="P182" s="878"/>
      <c r="Q182" t="s">
        <v>573</v>
      </c>
    </row>
    <row r="183" spans="1:17" ht="15.75" x14ac:dyDescent="0.25">
      <c r="A183" s="357"/>
      <c r="B183" s="668" t="s">
        <v>7112</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7112</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7112</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7112</v>
      </c>
      <c r="C186" s="453" t="s">
        <v>7049</v>
      </c>
      <c r="D186" s="454" t="s">
        <v>8711</v>
      </c>
      <c r="E186" s="443" t="s">
        <v>8709</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7112</v>
      </c>
      <c r="C187" s="453" t="s">
        <v>7049</v>
      </c>
      <c r="D187" s="454" t="s">
        <v>8374</v>
      </c>
      <c r="E187" s="443" t="s">
        <v>8170</v>
      </c>
      <c r="F187" s="443" t="s">
        <v>8375</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8169</v>
      </c>
      <c r="Q187" t="s">
        <v>573</v>
      </c>
    </row>
    <row r="188" spans="1:17" ht="15.75" x14ac:dyDescent="0.25">
      <c r="A188" s="357"/>
      <c r="B188" s="611" t="s">
        <v>7112</v>
      </c>
      <c r="C188" s="453" t="s">
        <v>6227</v>
      </c>
      <c r="D188" s="454" t="s">
        <v>7528</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7248</v>
      </c>
      <c r="Q188" t="s">
        <v>573</v>
      </c>
    </row>
    <row r="189" spans="1:17" ht="15.75" x14ac:dyDescent="0.25">
      <c r="A189" s="357"/>
      <c r="B189" s="668" t="s">
        <v>7112</v>
      </c>
      <c r="C189" s="303" t="s">
        <v>6227</v>
      </c>
      <c r="D189" s="561" t="s">
        <v>6228</v>
      </c>
      <c r="E189" s="303" t="s">
        <v>6630</v>
      </c>
      <c r="F189" s="303" t="s">
        <v>590</v>
      </c>
      <c r="G189" s="272">
        <v>400000</v>
      </c>
      <c r="H189" s="303"/>
      <c r="I189" s="680"/>
      <c r="J189" s="680"/>
      <c r="K189" s="680"/>
      <c r="L189" s="680"/>
      <c r="M189" s="305"/>
      <c r="N189" s="305"/>
      <c r="O189" s="305">
        <v>400000</v>
      </c>
      <c r="P189" s="878"/>
      <c r="Q189" t="s">
        <v>573</v>
      </c>
    </row>
    <row r="190" spans="1:17" ht="15.75" x14ac:dyDescent="0.25">
      <c r="A190" s="357"/>
      <c r="B190" s="668" t="s">
        <v>7112</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7112</v>
      </c>
      <c r="C191" s="453" t="s">
        <v>6707</v>
      </c>
      <c r="D191" s="454" t="s">
        <v>7218</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7112</v>
      </c>
      <c r="C192" s="453"/>
      <c r="D192" s="454" t="s">
        <v>8363</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7112</v>
      </c>
      <c r="C193" s="644"/>
      <c r="D193" s="644"/>
      <c r="E193" s="644"/>
      <c r="F193" s="644"/>
      <c r="G193" s="644"/>
      <c r="H193" s="644" t="s">
        <v>6805</v>
      </c>
      <c r="I193" s="730"/>
      <c r="J193" s="730"/>
      <c r="K193" s="730"/>
      <c r="L193" s="730"/>
      <c r="M193" s="305"/>
      <c r="N193" s="305"/>
      <c r="O193" s="305">
        <v>150000</v>
      </c>
      <c r="P193" s="879"/>
      <c r="Q193" t="s">
        <v>573</v>
      </c>
    </row>
    <row r="194" spans="1:17" ht="15.75" x14ac:dyDescent="0.25">
      <c r="A194" s="357"/>
      <c r="B194" s="668" t="s">
        <v>7112</v>
      </c>
      <c r="C194" s="644"/>
      <c r="D194" s="644"/>
      <c r="E194" s="644"/>
      <c r="F194" s="644"/>
      <c r="G194" s="644"/>
      <c r="H194" s="644" t="s">
        <v>6781</v>
      </c>
      <c r="I194" s="730"/>
      <c r="J194" s="730"/>
      <c r="K194" s="730"/>
      <c r="L194" s="730"/>
      <c r="M194" s="305"/>
      <c r="N194" s="305"/>
      <c r="O194" s="305">
        <v>109000</v>
      </c>
      <c r="P194" s="879"/>
      <c r="Q194" t="s">
        <v>573</v>
      </c>
    </row>
    <row r="195" spans="1:17" ht="15.75" x14ac:dyDescent="0.25">
      <c r="A195" s="357"/>
      <c r="B195" s="668" t="s">
        <v>7112</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7113</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7113</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7113</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7113</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7113</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7113</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7113</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7113</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7113</v>
      </c>
      <c r="C204" s="303"/>
      <c r="D204" s="561"/>
      <c r="E204" s="303"/>
      <c r="F204" s="303"/>
      <c r="G204" s="303"/>
      <c r="H204" s="303" t="s">
        <v>6802</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6961</v>
      </c>
      <c r="I205" s="670"/>
      <c r="J205" s="670"/>
      <c r="K205" s="670"/>
      <c r="L205" s="670"/>
      <c r="M205" s="671"/>
      <c r="N205" s="671"/>
      <c r="O205" s="671"/>
      <c r="P205" s="1085"/>
      <c r="Q205" t="s">
        <v>573</v>
      </c>
    </row>
    <row r="206" spans="1:17" ht="15.75" x14ac:dyDescent="0.25">
      <c r="A206" s="357"/>
      <c r="B206" s="1022" t="s">
        <v>6781</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8757</v>
      </c>
      <c r="Q206" t="s">
        <v>573</v>
      </c>
    </row>
    <row r="207" spans="1:17" ht="15.75" x14ac:dyDescent="0.25">
      <c r="A207" s="357"/>
      <c r="B207" s="1022" t="s">
        <v>6781</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8036</v>
      </c>
      <c r="Q207" t="s">
        <v>573</v>
      </c>
    </row>
    <row r="208" spans="1:17" ht="15.75" x14ac:dyDescent="0.25">
      <c r="A208" s="357"/>
      <c r="B208" s="1022" t="s">
        <v>6781</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8195</v>
      </c>
      <c r="Q208" t="s">
        <v>573</v>
      </c>
    </row>
    <row r="209" spans="1:17" ht="15.75" x14ac:dyDescent="0.25">
      <c r="A209" s="357"/>
      <c r="B209" s="1022" t="s">
        <v>6781</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8885</v>
      </c>
      <c r="Q209" t="s">
        <v>573</v>
      </c>
    </row>
    <row r="210" spans="1:17" ht="15.75" x14ac:dyDescent="0.25">
      <c r="A210" s="357"/>
      <c r="B210" s="1022" t="s">
        <v>6781</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8884</v>
      </c>
      <c r="Q210" t="s">
        <v>573</v>
      </c>
    </row>
    <row r="211" spans="1:17" ht="15.75" x14ac:dyDescent="0.25">
      <c r="A211" s="357"/>
      <c r="B211" s="1022" t="s">
        <v>6781</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6781</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6781</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6781</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6781</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6781</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6781</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711" priority="539">
      <formula>$B13="PENDIENTE"</formula>
    </cfRule>
    <cfRule type="expression" dxfId="710" priority="540">
      <formula>$B13="REEMBOLSO"</formula>
    </cfRule>
    <cfRule type="expression" dxfId="709" priority="541">
      <formula>$B13="TRASLADO"</formula>
    </cfRule>
    <cfRule type="expression" dxfId="708" priority="542">
      <formula>$B13="PROCESO"</formula>
    </cfRule>
    <cfRule type="expression" dxfId="707" priority="543">
      <formula>$B13="DEBE"</formula>
    </cfRule>
    <cfRule type="expression" dxfId="706" priority="544">
      <formula>$B13="TERMINADO"</formula>
    </cfRule>
    <cfRule type="expression" dxfId="705" priority="545">
      <formula>$B13="EJECUCION"</formula>
    </cfRule>
  </conditionalFormatting>
  <conditionalFormatting sqref="A1:A2">
    <cfRule type="expression" dxfId="704" priority="538">
      <formula>$S14+$S13=0</formula>
    </cfRule>
  </conditionalFormatting>
  <conditionalFormatting sqref="B331:P341 B329:N330 P329:P330 B13:P328">
    <cfRule type="expression" dxfId="703" priority="505">
      <formula>$B13="AHORRADO"</formula>
    </cfRule>
    <cfRule type="expression" dxfId="702" priority="506">
      <formula>$B13="ABANDONO"</formula>
    </cfRule>
    <cfRule type="expression" dxfId="701" priority="509">
      <formula>$B13="PENDIENTE"</formula>
    </cfRule>
    <cfRule type="expression" dxfId="700" priority="510">
      <formula>$B13="REEMBOLSO"</formula>
    </cfRule>
    <cfRule type="expression" dxfId="699" priority="511">
      <formula>$B13="TRASLADO"</formula>
    </cfRule>
    <cfRule type="expression" dxfId="698" priority="512">
      <formula>$B13="PROCESO"</formula>
    </cfRule>
    <cfRule type="expression" dxfId="697" priority="513">
      <formula>$B13="DEBE"</formula>
    </cfRule>
    <cfRule type="expression" dxfId="696" priority="514">
      <formula>$B13="TERMINADO"</formula>
    </cfRule>
    <cfRule type="expression" dxfId="695" priority="515">
      <formula>$B13="EJECUCION"</formula>
    </cfRule>
    <cfRule type="expression" dxfId="694" priority="516">
      <formula>$B13="PENDIENTE"</formula>
    </cfRule>
    <cfRule type="expression" dxfId="693" priority="517">
      <formula>$B13="REEMBOLSO"</formula>
    </cfRule>
    <cfRule type="expression" dxfId="692" priority="518">
      <formula>$B13="TRASLADO"</formula>
    </cfRule>
    <cfRule type="expression" dxfId="691" priority="519">
      <formula>$B13="PROCESO"</formula>
    </cfRule>
    <cfRule type="expression" dxfId="690" priority="520">
      <formula>$B13="DEBE"</formula>
    </cfRule>
    <cfRule type="expression" dxfId="689" priority="521">
      <formula>$B13="TERMINADO"</formula>
    </cfRule>
    <cfRule type="expression" dxfId="688" priority="522">
      <formula>$B13="EJECUCION"</formula>
    </cfRule>
    <cfRule type="expression" dxfId="687" priority="523">
      <formula>$B13="ARCHIVADO"</formula>
    </cfRule>
  </conditionalFormatting>
  <conditionalFormatting sqref="R96">
    <cfRule type="expression" dxfId="686" priority="978">
      <formula>$B545="PENDIENTE"</formula>
    </cfRule>
    <cfRule type="expression" dxfId="685" priority="979">
      <formula>$B545="REEMBOLSO"</formula>
    </cfRule>
    <cfRule type="expression" dxfId="684" priority="980">
      <formula>$B545="TRASLADO"</formula>
    </cfRule>
    <cfRule type="expression" dxfId="683" priority="981">
      <formula>$B545="PROCESO"</formula>
    </cfRule>
    <cfRule type="expression" dxfId="682" priority="982">
      <formula>$B545="DEBE"</formula>
    </cfRule>
    <cfRule type="expression" dxfId="681" priority="983">
      <formula>$B545="TERMINADO"</formula>
    </cfRule>
    <cfRule type="expression" dxfId="680" priority="984">
      <formula>$B545="EJECUCION"</formula>
    </cfRule>
  </conditionalFormatting>
  <conditionalFormatting sqref="O244:O282 O294:O328 O331:O347 O349:O526 O239">
    <cfRule type="expression" dxfId="679" priority="992">
      <formula>$B547="PENDIENTE"</formula>
    </cfRule>
    <cfRule type="expression" dxfId="678" priority="993">
      <formula>$B547="REEMBOLSO"</formula>
    </cfRule>
    <cfRule type="expression" dxfId="677" priority="994">
      <formula>$B547="TRASLADO"</formula>
    </cfRule>
    <cfRule type="expression" dxfId="676" priority="995">
      <formula>$B547="PROCESO"</formula>
    </cfRule>
    <cfRule type="expression" dxfId="675" priority="996">
      <formula>$B547="DEBE"</formula>
    </cfRule>
    <cfRule type="expression" dxfId="674" priority="997">
      <formula>$B547="TERMINADO"</formula>
    </cfRule>
    <cfRule type="expression" dxfId="673" priority="998">
      <formula>$B547="EJECUCION"</formula>
    </cfRule>
  </conditionalFormatting>
  <conditionalFormatting sqref="O241:O243">
    <cfRule type="expression" dxfId="672" priority="1040">
      <formula>$B548="PENDIENTE"</formula>
    </cfRule>
    <cfRule type="expression" dxfId="671" priority="1041">
      <formula>$B548="REEMBOLSO"</formula>
    </cfRule>
    <cfRule type="expression" dxfId="670" priority="1042">
      <formula>$B548="TRASLADO"</formula>
    </cfRule>
    <cfRule type="expression" dxfId="669" priority="1043">
      <formula>$B548="PROCESO"</formula>
    </cfRule>
    <cfRule type="expression" dxfId="668" priority="1044">
      <formula>$B548="DEBE"</formula>
    </cfRule>
    <cfRule type="expression" dxfId="667" priority="1045">
      <formula>$B548="TERMINADO"</formula>
    </cfRule>
    <cfRule type="expression" dxfId="666" priority="1046">
      <formula>$B548="EJECUCION"</formula>
    </cfRule>
  </conditionalFormatting>
  <conditionalFormatting sqref="O240">
    <cfRule type="expression" dxfId="665" priority="1317">
      <formula>$B546="PENDIENTE"</formula>
    </cfRule>
    <cfRule type="expression" dxfId="664" priority="1318">
      <formula>$B546="REEMBOLSO"</formula>
    </cfRule>
    <cfRule type="expression" dxfId="663" priority="1319">
      <formula>$B546="TRASLADO"</formula>
    </cfRule>
    <cfRule type="expression" dxfId="662" priority="1320">
      <formula>$B546="PROCESO"</formula>
    </cfRule>
    <cfRule type="expression" dxfId="661" priority="1321">
      <formula>$B546="DEBE"</formula>
    </cfRule>
    <cfRule type="expression" dxfId="660" priority="1322">
      <formula>$B546="TERMINADO"</formula>
    </cfRule>
    <cfRule type="expression" dxfId="659" priority="1323">
      <formula>$B546="EJECUCION"</formula>
    </cfRule>
  </conditionalFormatting>
  <conditionalFormatting sqref="O215:O218">
    <cfRule type="expression" dxfId="658" priority="1358">
      <formula>$B544="PENDIENTE"</formula>
    </cfRule>
    <cfRule type="expression" dxfId="657" priority="1359">
      <formula>$B544="REEMBOLSO"</formula>
    </cfRule>
    <cfRule type="expression" dxfId="656" priority="1360">
      <formula>$B544="TRASLADO"</formula>
    </cfRule>
    <cfRule type="expression" dxfId="655" priority="1361">
      <formula>$B544="PROCESO"</formula>
    </cfRule>
    <cfRule type="expression" dxfId="654" priority="1362">
      <formula>$B544="DEBE"</formula>
    </cfRule>
    <cfRule type="expression" dxfId="653" priority="1363">
      <formula>$B544="TERMINADO"</formula>
    </cfRule>
    <cfRule type="expression" dxfId="652" priority="1364">
      <formula>$B544="EJECUCION"</formula>
    </cfRule>
  </conditionalFormatting>
  <conditionalFormatting sqref="B348:P348">
    <cfRule type="expression" dxfId="651" priority="87">
      <formula>$B348="PENDIENTE"</formula>
    </cfRule>
    <cfRule type="expression" dxfId="650" priority="88">
      <formula>$B348="REEMBOLSO"</formula>
    </cfRule>
    <cfRule type="expression" dxfId="649" priority="89">
      <formula>$B348="TRASLADO"</formula>
    </cfRule>
    <cfRule type="expression" dxfId="648" priority="90">
      <formula>$B348="PROCESO"</formula>
    </cfRule>
    <cfRule type="expression" dxfId="647" priority="91">
      <formula>$B348="DEBE"</formula>
    </cfRule>
    <cfRule type="expression" dxfId="646" priority="92">
      <formula>$B348="TERMINADO"</formula>
    </cfRule>
    <cfRule type="expression" dxfId="645" priority="93">
      <formula>$B348="EJECUCION"</formula>
    </cfRule>
  </conditionalFormatting>
  <conditionalFormatting sqref="B348:P348">
    <cfRule type="expression" dxfId="644" priority="70">
      <formula>$B348="AHORRADO"</formula>
    </cfRule>
    <cfRule type="expression" dxfId="643" priority="71">
      <formula>$B348="ABANDONO"</formula>
    </cfRule>
    <cfRule type="expression" dxfId="642" priority="72">
      <formula>$B348="PENDIENTE"</formula>
    </cfRule>
    <cfRule type="expression" dxfId="641" priority="73">
      <formula>$B348="REEMBOLSO"</formula>
    </cfRule>
    <cfRule type="expression" dxfId="640" priority="74">
      <formula>$B348="TRASLADO"</formula>
    </cfRule>
    <cfRule type="expression" dxfId="639" priority="75">
      <formula>$B348="PROCESO"</formula>
    </cfRule>
    <cfRule type="expression" dxfId="638" priority="76">
      <formula>$B348="DEBE"</formula>
    </cfRule>
    <cfRule type="expression" dxfId="637" priority="77">
      <formula>$B348="TERMINADO"</formula>
    </cfRule>
    <cfRule type="expression" dxfId="636" priority="78">
      <formula>$B348="EJECUCION"</formula>
    </cfRule>
    <cfRule type="expression" dxfId="635" priority="79">
      <formula>$B348="PENDIENTE"</formula>
    </cfRule>
    <cfRule type="expression" dxfId="634" priority="80">
      <formula>$B348="REEMBOLSO"</formula>
    </cfRule>
    <cfRule type="expression" dxfId="633" priority="81">
      <formula>$B348="TRASLADO"</formula>
    </cfRule>
    <cfRule type="expression" dxfId="632" priority="82">
      <formula>$B348="PROCESO"</formula>
    </cfRule>
    <cfRule type="expression" dxfId="631" priority="83">
      <formula>$B348="DEBE"</formula>
    </cfRule>
    <cfRule type="expression" dxfId="630" priority="84">
      <formula>$B348="TERMINADO"</formula>
    </cfRule>
    <cfRule type="expression" dxfId="629" priority="85">
      <formula>$B348="EJECUCION"</formula>
    </cfRule>
    <cfRule type="expression" dxfId="628" priority="86">
      <formula>$B348="ARCHIVADO"</formula>
    </cfRule>
  </conditionalFormatting>
  <conditionalFormatting sqref="B216:O216">
    <cfRule type="expression" dxfId="627" priority="39">
      <formula>$B216="PENDIENTE"</formula>
    </cfRule>
    <cfRule type="expression" dxfId="626" priority="40">
      <formula>$B216="REEMBOLSO"</formula>
    </cfRule>
    <cfRule type="expression" dxfId="625" priority="41">
      <formula>$B216="TRASLADO"</formula>
    </cfRule>
    <cfRule type="expression" dxfId="624" priority="42">
      <formula>$B216="PROCESO"</formula>
    </cfRule>
    <cfRule type="expression" dxfId="623" priority="43">
      <formula>$B216="DEBE"</formula>
    </cfRule>
    <cfRule type="expression" dxfId="622" priority="44">
      <formula>$B216="TERMINADO"</formula>
    </cfRule>
    <cfRule type="expression" dxfId="621" priority="45">
      <formula>$B216="EJECUCION"</formula>
    </cfRule>
  </conditionalFormatting>
  <conditionalFormatting sqref="O214:O215">
    <cfRule type="expression" dxfId="620" priority="1406">
      <formula>$B547="PENDIENTE"</formula>
    </cfRule>
    <cfRule type="expression" dxfId="619" priority="1407">
      <formula>$B547="REEMBOLSO"</formula>
    </cfRule>
    <cfRule type="expression" dxfId="618" priority="1408">
      <formula>$B547="TRASLADO"</formula>
    </cfRule>
    <cfRule type="expression" dxfId="617" priority="1409">
      <formula>$B547="PROCESO"</formula>
    </cfRule>
    <cfRule type="expression" dxfId="616" priority="1410">
      <formula>$B547="DEBE"</formula>
    </cfRule>
    <cfRule type="expression" dxfId="615" priority="1411">
      <formula>$B547="TERMINADO"</formula>
    </cfRule>
    <cfRule type="expression" dxfId="614" priority="1412">
      <formula>$B547="EJECUCION"</formula>
    </cfRule>
  </conditionalFormatting>
  <conditionalFormatting sqref="O211:O213">
    <cfRule type="expression" dxfId="613" priority="1454">
      <formula>$B543="PENDIENTE"</formula>
    </cfRule>
    <cfRule type="expression" dxfId="612" priority="1455">
      <formula>$B543="REEMBOLSO"</formula>
    </cfRule>
    <cfRule type="expression" dxfId="611" priority="1456">
      <formula>$B543="TRASLADO"</formula>
    </cfRule>
    <cfRule type="expression" dxfId="610" priority="1457">
      <formula>$B543="PROCESO"</formula>
    </cfRule>
    <cfRule type="expression" dxfId="609" priority="1458">
      <formula>$B543="DEBE"</formula>
    </cfRule>
    <cfRule type="expression" dxfId="608" priority="1459">
      <formula>$B543="TERMINADO"</formula>
    </cfRule>
    <cfRule type="expression" dxfId="607" priority="1460">
      <formula>$B543="EJECUCION"</formula>
    </cfRule>
  </conditionalFormatting>
  <conditionalFormatting sqref="I215:O215">
    <cfRule type="expression" dxfId="606" priority="8">
      <formula>$B215="PENDIENTE"</formula>
    </cfRule>
    <cfRule type="expression" dxfId="605" priority="9">
      <formula>$B215="REEMBOLSO"</formula>
    </cfRule>
    <cfRule type="expression" dxfId="604" priority="10">
      <formula>$B215="TRASLADO"</formula>
    </cfRule>
    <cfRule type="expression" dxfId="603" priority="11">
      <formula>$B215="PROCESO"</formula>
    </cfRule>
    <cfRule type="expression" dxfId="602" priority="12">
      <formula>$B215="DEBE"</formula>
    </cfRule>
    <cfRule type="expression" dxfId="601" priority="13">
      <formula>$B215="TERMINADO"</formula>
    </cfRule>
    <cfRule type="expression" dxfId="600" priority="14">
      <formula>$B215="EJECUCION"</formula>
    </cfRule>
  </conditionalFormatting>
  <conditionalFormatting sqref="B217:O217">
    <cfRule type="expression" dxfId="599" priority="1">
      <formula>$B217="PENDIENTE"</formula>
    </cfRule>
    <cfRule type="expression" dxfId="598" priority="2">
      <formula>$B217="REEMBOLSO"</formula>
    </cfRule>
    <cfRule type="expression" dxfId="597" priority="3">
      <formula>$B217="TRASLADO"</formula>
    </cfRule>
    <cfRule type="expression" dxfId="596" priority="4">
      <formula>$B217="PROCESO"</formula>
    </cfRule>
    <cfRule type="expression" dxfId="595" priority="5">
      <formula>$B217="DEBE"</formula>
    </cfRule>
    <cfRule type="expression" dxfId="594" priority="6">
      <formula>$B217="TERMINADO"</formula>
    </cfRule>
    <cfRule type="expression" dxfId="593" priority="7">
      <formula>$B217="EJECUCION"</formula>
    </cfRule>
  </conditionalFormatting>
  <conditionalFormatting sqref="O221">
    <cfRule type="expression" dxfId="592" priority="1495">
      <formula>$B546="PENDIENTE"</formula>
    </cfRule>
    <cfRule type="expression" dxfId="591" priority="1496">
      <formula>$B546="REEMBOLSO"</formula>
    </cfRule>
    <cfRule type="expression" dxfId="590" priority="1497">
      <formula>$B546="TRASLADO"</formula>
    </cfRule>
    <cfRule type="expression" dxfId="589" priority="1498">
      <formula>$B546="PROCESO"</formula>
    </cfRule>
    <cfRule type="expression" dxfId="588" priority="1499">
      <formula>$B546="DEBE"</formula>
    </cfRule>
    <cfRule type="expression" dxfId="587" priority="1500">
      <formula>$B546="TERMINADO"</formula>
    </cfRule>
    <cfRule type="expression" dxfId="586" priority="1501">
      <formula>$B546="EJECUCION"</formula>
    </cfRule>
  </conditionalFormatting>
  <conditionalFormatting sqref="O219:O220">
    <cfRule type="expression" dxfId="585" priority="1536">
      <formula>$B545="PENDIENTE"</formula>
    </cfRule>
    <cfRule type="expression" dxfId="584" priority="1537">
      <formula>$B545="REEMBOLSO"</formula>
    </cfRule>
    <cfRule type="expression" dxfId="583" priority="1538">
      <formula>$B545="TRASLADO"</formula>
    </cfRule>
    <cfRule type="expression" dxfId="582" priority="1539">
      <formula>$B545="PROCESO"</formula>
    </cfRule>
    <cfRule type="expression" dxfId="581" priority="1540">
      <formula>$B545="DEBE"</formula>
    </cfRule>
    <cfRule type="expression" dxfId="580" priority="1541">
      <formula>$B545="TERMINADO"</formula>
    </cfRule>
    <cfRule type="expression" dxfId="579" priority="1542">
      <formula>$B545="EJECUCION"</formula>
    </cfRule>
  </conditionalFormatting>
  <conditionalFormatting sqref="O222">
    <cfRule type="expression" dxfId="578" priority="1577">
      <formula>$B546="PENDIENTE"</formula>
    </cfRule>
    <cfRule type="expression" dxfId="577" priority="1578">
      <formula>$B546="REEMBOLSO"</formula>
    </cfRule>
    <cfRule type="expression" dxfId="576" priority="1579">
      <formula>$B546="TRASLADO"</formula>
    </cfRule>
    <cfRule type="expression" dxfId="575" priority="1580">
      <formula>$B546="PROCESO"</formula>
    </cfRule>
    <cfRule type="expression" dxfId="574" priority="1581">
      <formula>$B546="DEBE"</formula>
    </cfRule>
    <cfRule type="expression" dxfId="573" priority="1582">
      <formula>$B546="TERMINADO"</formula>
    </cfRule>
    <cfRule type="expression" dxfId="572" priority="1583">
      <formula>$B546="EJECUCION"</formula>
    </cfRule>
  </conditionalFormatting>
  <conditionalFormatting sqref="O238">
    <cfRule type="expression" dxfId="571" priority="1618">
      <formula>$B547="PENDIENTE"</formula>
    </cfRule>
    <cfRule type="expression" dxfId="570" priority="1619">
      <formula>$B547="REEMBOLSO"</formula>
    </cfRule>
    <cfRule type="expression" dxfId="569" priority="1620">
      <formula>$B547="TRASLADO"</formula>
    </cfRule>
    <cfRule type="expression" dxfId="568" priority="1621">
      <formula>$B547="PROCESO"</formula>
    </cfRule>
    <cfRule type="expression" dxfId="567" priority="1622">
      <formula>$B547="DEBE"</formula>
    </cfRule>
    <cfRule type="expression" dxfId="566" priority="1623">
      <formula>$B547="TERMINADO"</formula>
    </cfRule>
    <cfRule type="expression" dxfId="565" priority="1624">
      <formula>$B547="EJECUCION"</formula>
    </cfRule>
  </conditionalFormatting>
  <conditionalFormatting sqref="O237">
    <cfRule type="expression" dxfId="564" priority="1659">
      <formula>$B547="PENDIENTE"</formula>
    </cfRule>
    <cfRule type="expression" dxfId="563" priority="1660">
      <formula>$B547="REEMBOLSO"</formula>
    </cfRule>
    <cfRule type="expression" dxfId="562" priority="1661">
      <formula>$B547="TRASLADO"</formula>
    </cfRule>
    <cfRule type="expression" dxfId="561" priority="1662">
      <formula>$B547="PROCESO"</formula>
    </cfRule>
    <cfRule type="expression" dxfId="560" priority="1663">
      <formula>$B547="DEBE"</formula>
    </cfRule>
    <cfRule type="expression" dxfId="559" priority="1664">
      <formula>$B547="TERMINADO"</formula>
    </cfRule>
    <cfRule type="expression" dxfId="558" priority="1665">
      <formula>$B547="EJECUCION"</formula>
    </cfRule>
  </conditionalFormatting>
  <conditionalFormatting sqref="O236">
    <cfRule type="expression" dxfId="557" priority="1700">
      <formula>$B547="PENDIENTE"</formula>
    </cfRule>
    <cfRule type="expression" dxfId="556" priority="1701">
      <formula>$B547="REEMBOLSO"</formula>
    </cfRule>
    <cfRule type="expression" dxfId="555" priority="1702">
      <formula>$B547="TRASLADO"</formula>
    </cfRule>
    <cfRule type="expression" dxfId="554" priority="1703">
      <formula>$B547="PROCESO"</formula>
    </cfRule>
    <cfRule type="expression" dxfId="553" priority="1704">
      <formula>$B547="DEBE"</formula>
    </cfRule>
    <cfRule type="expression" dxfId="552" priority="1705">
      <formula>$B547="TERMINADO"</formula>
    </cfRule>
    <cfRule type="expression" dxfId="551" priority="1706">
      <formula>$B547="EJECUCION"</formula>
    </cfRule>
  </conditionalFormatting>
  <conditionalFormatting sqref="O235">
    <cfRule type="expression" dxfId="550" priority="1741">
      <formula>$B547="PENDIENTE"</formula>
    </cfRule>
    <cfRule type="expression" dxfId="549" priority="1742">
      <formula>$B547="REEMBOLSO"</formula>
    </cfRule>
    <cfRule type="expression" dxfId="548" priority="1743">
      <formula>$B547="TRASLADO"</formula>
    </cfRule>
    <cfRule type="expression" dxfId="547" priority="1744">
      <formula>$B547="PROCESO"</formula>
    </cfRule>
    <cfRule type="expression" dxfId="546" priority="1745">
      <formula>$B547="DEBE"</formula>
    </cfRule>
    <cfRule type="expression" dxfId="545" priority="1746">
      <formula>$B547="TERMINADO"</formula>
    </cfRule>
    <cfRule type="expression" dxfId="544" priority="1747">
      <formula>$B547="EJECUCION"</formula>
    </cfRule>
  </conditionalFormatting>
  <conditionalFormatting sqref="O234">
    <cfRule type="expression" dxfId="543" priority="1782">
      <formula>$B547="PENDIENTE"</formula>
    </cfRule>
    <cfRule type="expression" dxfId="542" priority="1783">
      <formula>$B547="REEMBOLSO"</formula>
    </cfRule>
    <cfRule type="expression" dxfId="541" priority="1784">
      <formula>$B547="TRASLADO"</formula>
    </cfRule>
    <cfRule type="expression" dxfId="540" priority="1785">
      <formula>$B547="PROCESO"</formula>
    </cfRule>
    <cfRule type="expression" dxfId="539" priority="1786">
      <formula>$B547="DEBE"</formula>
    </cfRule>
    <cfRule type="expression" dxfId="538" priority="1787">
      <formula>$B547="TERMINADO"</formula>
    </cfRule>
    <cfRule type="expression" dxfId="537" priority="1788">
      <formula>$B547="EJECUCION"</formula>
    </cfRule>
  </conditionalFormatting>
  <conditionalFormatting sqref="O233">
    <cfRule type="expression" dxfId="536" priority="1823">
      <formula>$B547="PENDIENTE"</formula>
    </cfRule>
    <cfRule type="expression" dxfId="535" priority="1824">
      <formula>$B547="REEMBOLSO"</formula>
    </cfRule>
    <cfRule type="expression" dxfId="534" priority="1825">
      <formula>$B547="TRASLADO"</formula>
    </cfRule>
    <cfRule type="expression" dxfId="533" priority="1826">
      <formula>$B547="PROCESO"</formula>
    </cfRule>
    <cfRule type="expression" dxfId="532" priority="1827">
      <formula>$B547="DEBE"</formula>
    </cfRule>
    <cfRule type="expression" dxfId="531" priority="1828">
      <formula>$B547="TERMINADO"</formula>
    </cfRule>
    <cfRule type="expression" dxfId="530" priority="1829">
      <formula>$B547="EJECUCION"</formula>
    </cfRule>
  </conditionalFormatting>
  <conditionalFormatting sqref="O232">
    <cfRule type="expression" dxfId="529" priority="1864">
      <formula>$B547="PENDIENTE"</formula>
    </cfRule>
    <cfRule type="expression" dxfId="528" priority="1865">
      <formula>$B547="REEMBOLSO"</formula>
    </cfRule>
    <cfRule type="expression" dxfId="527" priority="1866">
      <formula>$B547="TRASLADO"</formula>
    </cfRule>
    <cfRule type="expression" dxfId="526" priority="1867">
      <formula>$B547="PROCESO"</formula>
    </cfRule>
    <cfRule type="expression" dxfId="525" priority="1868">
      <formula>$B547="DEBE"</formula>
    </cfRule>
    <cfRule type="expression" dxfId="524" priority="1869">
      <formula>$B547="TERMINADO"</formula>
    </cfRule>
    <cfRule type="expression" dxfId="523" priority="1870">
      <formula>$B547="EJECUCION"</formula>
    </cfRule>
  </conditionalFormatting>
  <conditionalFormatting sqref="O231">
    <cfRule type="expression" dxfId="522" priority="1905">
      <formula>$B547="PENDIENTE"</formula>
    </cfRule>
    <cfRule type="expression" dxfId="521" priority="1906">
      <formula>$B547="REEMBOLSO"</formula>
    </cfRule>
    <cfRule type="expression" dxfId="520" priority="1907">
      <formula>$B547="TRASLADO"</formula>
    </cfRule>
    <cfRule type="expression" dxfId="519" priority="1908">
      <formula>$B547="PROCESO"</formula>
    </cfRule>
    <cfRule type="expression" dxfId="518" priority="1909">
      <formula>$B547="DEBE"</formula>
    </cfRule>
    <cfRule type="expression" dxfId="517" priority="1910">
      <formula>$B547="TERMINADO"</formula>
    </cfRule>
    <cfRule type="expression" dxfId="516" priority="1911">
      <formula>$B547="EJECUCION"</formula>
    </cfRule>
  </conditionalFormatting>
  <conditionalFormatting sqref="O230">
    <cfRule type="expression" dxfId="515" priority="1946">
      <formula>$B547="PENDIENTE"</formula>
    </cfRule>
    <cfRule type="expression" dxfId="514" priority="1947">
      <formula>$B547="REEMBOLSO"</formula>
    </cfRule>
    <cfRule type="expression" dxfId="513" priority="1948">
      <formula>$B547="TRASLADO"</formula>
    </cfRule>
    <cfRule type="expression" dxfId="512" priority="1949">
      <formula>$B547="PROCESO"</formula>
    </cfRule>
    <cfRule type="expression" dxfId="511" priority="1950">
      <formula>$B547="DEBE"</formula>
    </cfRule>
    <cfRule type="expression" dxfId="510" priority="1951">
      <formula>$B547="TERMINADO"</formula>
    </cfRule>
    <cfRule type="expression" dxfId="509" priority="1952">
      <formula>$B547="EJECUCION"</formula>
    </cfRule>
  </conditionalFormatting>
  <conditionalFormatting sqref="O229">
    <cfRule type="expression" dxfId="508" priority="1987">
      <formula>$B547="PENDIENTE"</formula>
    </cfRule>
    <cfRule type="expression" dxfId="507" priority="1988">
      <formula>$B547="REEMBOLSO"</formula>
    </cfRule>
    <cfRule type="expression" dxfId="506" priority="1989">
      <formula>$B547="TRASLADO"</formula>
    </cfRule>
    <cfRule type="expression" dxfId="505" priority="1990">
      <formula>$B547="PROCESO"</formula>
    </cfRule>
    <cfRule type="expression" dxfId="504" priority="1991">
      <formula>$B547="DEBE"</formula>
    </cfRule>
    <cfRule type="expression" dxfId="503" priority="1992">
      <formula>$B547="TERMINADO"</formula>
    </cfRule>
    <cfRule type="expression" dxfId="502" priority="1993">
      <formula>$B547="EJECUCION"</formula>
    </cfRule>
  </conditionalFormatting>
  <conditionalFormatting sqref="O228">
    <cfRule type="expression" dxfId="501" priority="2028">
      <formula>$B547="PENDIENTE"</formula>
    </cfRule>
    <cfRule type="expression" dxfId="500" priority="2029">
      <formula>$B547="REEMBOLSO"</formula>
    </cfRule>
    <cfRule type="expression" dxfId="499" priority="2030">
      <formula>$B547="TRASLADO"</formula>
    </cfRule>
    <cfRule type="expression" dxfId="498" priority="2031">
      <formula>$B547="PROCESO"</formula>
    </cfRule>
    <cfRule type="expression" dxfId="497" priority="2032">
      <formula>$B547="DEBE"</formula>
    </cfRule>
    <cfRule type="expression" dxfId="496" priority="2033">
      <formula>$B547="TERMINADO"</formula>
    </cfRule>
    <cfRule type="expression" dxfId="495" priority="2034">
      <formula>$B547="EJECUCION"</formula>
    </cfRule>
  </conditionalFormatting>
  <conditionalFormatting sqref="O227">
    <cfRule type="expression" dxfId="494" priority="2069">
      <formula>$B547="PENDIENTE"</formula>
    </cfRule>
    <cfRule type="expression" dxfId="493" priority="2070">
      <formula>$B547="REEMBOLSO"</formula>
    </cfRule>
    <cfRule type="expression" dxfId="492" priority="2071">
      <formula>$B547="TRASLADO"</formula>
    </cfRule>
    <cfRule type="expression" dxfId="491" priority="2072">
      <formula>$B547="PROCESO"</formula>
    </cfRule>
    <cfRule type="expression" dxfId="490" priority="2073">
      <formula>$B547="DEBE"</formula>
    </cfRule>
    <cfRule type="expression" dxfId="489" priority="2074">
      <formula>$B547="TERMINADO"</formula>
    </cfRule>
    <cfRule type="expression" dxfId="488" priority="2075">
      <formula>$B547="EJECUCION"</formula>
    </cfRule>
  </conditionalFormatting>
  <conditionalFormatting sqref="O226">
    <cfRule type="expression" dxfId="487" priority="2110">
      <formula>$B547="PENDIENTE"</formula>
    </cfRule>
    <cfRule type="expression" dxfId="486" priority="2111">
      <formula>$B547="REEMBOLSO"</formula>
    </cfRule>
    <cfRule type="expression" dxfId="485" priority="2112">
      <formula>$B547="TRASLADO"</formula>
    </cfRule>
    <cfRule type="expression" dxfId="484" priority="2113">
      <formula>$B547="PROCESO"</formula>
    </cfRule>
    <cfRule type="expression" dxfId="483" priority="2114">
      <formula>$B547="DEBE"</formula>
    </cfRule>
    <cfRule type="expression" dxfId="482" priority="2115">
      <formula>$B547="TERMINADO"</formula>
    </cfRule>
    <cfRule type="expression" dxfId="481" priority="2116">
      <formula>$B547="EJECUCION"</formula>
    </cfRule>
  </conditionalFormatting>
  <conditionalFormatting sqref="O225">
    <cfRule type="expression" dxfId="480" priority="2151">
      <formula>$B547="PENDIENTE"</formula>
    </cfRule>
    <cfRule type="expression" dxfId="479" priority="2152">
      <formula>$B547="REEMBOLSO"</formula>
    </cfRule>
    <cfRule type="expression" dxfId="478" priority="2153">
      <formula>$B547="TRASLADO"</formula>
    </cfRule>
    <cfRule type="expression" dxfId="477" priority="2154">
      <formula>$B547="PROCESO"</formula>
    </cfRule>
    <cfRule type="expression" dxfId="476" priority="2155">
      <formula>$B547="DEBE"</formula>
    </cfRule>
    <cfRule type="expression" dxfId="475" priority="2156">
      <formula>$B547="TERMINADO"</formula>
    </cfRule>
    <cfRule type="expression" dxfId="474" priority="2157">
      <formula>$B547="EJECUCION"</formula>
    </cfRule>
  </conditionalFormatting>
  <conditionalFormatting sqref="O223:O224">
    <cfRule type="expression" dxfId="473" priority="2192">
      <formula>$B546="PENDIENTE"</formula>
    </cfRule>
    <cfRule type="expression" dxfId="472" priority="2193">
      <formula>$B546="REEMBOLSO"</formula>
    </cfRule>
    <cfRule type="expression" dxfId="471" priority="2194">
      <formula>$B546="TRASLADO"</formula>
    </cfRule>
    <cfRule type="expression" dxfId="470" priority="2195">
      <formula>$B546="PROCESO"</formula>
    </cfRule>
    <cfRule type="expression" dxfId="469" priority="2196">
      <formula>$B546="DEBE"</formula>
    </cfRule>
    <cfRule type="expression" dxfId="468" priority="2197">
      <formula>$B546="TERMINADO"</formula>
    </cfRule>
    <cfRule type="expression" dxfId="467"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7780</v>
      </c>
      <c r="AY3" s="799" t="s">
        <v>7879</v>
      </c>
      <c r="AZ3" s="799"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8196</v>
      </c>
      <c r="Y7" s="672" t="s">
        <v>1467</v>
      </c>
      <c r="Z7" s="673" t="s">
        <v>8312</v>
      </c>
      <c r="AA7" s="674" t="s">
        <v>8313</v>
      </c>
      <c r="AB7" s="674" t="s">
        <v>8314</v>
      </c>
      <c r="AC7" s="674" t="s">
        <v>7921</v>
      </c>
      <c r="AD7" s="674" t="s">
        <v>67</v>
      </c>
      <c r="AE7" s="675" t="s">
        <v>8315</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8926</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8304</v>
      </c>
      <c r="M10" s="268"/>
      <c r="N10" s="269">
        <v>3151000</v>
      </c>
      <c r="O10" s="270"/>
      <c r="P10" s="271" t="s">
        <v>8667</v>
      </c>
      <c r="AJ10" s="507">
        <v>46226</v>
      </c>
      <c r="AK10" s="508">
        <v>12490000</v>
      </c>
      <c r="AL10" s="508">
        <v>-12490000</v>
      </c>
      <c r="AN10" s="501">
        <v>44440</v>
      </c>
      <c r="AO10" s="776">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9311</v>
      </c>
      <c r="M11" s="268"/>
      <c r="N11" s="269">
        <v>5387000</v>
      </c>
      <c r="O11" s="270"/>
      <c r="P11" s="271" t="s">
        <v>8351</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8196</v>
      </c>
      <c r="Y12" s="912" t="s">
        <v>8319</v>
      </c>
      <c r="Z12" s="912" t="s">
        <v>8312</v>
      </c>
      <c r="AA12" s="913" t="s">
        <v>8313</v>
      </c>
      <c r="AB12" s="913" t="s">
        <v>8314</v>
      </c>
      <c r="AC12" s="913" t="s">
        <v>7921</v>
      </c>
      <c r="AD12" s="913" t="s">
        <v>67</v>
      </c>
      <c r="AE12" s="914" t="s">
        <v>8315</v>
      </c>
      <c r="AF12" s="915" t="s">
        <v>8318</v>
      </c>
      <c r="AG12" s="915" t="s">
        <v>8316</v>
      </c>
      <c r="AH12" s="916" t="s">
        <v>7110</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9306</v>
      </c>
      <c r="M13" s="268">
        <v>46022</v>
      </c>
      <c r="N13" s="269">
        <v>4627000</v>
      </c>
      <c r="O13" s="270"/>
      <c r="P13" s="271" t="s">
        <v>8668</v>
      </c>
      <c r="T13" s="742">
        <v>46175</v>
      </c>
      <c r="U13" s="629" t="s">
        <v>3786</v>
      </c>
      <c r="V13" s="628" t="s">
        <v>8958</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7709</v>
      </c>
      <c r="M14" s="268">
        <v>45991</v>
      </c>
      <c r="N14" s="269">
        <v>3538000</v>
      </c>
      <c r="O14" s="270"/>
      <c r="P14" s="271" t="s">
        <v>8669</v>
      </c>
      <c r="T14" s="742">
        <v>46175</v>
      </c>
      <c r="U14" s="629" t="s">
        <v>1728</v>
      </c>
      <c r="V14" s="628" t="s">
        <v>7644</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9302</v>
      </c>
      <c r="M15" s="268">
        <v>45961</v>
      </c>
      <c r="N15" s="269">
        <v>3510000</v>
      </c>
      <c r="O15" s="270"/>
      <c r="P15" s="271" t="s">
        <v>2043</v>
      </c>
      <c r="T15" s="742">
        <v>46175</v>
      </c>
      <c r="U15" s="629" t="s">
        <v>4905</v>
      </c>
      <c r="V15" s="628" t="s">
        <v>8988</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9294</v>
      </c>
      <c r="M16" s="268">
        <v>45961</v>
      </c>
      <c r="N16" s="269">
        <v>381000</v>
      </c>
      <c r="O16" s="270"/>
      <c r="P16" s="271" t="s">
        <v>2042</v>
      </c>
      <c r="T16" s="742">
        <v>46175</v>
      </c>
      <c r="U16" s="629" t="s">
        <v>2451</v>
      </c>
      <c r="V16" s="628" t="s">
        <v>6594</v>
      </c>
      <c r="W16" s="629" t="s">
        <v>4894</v>
      </c>
      <c r="X16" s="629" t="s">
        <v>221</v>
      </c>
      <c r="Y16" s="744">
        <v>462000</v>
      </c>
      <c r="Z16" s="640">
        <v>5000</v>
      </c>
      <c r="AA16" s="640">
        <v>208000</v>
      </c>
      <c r="AB16" s="640">
        <v>126000</v>
      </c>
      <c r="AC16" s="640"/>
      <c r="AD16" s="640"/>
      <c r="AE16" s="640">
        <v>80000</v>
      </c>
      <c r="AF16" s="640">
        <v>43000</v>
      </c>
      <c r="AG16" s="640">
        <v>0</v>
      </c>
      <c r="AH16" s="629" t="s">
        <v>9117</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9295</v>
      </c>
      <c r="M17" s="268">
        <v>45930</v>
      </c>
      <c r="N17" s="269">
        <v>2455000</v>
      </c>
      <c r="O17" s="270"/>
      <c r="P17" s="271" t="s">
        <v>2043</v>
      </c>
      <c r="T17" s="742">
        <v>46175</v>
      </c>
      <c r="U17" s="629" t="s">
        <v>6566</v>
      </c>
      <c r="V17" s="628" t="s">
        <v>9002</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9235</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9310</v>
      </c>
      <c r="M19" s="268">
        <v>45869</v>
      </c>
      <c r="N19" s="269">
        <v>2664000</v>
      </c>
      <c r="O19" s="270"/>
      <c r="P19" s="271" t="s">
        <v>2043</v>
      </c>
      <c r="T19" s="742">
        <v>46175</v>
      </c>
      <c r="U19" s="629" t="s">
        <v>6566</v>
      </c>
      <c r="V19" s="628" t="s">
        <v>8899</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7">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8889</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7">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8606</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7">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8915</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7">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9270</v>
      </c>
      <c r="M23" s="268">
        <v>45808</v>
      </c>
      <c r="N23" s="269">
        <v>3050000</v>
      </c>
      <c r="O23" s="270"/>
      <c r="P23" s="269" t="s">
        <v>2043</v>
      </c>
      <c r="T23" s="742">
        <v>46175</v>
      </c>
      <c r="U23" s="629" t="s">
        <v>8907</v>
      </c>
      <c r="V23" s="628" t="s">
        <v>9032</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8907</v>
      </c>
      <c r="V24" s="628" t="s">
        <v>9033</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8907</v>
      </c>
      <c r="V25" s="628" t="s">
        <v>8906</v>
      </c>
      <c r="W25" s="629" t="s">
        <v>592</v>
      </c>
      <c r="X25" s="629" t="s">
        <v>8366</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8707</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6617</v>
      </c>
      <c r="V27" s="628">
        <v>88268652</v>
      </c>
      <c r="W27" s="629" t="s">
        <v>4696</v>
      </c>
      <c r="X27" s="629" t="s">
        <v>221</v>
      </c>
      <c r="Y27" s="744">
        <v>337000</v>
      </c>
      <c r="Z27" s="640"/>
      <c r="AA27" s="640">
        <v>44000</v>
      </c>
      <c r="AB27" s="640">
        <v>238000</v>
      </c>
      <c r="AC27" s="640"/>
      <c r="AD27" s="640"/>
      <c r="AE27" s="640">
        <v>55000</v>
      </c>
      <c r="AF27" s="640"/>
      <c r="AG27" s="640">
        <v>0</v>
      </c>
      <c r="AH27" s="629" t="s">
        <v>9130</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9257</v>
      </c>
      <c r="M28" s="268">
        <v>45716</v>
      </c>
      <c r="N28" s="269">
        <v>263000</v>
      </c>
      <c r="O28" s="270"/>
      <c r="P28" s="269" t="s">
        <v>2042</v>
      </c>
      <c r="T28" s="742">
        <v>46175</v>
      </c>
      <c r="U28" s="629" t="s">
        <v>6617</v>
      </c>
      <c r="V28" s="628" t="s">
        <v>6619</v>
      </c>
      <c r="W28" s="629" t="s">
        <v>8367</v>
      </c>
      <c r="X28" s="629" t="s">
        <v>8366</v>
      </c>
      <c r="Y28" s="744">
        <v>486000</v>
      </c>
      <c r="Z28" s="640">
        <v>44000</v>
      </c>
      <c r="AA28" s="640">
        <v>395000</v>
      </c>
      <c r="AB28" s="640"/>
      <c r="AC28" s="640"/>
      <c r="AD28" s="640"/>
      <c r="AE28" s="640">
        <v>47000</v>
      </c>
      <c r="AF28" s="640"/>
      <c r="AG28" s="640">
        <v>0</v>
      </c>
      <c r="AH28" s="629" t="s">
        <v>8462</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9256</v>
      </c>
      <c r="M29" s="268">
        <v>45716</v>
      </c>
      <c r="N29" s="269">
        <v>2802000</v>
      </c>
      <c r="O29" s="270"/>
      <c r="P29" s="269" t="s">
        <v>2043</v>
      </c>
      <c r="T29" s="742">
        <v>46175</v>
      </c>
      <c r="U29" s="629" t="s">
        <v>6833</v>
      </c>
      <c r="V29" s="628">
        <v>1004082135</v>
      </c>
      <c r="W29" s="629" t="s">
        <v>4696</v>
      </c>
      <c r="X29" s="629" t="s">
        <v>4227</v>
      </c>
      <c r="Y29" s="744">
        <v>317000</v>
      </c>
      <c r="Z29" s="640"/>
      <c r="AA29" s="640">
        <v>44000</v>
      </c>
      <c r="AB29" s="640">
        <v>238000</v>
      </c>
      <c r="AC29" s="640"/>
      <c r="AD29" s="640"/>
      <c r="AE29" s="640">
        <v>35000</v>
      </c>
      <c r="AF29" s="640"/>
      <c r="AG29" s="640">
        <v>0</v>
      </c>
      <c r="AH29" s="629" t="s">
        <v>9132</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9255</v>
      </c>
      <c r="M30" s="268">
        <v>45688</v>
      </c>
      <c r="N30" s="269">
        <v>1654000</v>
      </c>
      <c r="O30" s="270"/>
      <c r="P30" s="269" t="s">
        <v>4688</v>
      </c>
      <c r="T30" s="742">
        <v>46175</v>
      </c>
      <c r="U30" s="629" t="s">
        <v>6600</v>
      </c>
      <c r="V30" s="628" t="s">
        <v>8954</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9250</v>
      </c>
      <c r="M31" s="268">
        <v>45657</v>
      </c>
      <c r="N31" s="269">
        <v>207000</v>
      </c>
      <c r="O31" s="270"/>
      <c r="P31" s="269" t="s">
        <v>2042</v>
      </c>
      <c r="T31" s="742">
        <v>46175</v>
      </c>
      <c r="U31" s="629" t="s">
        <v>587</v>
      </c>
      <c r="V31" s="628" t="s">
        <v>8966</v>
      </c>
      <c r="W31" s="629" t="s">
        <v>592</v>
      </c>
      <c r="X31" s="629" t="s">
        <v>8932</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9243</v>
      </c>
      <c r="M32" s="268">
        <v>45657</v>
      </c>
      <c r="N32" s="269">
        <v>2422000</v>
      </c>
      <c r="O32" s="270"/>
      <c r="P32" s="269" t="s">
        <v>2043</v>
      </c>
      <c r="T32" s="742">
        <v>46175</v>
      </c>
      <c r="U32" s="629" t="s">
        <v>587</v>
      </c>
      <c r="V32" s="628" t="s">
        <v>9036</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9247</v>
      </c>
      <c r="M33" s="268">
        <v>45627</v>
      </c>
      <c r="N33" s="269">
        <v>80000</v>
      </c>
      <c r="O33" s="270"/>
      <c r="P33" s="269" t="s">
        <v>2042</v>
      </c>
      <c r="T33" s="742">
        <v>46175</v>
      </c>
      <c r="U33" s="629" t="s">
        <v>587</v>
      </c>
      <c r="V33" s="628" t="s">
        <v>9114</v>
      </c>
      <c r="W33" s="629" t="s">
        <v>592</v>
      </c>
      <c r="X33" s="629" t="s">
        <v>436</v>
      </c>
      <c r="Y33" s="744">
        <v>446000</v>
      </c>
      <c r="Z33" s="640">
        <v>5000</v>
      </c>
      <c r="AA33" s="640">
        <v>301000</v>
      </c>
      <c r="AB33" s="640"/>
      <c r="AC33" s="640"/>
      <c r="AD33" s="640">
        <v>95000</v>
      </c>
      <c r="AE33" s="640">
        <v>45000</v>
      </c>
      <c r="AF33" s="640"/>
      <c r="AG33" s="640">
        <v>0</v>
      </c>
      <c r="AH33" s="629" t="s">
        <v>9129</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9253</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9241</v>
      </c>
      <c r="M35" s="268">
        <v>45596</v>
      </c>
      <c r="N35" s="269">
        <v>1324000</v>
      </c>
      <c r="O35" s="270"/>
      <c r="P35" s="269" t="s">
        <v>4688</v>
      </c>
      <c r="T35" s="742">
        <v>46175</v>
      </c>
      <c r="U35" s="629" t="s">
        <v>587</v>
      </c>
      <c r="V35" s="628" t="s">
        <v>8943</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9252</v>
      </c>
      <c r="M36" s="268">
        <v>45596</v>
      </c>
      <c r="N36" s="269">
        <v>40000</v>
      </c>
      <c r="O36" s="270"/>
      <c r="P36" s="269" t="s">
        <v>680</v>
      </c>
      <c r="T36" s="742">
        <v>46175</v>
      </c>
      <c r="U36" s="629" t="s">
        <v>5056</v>
      </c>
      <c r="V36" s="628" t="s">
        <v>5572</v>
      </c>
      <c r="W36" s="629" t="s">
        <v>8752</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6902</v>
      </c>
      <c r="B37"/>
      <c r="C37" s="474">
        <v>45261</v>
      </c>
      <c r="D37" s="378">
        <f t="shared" si="1"/>
        <v>2353000</v>
      </c>
      <c r="E37" s="468">
        <v>46220</v>
      </c>
      <c r="F37" s="469">
        <v>560000</v>
      </c>
      <c r="G37" s="471" t="s">
        <v>3354</v>
      </c>
      <c r="H37" s="469" t="s">
        <v>9251</v>
      </c>
      <c r="M37" s="268">
        <v>45565</v>
      </c>
      <c r="N37" s="269">
        <v>2759000</v>
      </c>
      <c r="O37" s="270"/>
      <c r="P37" s="269" t="s">
        <v>2043</v>
      </c>
      <c r="T37" s="742">
        <v>46175</v>
      </c>
      <c r="U37" s="629" t="s">
        <v>5056</v>
      </c>
      <c r="V37" s="628" t="s">
        <v>8949</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6901</v>
      </c>
      <c r="B38"/>
      <c r="C38" s="474">
        <v>45231</v>
      </c>
      <c r="D38" s="378">
        <f t="shared" ref="D38:D69" si="4">SUMIFS(F:F,E:E,"&gt;="&amp;C38,E:E,"&lt;="&amp;EOMONTH(C38,0))</f>
        <v>2202000</v>
      </c>
      <c r="E38" s="468">
        <v>46220</v>
      </c>
      <c r="F38" s="469">
        <v>56000</v>
      </c>
      <c r="G38" s="471" t="s">
        <v>942</v>
      </c>
      <c r="H38" s="469" t="s">
        <v>9165</v>
      </c>
      <c r="M38" s="268">
        <v>45565</v>
      </c>
      <c r="N38" s="269">
        <v>230000</v>
      </c>
      <c r="O38" s="270"/>
      <c r="P38" s="269" t="s">
        <v>2042</v>
      </c>
      <c r="T38" s="742">
        <v>46175</v>
      </c>
      <c r="U38" s="629" t="s">
        <v>5056</v>
      </c>
      <c r="V38" s="628" t="s">
        <v>9056</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6903</v>
      </c>
      <c r="B39"/>
      <c r="C39" s="474">
        <v>45200</v>
      </c>
      <c r="D39" s="378">
        <f t="shared" si="4"/>
        <v>1591000</v>
      </c>
      <c r="E39" s="468">
        <v>46220</v>
      </c>
      <c r="F39" s="469">
        <v>6000</v>
      </c>
      <c r="G39" s="471" t="s">
        <v>3355</v>
      </c>
      <c r="H39" s="469" t="s">
        <v>8420</v>
      </c>
      <c r="M39" s="268">
        <v>45536</v>
      </c>
      <c r="N39" s="269">
        <v>120000</v>
      </c>
      <c r="O39" s="270"/>
      <c r="P39" s="269" t="s">
        <v>2841</v>
      </c>
      <c r="T39" s="742">
        <v>46175</v>
      </c>
      <c r="U39" s="629" t="s">
        <v>5056</v>
      </c>
      <c r="V39" s="628" t="s">
        <v>8964</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6904</v>
      </c>
      <c r="B40"/>
      <c r="C40" s="474">
        <v>45170</v>
      </c>
      <c r="D40" s="378">
        <f t="shared" si="4"/>
        <v>2775000</v>
      </c>
      <c r="E40" s="468">
        <v>46220</v>
      </c>
      <c r="F40" s="469">
        <v>260000</v>
      </c>
      <c r="G40" s="471"/>
      <c r="H40" s="469" t="s">
        <v>8173</v>
      </c>
      <c r="M40" s="268">
        <v>45536</v>
      </c>
      <c r="N40" s="269">
        <v>1460000</v>
      </c>
      <c r="O40" s="270"/>
      <c r="P40" s="269" t="s">
        <v>2722</v>
      </c>
      <c r="T40" s="742">
        <v>46175</v>
      </c>
      <c r="U40" s="629" t="s">
        <v>8734</v>
      </c>
      <c r="V40" s="628" t="s">
        <v>8990</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6905</v>
      </c>
      <c r="B41"/>
      <c r="C41" s="474">
        <v>45139</v>
      </c>
      <c r="D41" s="378">
        <f t="shared" si="4"/>
        <v>1830000</v>
      </c>
      <c r="E41" s="468">
        <v>46219</v>
      </c>
      <c r="F41" s="469">
        <v>5000</v>
      </c>
      <c r="G41" s="471" t="s">
        <v>3355</v>
      </c>
      <c r="H41" s="469" t="s">
        <v>8420</v>
      </c>
      <c r="M41" s="268">
        <v>45505</v>
      </c>
      <c r="N41" s="269">
        <v>278000</v>
      </c>
      <c r="O41" s="270"/>
      <c r="P41" s="269" t="s">
        <v>2042</v>
      </c>
      <c r="T41" s="742">
        <v>46175</v>
      </c>
      <c r="U41" s="629" t="s">
        <v>8734</v>
      </c>
      <c r="V41" s="628" t="s">
        <v>8956</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9232</v>
      </c>
      <c r="M42" s="268">
        <v>45505</v>
      </c>
      <c r="N42" s="269">
        <v>1766000</v>
      </c>
      <c r="O42" s="270"/>
      <c r="P42" s="269" t="s">
        <v>2043</v>
      </c>
      <c r="T42" s="742">
        <v>46175</v>
      </c>
      <c r="U42" s="629" t="s">
        <v>8734</v>
      </c>
      <c r="V42" s="628" t="s">
        <v>8910</v>
      </c>
      <c r="W42" s="629" t="s">
        <v>592</v>
      </c>
      <c r="X42" s="629" t="s">
        <v>435</v>
      </c>
      <c r="Y42" s="744">
        <v>690000</v>
      </c>
      <c r="Z42" s="640">
        <v>5000</v>
      </c>
      <c r="AA42" s="640">
        <v>591000</v>
      </c>
      <c r="AB42" s="640"/>
      <c r="AC42" s="640"/>
      <c r="AD42" s="640"/>
      <c r="AE42" s="640">
        <v>80000</v>
      </c>
      <c r="AF42" s="640">
        <v>14000</v>
      </c>
      <c r="AG42" s="640">
        <v>0</v>
      </c>
      <c r="AH42" s="629" t="s">
        <v>8940</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9229</v>
      </c>
      <c r="M43" s="268">
        <v>45474</v>
      </c>
      <c r="N43" s="269">
        <v>154000</v>
      </c>
      <c r="O43" s="270"/>
      <c r="P43" s="269" t="s">
        <v>2841</v>
      </c>
      <c r="T43" s="742">
        <v>46175</v>
      </c>
      <c r="U43" s="629" t="s">
        <v>8734</v>
      </c>
      <c r="V43" s="628" t="s">
        <v>8898</v>
      </c>
      <c r="W43" s="629" t="s">
        <v>592</v>
      </c>
      <c r="X43" s="629" t="s">
        <v>435</v>
      </c>
      <c r="Y43" s="744">
        <v>750000</v>
      </c>
      <c r="Z43" s="640">
        <v>5000</v>
      </c>
      <c r="AA43" s="640"/>
      <c r="AB43" s="640"/>
      <c r="AC43" s="640">
        <v>374000</v>
      </c>
      <c r="AD43" s="640">
        <v>371000</v>
      </c>
      <c r="AE43" s="640"/>
      <c r="AF43" s="640"/>
      <c r="AG43" s="640">
        <v>0</v>
      </c>
      <c r="AH43" s="629" t="s">
        <v>8991</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9005</v>
      </c>
      <c r="V44" s="628" t="s">
        <v>9004</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9230</v>
      </c>
      <c r="M45" s="268">
        <v>45413</v>
      </c>
      <c r="N45" s="269">
        <v>80000</v>
      </c>
      <c r="O45" s="270" t="s">
        <v>3353</v>
      </c>
      <c r="P45" s="269" t="s">
        <v>2042</v>
      </c>
      <c r="T45" s="742">
        <v>46175</v>
      </c>
      <c r="U45" s="629" t="s">
        <v>9063</v>
      </c>
      <c r="V45" s="628" t="s">
        <v>9118</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9234</v>
      </c>
      <c r="M46" s="268">
        <v>45413</v>
      </c>
      <c r="N46" s="269">
        <v>2093000</v>
      </c>
      <c r="O46" s="270" t="s">
        <v>3353</v>
      </c>
      <c r="P46" s="269" t="s">
        <v>2043</v>
      </c>
      <c r="T46" s="742">
        <v>46175</v>
      </c>
      <c r="U46" s="629" t="s">
        <v>613</v>
      </c>
      <c r="V46" s="628" t="s">
        <v>8953</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8304</v>
      </c>
      <c r="M47" s="268">
        <v>45383</v>
      </c>
      <c r="N47" s="269">
        <v>1482000</v>
      </c>
      <c r="O47" s="270"/>
      <c r="P47" s="269" t="s">
        <v>3709</v>
      </c>
      <c r="T47" s="742">
        <v>46175</v>
      </c>
      <c r="U47" s="629" t="s">
        <v>613</v>
      </c>
      <c r="V47" s="628" t="s">
        <v>8947</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9227</v>
      </c>
      <c r="M48" s="268">
        <v>45383</v>
      </c>
      <c r="N48" s="269">
        <v>289000</v>
      </c>
      <c r="O48" s="270"/>
      <c r="P48" s="269" t="s">
        <v>3708</v>
      </c>
      <c r="T48" s="742">
        <v>46175</v>
      </c>
      <c r="U48" s="629" t="s">
        <v>6700</v>
      </c>
      <c r="V48" s="628" t="s">
        <v>8911</v>
      </c>
      <c r="W48" s="629" t="s">
        <v>611</v>
      </c>
      <c r="X48" s="629" t="s">
        <v>435</v>
      </c>
      <c r="Y48" s="744">
        <v>674000</v>
      </c>
      <c r="Z48" s="640">
        <v>5000</v>
      </c>
      <c r="AA48" s="640">
        <v>538000</v>
      </c>
      <c r="AB48" s="640"/>
      <c r="AC48" s="640"/>
      <c r="AD48" s="640">
        <v>50000</v>
      </c>
      <c r="AE48" s="640">
        <v>80000</v>
      </c>
      <c r="AF48" s="640">
        <v>1000</v>
      </c>
      <c r="AG48" s="640">
        <v>0</v>
      </c>
      <c r="AH48" s="629" t="s">
        <v>8892</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7451</v>
      </c>
      <c r="M49" s="268">
        <v>45352</v>
      </c>
      <c r="N49" s="269">
        <v>206000</v>
      </c>
      <c r="O49" s="270"/>
      <c r="P49" s="269" t="s">
        <v>680</v>
      </c>
      <c r="T49" s="742">
        <v>46175</v>
      </c>
      <c r="U49" s="629" t="s">
        <v>6700</v>
      </c>
      <c r="V49" s="628" t="s">
        <v>9109</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8913</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9212</v>
      </c>
      <c r="M51" s="268">
        <v>45323</v>
      </c>
      <c r="N51" s="269">
        <v>155000</v>
      </c>
      <c r="O51" s="270"/>
      <c r="P51" s="269" t="s">
        <v>3437</v>
      </c>
      <c r="T51" s="742">
        <v>46175</v>
      </c>
      <c r="U51" s="629" t="s">
        <v>5678</v>
      </c>
      <c r="V51" s="628" t="s">
        <v>8219</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9214</v>
      </c>
      <c r="M52" s="268">
        <v>45323</v>
      </c>
      <c r="N52" s="269">
        <v>1156000</v>
      </c>
      <c r="O52" s="270"/>
      <c r="P52" s="269" t="s">
        <v>3436</v>
      </c>
      <c r="T52" s="742">
        <v>46175</v>
      </c>
      <c r="U52" s="629" t="s">
        <v>5678</v>
      </c>
      <c r="V52" s="628" t="s">
        <v>8248</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9213</v>
      </c>
      <c r="M53" s="268">
        <v>45291</v>
      </c>
      <c r="N53" s="269">
        <v>361000</v>
      </c>
      <c r="O53" s="270" t="s">
        <v>3282</v>
      </c>
      <c r="P53" s="269" t="s">
        <v>680</v>
      </c>
      <c r="T53" s="742">
        <v>46175</v>
      </c>
      <c r="U53" s="629" t="s">
        <v>5678</v>
      </c>
      <c r="V53" s="628" t="s">
        <v>8833</v>
      </c>
      <c r="W53" s="629" t="s">
        <v>593</v>
      </c>
      <c r="X53" s="629" t="s">
        <v>435</v>
      </c>
      <c r="Y53" s="744">
        <v>473000</v>
      </c>
      <c r="Z53" s="640">
        <v>5000</v>
      </c>
      <c r="AA53" s="640">
        <v>378000</v>
      </c>
      <c r="AB53" s="640"/>
      <c r="AC53" s="640"/>
      <c r="AD53" s="640"/>
      <c r="AE53" s="640">
        <v>90000</v>
      </c>
      <c r="AF53" s="640"/>
      <c r="AG53" s="640">
        <v>0</v>
      </c>
      <c r="AH53" s="629" t="s">
        <v>8902</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9052</v>
      </c>
      <c r="V54" s="628" t="s">
        <v>9042</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8727</v>
      </c>
      <c r="V55" s="628" t="s">
        <v>8957</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9211</v>
      </c>
      <c r="M56" s="268">
        <v>45266</v>
      </c>
      <c r="N56" s="269">
        <v>267000</v>
      </c>
      <c r="O56" s="270"/>
      <c r="P56" s="269" t="s">
        <v>2042</v>
      </c>
      <c r="T56" s="742">
        <v>46175</v>
      </c>
      <c r="U56" s="746" t="s">
        <v>7452</v>
      </c>
      <c r="V56" s="745" t="s">
        <v>8494</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9203</v>
      </c>
      <c r="M57" s="268">
        <v>45266</v>
      </c>
      <c r="N57" s="269">
        <v>1747000</v>
      </c>
      <c r="O57" s="270"/>
      <c r="P57" s="269" t="s">
        <v>2043</v>
      </c>
      <c r="T57" s="784">
        <v>46175</v>
      </c>
      <c r="U57" s="629" t="s">
        <v>9058</v>
      </c>
      <c r="V57" s="628" t="s">
        <v>9057</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9037</v>
      </c>
      <c r="W58" s="629" t="s">
        <v>611</v>
      </c>
      <c r="X58" s="629" t="s">
        <v>9038</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9009</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9204</v>
      </c>
      <c r="M60" s="268">
        <v>45199</v>
      </c>
      <c r="N60" s="269">
        <v>1307000</v>
      </c>
      <c r="O60" s="270"/>
      <c r="P60" s="269" t="s">
        <v>2043</v>
      </c>
      <c r="T60" s="784">
        <v>46175</v>
      </c>
      <c r="U60" s="629" t="s">
        <v>2400</v>
      </c>
      <c r="V60" s="628" t="s">
        <v>8905</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6711</v>
      </c>
      <c r="V61" s="628" t="s">
        <v>8977</v>
      </c>
      <c r="W61" s="629" t="s">
        <v>592</v>
      </c>
      <c r="X61" s="629" t="s">
        <v>602</v>
      </c>
      <c r="Y61" s="744">
        <v>1420000</v>
      </c>
      <c r="Z61" s="640">
        <v>5000</v>
      </c>
      <c r="AA61" s="640">
        <v>1312000</v>
      </c>
      <c r="AB61" s="640"/>
      <c r="AC61" s="640"/>
      <c r="AD61" s="640"/>
      <c r="AE61" s="640">
        <v>103000</v>
      </c>
      <c r="AF61" s="640"/>
      <c r="AG61" s="640">
        <v>0</v>
      </c>
      <c r="AH61" s="629" t="s">
        <v>8981</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7451</v>
      </c>
      <c r="M62" s="268">
        <v>45171</v>
      </c>
      <c r="N62" s="269">
        <v>1487000</v>
      </c>
      <c r="O62" s="270"/>
      <c r="P62" s="269" t="s">
        <v>2722</v>
      </c>
      <c r="T62" s="784">
        <v>46175</v>
      </c>
      <c r="U62" s="629" t="s">
        <v>7676</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9228</v>
      </c>
      <c r="M63" s="268">
        <v>45171</v>
      </c>
      <c r="N63" s="269">
        <v>285000</v>
      </c>
      <c r="O63" s="270"/>
      <c r="P63" s="269" t="s">
        <v>2721</v>
      </c>
      <c r="T63" s="784">
        <v>46175</v>
      </c>
      <c r="U63" s="629" t="s">
        <v>9027</v>
      </c>
      <c r="V63" s="628" t="s">
        <v>8974</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9177</v>
      </c>
      <c r="M64" s="268">
        <v>45143</v>
      </c>
      <c r="N64" s="269">
        <v>1798000</v>
      </c>
      <c r="O64" s="270"/>
      <c r="P64" s="269" t="s">
        <v>2043</v>
      </c>
      <c r="T64" s="784">
        <v>46175</v>
      </c>
      <c r="U64" s="629" t="s">
        <v>6707</v>
      </c>
      <c r="V64" s="628" t="s">
        <v>9093</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9183</v>
      </c>
      <c r="M65" s="268">
        <v>45143</v>
      </c>
      <c r="N65" s="269">
        <v>483000</v>
      </c>
      <c r="O65" s="270"/>
      <c r="P65" s="269" t="s">
        <v>2042</v>
      </c>
      <c r="T65" s="784">
        <v>46175</v>
      </c>
      <c r="U65" s="629" t="s">
        <v>6707</v>
      </c>
      <c r="V65" s="628" t="s">
        <v>8882</v>
      </c>
      <c r="W65" s="629" t="s">
        <v>592</v>
      </c>
      <c r="X65" s="629" t="s">
        <v>8932</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9175</v>
      </c>
      <c r="M66" s="268">
        <v>45108</v>
      </c>
      <c r="N66" s="269">
        <v>257000</v>
      </c>
      <c r="O66" s="270"/>
      <c r="P66" s="269" t="s">
        <v>2042</v>
      </c>
      <c r="T66" s="784">
        <v>46174</v>
      </c>
      <c r="U66" s="629" t="s">
        <v>3987</v>
      </c>
      <c r="V66" s="628">
        <v>1102897215</v>
      </c>
      <c r="W66" s="629" t="s">
        <v>8946</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8537</v>
      </c>
      <c r="V67" s="628" t="s">
        <v>8935</v>
      </c>
      <c r="W67" s="629" t="s">
        <v>3521</v>
      </c>
      <c r="X67" s="629" t="s">
        <v>435</v>
      </c>
      <c r="Y67" s="744">
        <v>110000</v>
      </c>
      <c r="Z67" s="640"/>
      <c r="AA67" s="640">
        <v>77000</v>
      </c>
      <c r="AB67" s="640"/>
      <c r="AC67" s="640"/>
      <c r="AD67" s="640"/>
      <c r="AE67" s="640">
        <v>33000</v>
      </c>
      <c r="AF67" s="640"/>
      <c r="AG67" s="640">
        <v>0</v>
      </c>
      <c r="AH67" s="629" t="s">
        <v>8886</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8537</v>
      </c>
      <c r="V68" s="628" t="s">
        <v>8836</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9176</v>
      </c>
      <c r="M69" s="268">
        <v>45078</v>
      </c>
      <c r="N69" s="269">
        <v>1213000</v>
      </c>
      <c r="O69" s="270"/>
      <c r="P69" s="269" t="s">
        <v>2722</v>
      </c>
      <c r="T69" s="784">
        <v>46143</v>
      </c>
      <c r="U69" s="629" t="s">
        <v>8537</v>
      </c>
      <c r="V69" s="628" t="s">
        <v>8835</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101" si="5">SUMIFS(F:F,E:E,"&gt;="&amp;C70,E:E,"&lt;="&amp;EOMONTH(C70,0))</f>
        <v>1428000</v>
      </c>
      <c r="E70" s="468">
        <v>46209</v>
      </c>
      <c r="F70" s="469">
        <v>2000</v>
      </c>
      <c r="G70" s="471"/>
      <c r="H70" s="469" t="s">
        <v>1200</v>
      </c>
      <c r="M70" s="268">
        <v>45078</v>
      </c>
      <c r="N70" s="269">
        <v>272000</v>
      </c>
      <c r="O70" s="270"/>
      <c r="P70" s="269" t="s">
        <v>639</v>
      </c>
      <c r="T70" s="784">
        <v>46143</v>
      </c>
      <c r="U70" s="629" t="s">
        <v>8537</v>
      </c>
      <c r="V70" s="628" t="s">
        <v>8576</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8411</v>
      </c>
      <c r="V71" s="628" t="s">
        <v>8936</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9173</v>
      </c>
      <c r="M72" s="268">
        <v>45047</v>
      </c>
      <c r="N72" s="269">
        <v>1316000</v>
      </c>
      <c r="O72" s="270"/>
      <c r="P72" s="269" t="s">
        <v>2043</v>
      </c>
      <c r="T72" s="784">
        <v>46143</v>
      </c>
      <c r="U72" s="629" t="s">
        <v>5775</v>
      </c>
      <c r="V72" s="628">
        <v>20686537</v>
      </c>
      <c r="W72" s="629" t="s">
        <v>8760</v>
      </c>
      <c r="X72" s="629" t="s">
        <v>8761</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9163</v>
      </c>
      <c r="M73" s="268">
        <v>45047</v>
      </c>
      <c r="N73" s="269">
        <v>341000</v>
      </c>
      <c r="O73" s="270"/>
      <c r="P73" s="269" t="s">
        <v>2042</v>
      </c>
      <c r="T73" s="784">
        <v>46143</v>
      </c>
      <c r="U73" s="629" t="s">
        <v>3786</v>
      </c>
      <c r="V73" s="628" t="s">
        <v>8787</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9172</v>
      </c>
      <c r="M74" s="268">
        <v>45017</v>
      </c>
      <c r="N74" s="269">
        <v>1282000</v>
      </c>
      <c r="O74" s="270"/>
      <c r="P74" s="269" t="s">
        <v>1918</v>
      </c>
      <c r="T74" s="784">
        <v>46143</v>
      </c>
      <c r="U74" s="629" t="s">
        <v>4476</v>
      </c>
      <c r="V74" s="628" t="s">
        <v>8810</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9164</v>
      </c>
      <c r="M75" s="268">
        <v>45017</v>
      </c>
      <c r="N75" s="269">
        <v>298000</v>
      </c>
      <c r="O75" s="270"/>
      <c r="P75" s="269" t="s">
        <v>639</v>
      </c>
      <c r="T75" s="784">
        <v>46143</v>
      </c>
      <c r="U75" s="629" t="s">
        <v>6605</v>
      </c>
      <c r="V75" s="628" t="s">
        <v>8841</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9171</v>
      </c>
      <c r="M76" s="268">
        <v>44986</v>
      </c>
      <c r="N76" s="269">
        <v>80000</v>
      </c>
      <c r="O76" s="270"/>
      <c r="P76" s="269" t="s">
        <v>1686</v>
      </c>
      <c r="T76" s="784">
        <v>46143</v>
      </c>
      <c r="U76" s="629" t="s">
        <v>1554</v>
      </c>
      <c r="V76" s="628" t="s">
        <v>8790</v>
      </c>
      <c r="W76" s="629" t="s">
        <v>8791</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9168</v>
      </c>
      <c r="M77" s="268">
        <v>44986</v>
      </c>
      <c r="N77" s="269">
        <v>1666000</v>
      </c>
      <c r="O77" s="270"/>
      <c r="P77" s="269" t="s">
        <v>1685</v>
      </c>
      <c r="T77" s="784">
        <v>46143</v>
      </c>
      <c r="U77" s="629" t="s">
        <v>8927</v>
      </c>
      <c r="V77" s="628" t="s">
        <v>8881</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9165</v>
      </c>
      <c r="M78" s="268">
        <v>44957</v>
      </c>
      <c r="N78" s="269">
        <v>910000</v>
      </c>
      <c r="O78" s="270"/>
      <c r="P78" s="269" t="s">
        <v>637</v>
      </c>
      <c r="T78" s="784">
        <v>46143</v>
      </c>
      <c r="U78" s="629" t="s">
        <v>6833</v>
      </c>
      <c r="V78" s="628">
        <v>12283504</v>
      </c>
      <c r="W78" s="629" t="s">
        <v>4696</v>
      </c>
      <c r="X78" s="629" t="s">
        <v>7111</v>
      </c>
      <c r="Y78" s="744">
        <v>317000</v>
      </c>
      <c r="Z78" s="640"/>
      <c r="AA78" s="640">
        <v>44000</v>
      </c>
      <c r="AB78" s="640">
        <v>238000</v>
      </c>
      <c r="AC78" s="640"/>
      <c r="AD78" s="640"/>
      <c r="AE78" s="640">
        <v>35000</v>
      </c>
      <c r="AF78" s="640"/>
      <c r="AG78" s="640">
        <v>0</v>
      </c>
      <c r="AH78" s="629" t="s">
        <v>8903</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9162</v>
      </c>
      <c r="M79" s="268">
        <v>44957</v>
      </c>
      <c r="N79" s="269">
        <v>341000</v>
      </c>
      <c r="O79" s="270"/>
      <c r="P79" s="269" t="s">
        <v>638</v>
      </c>
      <c r="T79" s="784">
        <v>46143</v>
      </c>
      <c r="U79" s="629" t="s">
        <v>6833</v>
      </c>
      <c r="V79" s="628">
        <v>1081417759</v>
      </c>
      <c r="W79" s="629" t="s">
        <v>5595</v>
      </c>
      <c r="X79" s="629" t="s">
        <v>7111</v>
      </c>
      <c r="Y79" s="744">
        <v>317000</v>
      </c>
      <c r="Z79" s="640"/>
      <c r="AA79" s="640">
        <v>44000</v>
      </c>
      <c r="AB79" s="640">
        <v>238000</v>
      </c>
      <c r="AC79" s="640"/>
      <c r="AD79" s="640"/>
      <c r="AE79" s="640">
        <v>35000</v>
      </c>
      <c r="AF79" s="640"/>
      <c r="AG79" s="640">
        <v>0</v>
      </c>
      <c r="AH79" s="629" t="s">
        <v>8755</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6833</v>
      </c>
      <c r="V80" s="628" t="s">
        <v>8701</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6833</v>
      </c>
      <c r="V81" s="628" t="s">
        <v>8700</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6833</v>
      </c>
      <c r="V82" s="628">
        <v>1081407804</v>
      </c>
      <c r="W82" s="629" t="s">
        <v>4696</v>
      </c>
      <c r="X82" s="629" t="s">
        <v>8029</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9167</v>
      </c>
      <c r="M83" s="268">
        <v>44926</v>
      </c>
      <c r="N83" s="269">
        <v>68000</v>
      </c>
      <c r="O83" s="270"/>
      <c r="P83" s="269" t="s">
        <v>642</v>
      </c>
      <c r="T83" s="784">
        <v>46143</v>
      </c>
      <c r="U83" s="629" t="s">
        <v>6833</v>
      </c>
      <c r="V83" s="628" t="s">
        <v>6393</v>
      </c>
      <c r="W83" s="629" t="s">
        <v>592</v>
      </c>
      <c r="X83" s="629" t="s">
        <v>435</v>
      </c>
      <c r="Y83" s="744">
        <v>385000</v>
      </c>
      <c r="Z83" s="640">
        <v>23000</v>
      </c>
      <c r="AA83" s="640">
        <v>281000</v>
      </c>
      <c r="AB83" s="640"/>
      <c r="AC83" s="640"/>
      <c r="AD83" s="640"/>
      <c r="AE83" s="640">
        <v>81000</v>
      </c>
      <c r="AF83" s="640"/>
      <c r="AG83" s="640">
        <v>0</v>
      </c>
      <c r="AH83" s="629" t="s">
        <v>8722</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9158</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9139</v>
      </c>
      <c r="M85" s="268">
        <v>44924</v>
      </c>
      <c r="N85" s="269">
        <v>4000</v>
      </c>
      <c r="O85" s="270"/>
      <c r="P85" s="271" t="s">
        <v>644</v>
      </c>
      <c r="T85" s="784">
        <v>46143</v>
      </c>
      <c r="U85" s="629" t="s">
        <v>6600</v>
      </c>
      <c r="V85" s="628" t="s">
        <v>8784</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9143</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8819</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9141</v>
      </c>
      <c r="M87" s="268">
        <v>44921</v>
      </c>
      <c r="N87" s="269">
        <v>52000</v>
      </c>
      <c r="O87" s="270"/>
      <c r="P87" s="269" t="s">
        <v>645</v>
      </c>
      <c r="T87" s="784">
        <v>46143</v>
      </c>
      <c r="U87" s="629" t="s">
        <v>587</v>
      </c>
      <c r="V87" s="628" t="s">
        <v>8818</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9140</v>
      </c>
      <c r="M88" s="268">
        <v>44921</v>
      </c>
      <c r="N88" s="269">
        <v>72000</v>
      </c>
      <c r="O88" s="270"/>
      <c r="P88" s="269" t="s">
        <v>646</v>
      </c>
      <c r="T88" s="784">
        <v>46143</v>
      </c>
      <c r="U88" s="629" t="s">
        <v>587</v>
      </c>
      <c r="V88" s="628" t="s">
        <v>8783</v>
      </c>
      <c r="W88" s="629" t="s">
        <v>592</v>
      </c>
      <c r="X88" s="629" t="s">
        <v>8629</v>
      </c>
      <c r="Y88" s="744">
        <v>1032000</v>
      </c>
      <c r="Z88" s="640"/>
      <c r="AA88" s="640">
        <v>865000</v>
      </c>
      <c r="AB88" s="640"/>
      <c r="AC88" s="640"/>
      <c r="AD88" s="640">
        <v>122000</v>
      </c>
      <c r="AE88" s="640">
        <v>45000</v>
      </c>
      <c r="AF88" s="640"/>
      <c r="AG88" s="640">
        <v>0</v>
      </c>
      <c r="AH88" s="629" t="s">
        <v>8933</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8901</v>
      </c>
      <c r="M89" s="268">
        <v>44921</v>
      </c>
      <c r="N89" s="269">
        <v>105000</v>
      </c>
      <c r="O89" s="270"/>
      <c r="P89" s="269" t="s">
        <v>647</v>
      </c>
      <c r="T89" s="784">
        <v>46143</v>
      </c>
      <c r="U89" s="629" t="s">
        <v>587</v>
      </c>
      <c r="V89" s="628" t="s">
        <v>8782</v>
      </c>
      <c r="W89" s="629" t="s">
        <v>592</v>
      </c>
      <c r="X89" s="629" t="s">
        <v>544</v>
      </c>
      <c r="Y89" s="744">
        <v>3523000</v>
      </c>
      <c r="Z89" s="640">
        <v>43000</v>
      </c>
      <c r="AA89" s="640">
        <v>1120000</v>
      </c>
      <c r="AB89" s="640"/>
      <c r="AC89" s="640">
        <v>2204000</v>
      </c>
      <c r="AD89" s="640">
        <v>111000</v>
      </c>
      <c r="AE89" s="640">
        <v>45000</v>
      </c>
      <c r="AF89" s="640"/>
      <c r="AG89" s="640">
        <v>0</v>
      </c>
      <c r="AH89" s="629" t="s">
        <v>8781</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9144</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8758</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9135</v>
      </c>
      <c r="M92" s="268">
        <v>44921</v>
      </c>
      <c r="N92" s="269">
        <v>4000</v>
      </c>
      <c r="O92" s="270"/>
      <c r="P92" s="271" t="s">
        <v>644</v>
      </c>
      <c r="T92" s="784">
        <v>46143</v>
      </c>
      <c r="U92" s="629" t="s">
        <v>587</v>
      </c>
      <c r="V92" s="628">
        <v>71293247</v>
      </c>
      <c r="W92" s="629" t="s">
        <v>5595</v>
      </c>
      <c r="X92" s="629" t="s">
        <v>8717</v>
      </c>
      <c r="Y92" s="744">
        <v>358000</v>
      </c>
      <c r="Z92" s="640"/>
      <c r="AA92" s="640">
        <v>44000</v>
      </c>
      <c r="AB92" s="640">
        <v>261000</v>
      </c>
      <c r="AC92" s="640"/>
      <c r="AD92" s="640">
        <v>30000</v>
      </c>
      <c r="AE92" s="640">
        <v>23000</v>
      </c>
      <c r="AF92" s="640"/>
      <c r="AG92" s="640">
        <v>0</v>
      </c>
      <c r="AH92" s="629" t="s">
        <v>8716</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9136</v>
      </c>
      <c r="M93" s="268">
        <v>44921</v>
      </c>
      <c r="N93" s="269">
        <v>64000</v>
      </c>
      <c r="O93" s="270"/>
      <c r="P93" s="269" t="s">
        <v>649</v>
      </c>
      <c r="T93" s="784">
        <v>46143</v>
      </c>
      <c r="U93" s="629" t="s">
        <v>5056</v>
      </c>
      <c r="V93" s="628" t="s">
        <v>8829</v>
      </c>
      <c r="W93" s="629" t="s">
        <v>611</v>
      </c>
      <c r="X93" s="629" t="s">
        <v>436</v>
      </c>
      <c r="Y93" s="744">
        <v>505000</v>
      </c>
      <c r="Z93" s="640">
        <v>5000</v>
      </c>
      <c r="AA93" s="640">
        <v>428000</v>
      </c>
      <c r="AB93" s="640"/>
      <c r="AC93" s="640"/>
      <c r="AD93" s="640"/>
      <c r="AE93" s="640">
        <v>72000</v>
      </c>
      <c r="AF93" s="640"/>
      <c r="AG93" s="640">
        <v>0</v>
      </c>
      <c r="AH93" s="629" t="s">
        <v>8830</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8820</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8794</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9134</v>
      </c>
      <c r="M96" s="268">
        <v>44913</v>
      </c>
      <c r="N96" s="269">
        <v>4000</v>
      </c>
      <c r="O96" s="270"/>
      <c r="P96" s="271" t="s">
        <v>644</v>
      </c>
      <c r="T96" s="784">
        <v>46143</v>
      </c>
      <c r="U96" s="629" t="s">
        <v>5056</v>
      </c>
      <c r="V96" s="628" t="s">
        <v>8708</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9133</v>
      </c>
      <c r="M97" s="268">
        <v>44913</v>
      </c>
      <c r="N97" s="269">
        <v>153000</v>
      </c>
      <c r="O97" s="270"/>
      <c r="P97" s="269" t="s">
        <v>651</v>
      </c>
      <c r="T97" s="784">
        <v>46143</v>
      </c>
      <c r="U97" s="629" t="s">
        <v>8775</v>
      </c>
      <c r="V97" s="628">
        <v>80135956</v>
      </c>
      <c r="W97" s="629" t="s">
        <v>5595</v>
      </c>
      <c r="X97" s="629" t="s">
        <v>245</v>
      </c>
      <c r="Y97" s="744">
        <v>317000</v>
      </c>
      <c r="Z97" s="640"/>
      <c r="AA97" s="640">
        <v>44000</v>
      </c>
      <c r="AB97" s="640">
        <v>238000</v>
      </c>
      <c r="AC97" s="640"/>
      <c r="AD97" s="640"/>
      <c r="AE97" s="640">
        <v>35000</v>
      </c>
      <c r="AF97" s="640"/>
      <c r="AG97" s="640">
        <v>0</v>
      </c>
      <c r="AH97" s="629" t="s">
        <v>8776</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8493</v>
      </c>
      <c r="M98" s="268">
        <v>44913</v>
      </c>
      <c r="N98" s="269">
        <v>4000</v>
      </c>
      <c r="O98" s="270"/>
      <c r="P98" s="271" t="s">
        <v>644</v>
      </c>
      <c r="T98" s="784">
        <v>46143</v>
      </c>
      <c r="U98" s="629" t="s">
        <v>8775</v>
      </c>
      <c r="V98" s="628" t="s">
        <v>8778</v>
      </c>
      <c r="W98" s="629" t="s">
        <v>8777</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8769</v>
      </c>
      <c r="W99" s="629" t="s">
        <v>593</v>
      </c>
      <c r="X99" s="629" t="s">
        <v>436</v>
      </c>
      <c r="Y99" s="744">
        <v>629000</v>
      </c>
      <c r="Z99" s="640">
        <v>5000</v>
      </c>
      <c r="AA99" s="640">
        <v>360000</v>
      </c>
      <c r="AB99" s="640"/>
      <c r="AC99" s="640">
        <v>214000</v>
      </c>
      <c r="AD99" s="640"/>
      <c r="AE99" s="640">
        <v>50000</v>
      </c>
      <c r="AF99" s="640"/>
      <c r="AG99" s="640">
        <v>0</v>
      </c>
      <c r="AH99" s="629" t="s">
        <v>8768</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9131</v>
      </c>
      <c r="M100" s="268">
        <v>44913</v>
      </c>
      <c r="N100" s="269">
        <v>70000</v>
      </c>
      <c r="O100" s="270"/>
      <c r="P100" s="269" t="s">
        <v>653</v>
      </c>
      <c r="T100" s="784">
        <v>46143</v>
      </c>
      <c r="U100" s="629" t="s">
        <v>1898</v>
      </c>
      <c r="V100" s="628" t="s">
        <v>8767</v>
      </c>
      <c r="W100" s="629" t="s">
        <v>593</v>
      </c>
      <c r="X100" s="629" t="s">
        <v>435</v>
      </c>
      <c r="Y100" s="744">
        <v>504000</v>
      </c>
      <c r="Z100" s="640">
        <v>5000</v>
      </c>
      <c r="AA100" s="640">
        <v>409000</v>
      </c>
      <c r="AB100" s="640"/>
      <c r="AC100" s="640"/>
      <c r="AD100" s="640"/>
      <c r="AE100" s="640">
        <v>60000</v>
      </c>
      <c r="AF100" s="640">
        <v>30000</v>
      </c>
      <c r="AG100" s="640">
        <v>0</v>
      </c>
      <c r="AH100" s="629" t="s">
        <v>8807</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6857</v>
      </c>
      <c r="V101" s="628" t="s">
        <v>8795</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9135</v>
      </c>
      <c r="M102" s="268">
        <v>44906</v>
      </c>
      <c r="N102" s="269">
        <v>20000</v>
      </c>
      <c r="O102" s="270"/>
      <c r="P102" s="269" t="s">
        <v>655</v>
      </c>
      <c r="T102" s="784">
        <v>46143</v>
      </c>
      <c r="U102" s="629" t="s">
        <v>6857</v>
      </c>
      <c r="V102" s="628" t="s">
        <v>8408</v>
      </c>
      <c r="W102" s="629" t="s">
        <v>8796</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9122</v>
      </c>
      <c r="M103" s="268">
        <v>44906</v>
      </c>
      <c r="N103" s="269">
        <v>76000</v>
      </c>
      <c r="O103" s="270"/>
      <c r="P103" s="269" t="s">
        <v>656</v>
      </c>
      <c r="T103" s="784">
        <v>46143</v>
      </c>
      <c r="U103" s="629" t="s">
        <v>6857</v>
      </c>
      <c r="V103" s="628" t="s">
        <v>8723</v>
      </c>
      <c r="W103" s="629" t="s">
        <v>8724</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8780</v>
      </c>
      <c r="W104" s="629" t="s">
        <v>8894</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8780</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8834</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8770</v>
      </c>
      <c r="W107" s="629" t="s">
        <v>592</v>
      </c>
      <c r="X107" s="629" t="s">
        <v>435</v>
      </c>
      <c r="Y107" s="744">
        <v>2320000</v>
      </c>
      <c r="Z107" s="640">
        <v>23000</v>
      </c>
      <c r="AA107" s="640"/>
      <c r="AB107" s="640">
        <v>595000</v>
      </c>
      <c r="AC107" s="640">
        <v>1619000</v>
      </c>
      <c r="AD107" s="640"/>
      <c r="AE107" s="640">
        <v>80000</v>
      </c>
      <c r="AF107" s="640">
        <v>3000</v>
      </c>
      <c r="AG107" s="640">
        <v>0</v>
      </c>
      <c r="AH107" s="629" t="s">
        <v>8771</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6700</v>
      </c>
      <c r="V108" s="628" t="s">
        <v>8793</v>
      </c>
      <c r="W108" s="629" t="s">
        <v>611</v>
      </c>
      <c r="X108" s="629" t="s">
        <v>221</v>
      </c>
      <c r="Y108" s="744">
        <v>723000</v>
      </c>
      <c r="Z108" s="640">
        <v>5000</v>
      </c>
      <c r="AA108" s="640">
        <v>468000</v>
      </c>
      <c r="AB108" s="640">
        <v>13000</v>
      </c>
      <c r="AC108" s="640"/>
      <c r="AD108" s="640">
        <v>45000</v>
      </c>
      <c r="AE108" s="640">
        <v>80000</v>
      </c>
      <c r="AF108" s="640">
        <v>112000</v>
      </c>
      <c r="AG108" s="640">
        <v>0</v>
      </c>
      <c r="AH108" s="629" t="s">
        <v>8890</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9138</v>
      </c>
      <c r="M109" s="268">
        <v>44906</v>
      </c>
      <c r="N109" s="269">
        <v>10000</v>
      </c>
      <c r="O109" s="270"/>
      <c r="P109" s="269" t="s">
        <v>659</v>
      </c>
      <c r="T109" s="784">
        <v>46143</v>
      </c>
      <c r="U109" s="629" t="s">
        <v>6700</v>
      </c>
      <c r="V109" s="628" t="s">
        <v>8789</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6700</v>
      </c>
      <c r="V110" s="628" t="s">
        <v>8788</v>
      </c>
      <c r="W110" s="629" t="s">
        <v>592</v>
      </c>
      <c r="X110" s="629" t="s">
        <v>435</v>
      </c>
      <c r="Y110" s="744">
        <v>418000</v>
      </c>
      <c r="Z110" s="640">
        <v>25000</v>
      </c>
      <c r="AA110" s="640">
        <v>312000</v>
      </c>
      <c r="AB110" s="640"/>
      <c r="AC110" s="640"/>
      <c r="AD110" s="640"/>
      <c r="AE110" s="640">
        <v>80000</v>
      </c>
      <c r="AF110" s="640">
        <v>1000</v>
      </c>
      <c r="AG110" s="640">
        <v>0</v>
      </c>
      <c r="AH110" s="629" t="s">
        <v>8891</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9116</v>
      </c>
      <c r="M111" s="268">
        <v>44904</v>
      </c>
      <c r="N111" s="269">
        <v>4000</v>
      </c>
      <c r="O111" s="270"/>
      <c r="P111" s="271" t="s">
        <v>644</v>
      </c>
      <c r="T111" s="784">
        <v>46143</v>
      </c>
      <c r="U111" s="629" t="s">
        <v>6700</v>
      </c>
      <c r="V111" s="628" t="s">
        <v>8738</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9115</v>
      </c>
      <c r="M112" s="268">
        <v>44900</v>
      </c>
      <c r="N112" s="269">
        <v>87000</v>
      </c>
      <c r="O112" s="270"/>
      <c r="P112" s="269" t="s">
        <v>660</v>
      </c>
      <c r="T112" s="784">
        <v>46143</v>
      </c>
      <c r="U112" s="629" t="s">
        <v>6700</v>
      </c>
      <c r="V112" s="628" t="s">
        <v>8715</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9111</v>
      </c>
      <c r="M113" s="268">
        <v>44900</v>
      </c>
      <c r="N113" s="269">
        <v>4000</v>
      </c>
      <c r="O113" s="270"/>
      <c r="P113" s="271" t="s">
        <v>644</v>
      </c>
      <c r="T113" s="784">
        <v>46143</v>
      </c>
      <c r="U113" s="629" t="s">
        <v>6700</v>
      </c>
      <c r="V113" s="628" t="s">
        <v>8611</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6700</v>
      </c>
      <c r="V114" s="628" t="s">
        <v>8524</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7451</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8727</v>
      </c>
      <c r="V116" s="628" t="s">
        <v>8726</v>
      </c>
      <c r="W116" s="629" t="s">
        <v>611</v>
      </c>
      <c r="X116" s="629" t="s">
        <v>435</v>
      </c>
      <c r="Y116" s="744">
        <v>682000</v>
      </c>
      <c r="Z116" s="640">
        <v>5000</v>
      </c>
      <c r="AA116" s="640">
        <v>549000</v>
      </c>
      <c r="AB116" s="640"/>
      <c r="AC116" s="640"/>
      <c r="AD116" s="640">
        <v>45000</v>
      </c>
      <c r="AE116" s="640">
        <v>80000</v>
      </c>
      <c r="AF116" s="640">
        <v>3000</v>
      </c>
      <c r="AG116" s="640">
        <v>0</v>
      </c>
      <c r="AH116" s="629" t="s">
        <v>8737</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8809</v>
      </c>
      <c r="V117" s="628">
        <v>39353962</v>
      </c>
      <c r="W117" s="629" t="s">
        <v>4948</v>
      </c>
      <c r="X117" s="629" t="s">
        <v>221</v>
      </c>
      <c r="Y117" s="744">
        <v>317000</v>
      </c>
      <c r="Z117" s="640"/>
      <c r="AA117" s="640">
        <v>44000</v>
      </c>
      <c r="AB117" s="640">
        <v>238000</v>
      </c>
      <c r="AC117" s="640"/>
      <c r="AD117" s="640"/>
      <c r="AE117" s="640">
        <v>35000</v>
      </c>
      <c r="AF117" s="640"/>
      <c r="AG117" s="640">
        <v>0</v>
      </c>
      <c r="AH117" s="629" t="s">
        <v>8808</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9110</v>
      </c>
      <c r="M118" s="268">
        <v>44900</v>
      </c>
      <c r="N118" s="269">
        <v>70000</v>
      </c>
      <c r="O118" s="270"/>
      <c r="P118" s="269" t="s">
        <v>663</v>
      </c>
      <c r="T118" s="784">
        <v>46143</v>
      </c>
      <c r="U118" s="629" t="s">
        <v>2400</v>
      </c>
      <c r="V118" s="628" t="s">
        <v>6200</v>
      </c>
      <c r="W118" s="629" t="s">
        <v>8831</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6867</v>
      </c>
      <c r="V119" s="628" t="s">
        <v>8147</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7709</v>
      </c>
      <c r="M120" s="268">
        <v>44900</v>
      </c>
      <c r="N120" s="269">
        <v>4000</v>
      </c>
      <c r="O120" s="270"/>
      <c r="P120" s="271" t="s">
        <v>644</v>
      </c>
      <c r="T120" s="784">
        <v>46143</v>
      </c>
      <c r="U120" s="629" t="s">
        <v>6867</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6867</v>
      </c>
      <c r="V121" s="628" t="s">
        <v>8406</v>
      </c>
      <c r="W121" s="629" t="s">
        <v>1902</v>
      </c>
      <c r="X121" s="629" t="s">
        <v>435</v>
      </c>
      <c r="Y121" s="744">
        <v>77000</v>
      </c>
      <c r="Z121" s="640"/>
      <c r="AA121" s="640">
        <v>77000</v>
      </c>
      <c r="AB121" s="640"/>
      <c r="AC121" s="640"/>
      <c r="AD121" s="640"/>
      <c r="AE121" s="640">
        <v>0</v>
      </c>
      <c r="AF121" s="640"/>
      <c r="AG121" s="640">
        <v>0</v>
      </c>
      <c r="AH121" s="629" t="s">
        <v>8753</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9108</v>
      </c>
      <c r="M122" s="268">
        <v>44895</v>
      </c>
      <c r="N122" s="269">
        <v>90000</v>
      </c>
      <c r="O122" s="270"/>
      <c r="P122" s="269" t="s">
        <v>665</v>
      </c>
      <c r="T122" s="784">
        <v>46143</v>
      </c>
      <c r="U122" s="629" t="s">
        <v>6867</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8400</v>
      </c>
      <c r="M123" s="268">
        <v>44895</v>
      </c>
      <c r="N123" s="269">
        <v>4000</v>
      </c>
      <c r="O123" s="270"/>
      <c r="P123" s="271" t="s">
        <v>644</v>
      </c>
      <c r="T123" s="784">
        <v>46143</v>
      </c>
      <c r="U123" s="629" t="s">
        <v>8744</v>
      </c>
      <c r="V123" s="628" t="s">
        <v>8692</v>
      </c>
      <c r="W123" s="629" t="s">
        <v>592</v>
      </c>
      <c r="X123" s="629" t="s">
        <v>8745</v>
      </c>
      <c r="Y123" s="744">
        <v>1527000</v>
      </c>
      <c r="Z123" s="640">
        <v>40000</v>
      </c>
      <c r="AA123" s="640">
        <v>380000</v>
      </c>
      <c r="AB123" s="640"/>
      <c r="AC123" s="640">
        <v>1052000</v>
      </c>
      <c r="AD123" s="640"/>
      <c r="AE123" s="640">
        <v>55000</v>
      </c>
      <c r="AF123" s="640"/>
      <c r="AG123" s="640">
        <v>0</v>
      </c>
      <c r="AH123" s="629" t="s">
        <v>8746</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8721</v>
      </c>
      <c r="V124" s="628" t="s">
        <v>8733</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7049</v>
      </c>
      <c r="V125" s="628" t="s">
        <v>8604</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9092</v>
      </c>
      <c r="M126" s="268">
        <v>44895</v>
      </c>
      <c r="N126" s="269">
        <v>4000</v>
      </c>
      <c r="O126" s="270"/>
      <c r="P126" s="271" t="s">
        <v>644</v>
      </c>
      <c r="T126" s="784">
        <v>46143</v>
      </c>
      <c r="U126" s="629" t="s">
        <v>6801</v>
      </c>
      <c r="V126" s="628" t="s">
        <v>6800</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9064</v>
      </c>
      <c r="M127" s="268">
        <v>44893</v>
      </c>
      <c r="N127" s="269">
        <v>70000</v>
      </c>
      <c r="O127" s="270"/>
      <c r="P127" s="269" t="s">
        <v>668</v>
      </c>
      <c r="T127" s="784">
        <v>46143</v>
      </c>
      <c r="U127" s="629" t="s">
        <v>8934</v>
      </c>
      <c r="V127" s="628" t="s">
        <v>8871</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9091</v>
      </c>
      <c r="M128" s="268">
        <v>44893</v>
      </c>
      <c r="N128" s="269">
        <v>70000</v>
      </c>
      <c r="O128" s="270"/>
      <c r="P128" s="269" t="s">
        <v>669</v>
      </c>
      <c r="T128" s="784">
        <v>46143</v>
      </c>
      <c r="U128" s="629" t="s">
        <v>8734</v>
      </c>
      <c r="V128" s="628" t="s">
        <v>8764</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8734</v>
      </c>
      <c r="V129" s="628" t="s">
        <v>8765</v>
      </c>
      <c r="W129" s="629" t="s">
        <v>592</v>
      </c>
      <c r="X129" s="629" t="s">
        <v>435</v>
      </c>
      <c r="Y129" s="744">
        <v>865000</v>
      </c>
      <c r="Z129" s="640">
        <v>5000</v>
      </c>
      <c r="AA129" s="640">
        <v>822000</v>
      </c>
      <c r="AB129" s="640"/>
      <c r="AC129" s="640"/>
      <c r="AD129" s="640"/>
      <c r="AE129" s="640">
        <v>38000</v>
      </c>
      <c r="AF129" s="640"/>
      <c r="AG129" s="640">
        <v>0</v>
      </c>
      <c r="AH129" s="629" t="s">
        <v>8766</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8537</v>
      </c>
      <c r="V130" s="628" t="s">
        <v>8598</v>
      </c>
      <c r="W130" s="629" t="s">
        <v>435</v>
      </c>
      <c r="X130" s="629" t="s">
        <v>435</v>
      </c>
      <c r="Y130" s="744">
        <v>470000</v>
      </c>
      <c r="Z130" s="640">
        <v>5000</v>
      </c>
      <c r="AA130" s="640">
        <v>385000</v>
      </c>
      <c r="AB130" s="640"/>
      <c r="AC130" s="640"/>
      <c r="AD130" s="640"/>
      <c r="AE130" s="640">
        <v>80000</v>
      </c>
      <c r="AF130" s="640"/>
      <c r="AG130" s="640">
        <v>0</v>
      </c>
      <c r="AH130" s="629" t="s">
        <v>8597</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9055</v>
      </c>
      <c r="M131" s="268">
        <v>44893</v>
      </c>
      <c r="N131" s="269">
        <v>70000</v>
      </c>
      <c r="O131" s="270"/>
      <c r="P131" s="269" t="s">
        <v>671</v>
      </c>
      <c r="T131" s="784">
        <v>46113</v>
      </c>
      <c r="U131" s="629" t="s">
        <v>3786</v>
      </c>
      <c r="V131" s="628" t="s">
        <v>8656</v>
      </c>
      <c r="W131" s="629" t="s">
        <v>8657</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8591</v>
      </c>
      <c r="W132" s="629" t="s">
        <v>4371</v>
      </c>
      <c r="X132" s="629" t="s">
        <v>602</v>
      </c>
      <c r="Y132" s="744">
        <v>706000</v>
      </c>
      <c r="Z132" s="640">
        <v>16000</v>
      </c>
      <c r="AA132" s="640">
        <v>560000</v>
      </c>
      <c r="AB132" s="640"/>
      <c r="AC132" s="640"/>
      <c r="AD132" s="640"/>
      <c r="AE132" s="640">
        <v>110000</v>
      </c>
      <c r="AF132" s="640"/>
      <c r="AG132" s="640">
        <v>20000</v>
      </c>
      <c r="AH132" s="629" t="s">
        <v>8590</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8655</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8496</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9062</v>
      </c>
      <c r="M135" s="268">
        <v>44893</v>
      </c>
      <c r="N135" s="269">
        <v>140000</v>
      </c>
      <c r="O135" s="270"/>
      <c r="P135" s="269" t="s">
        <v>673</v>
      </c>
      <c r="T135" s="784">
        <v>46113</v>
      </c>
      <c r="U135" s="629" t="s">
        <v>6566</v>
      </c>
      <c r="V135" s="628" t="s">
        <v>8595</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9041</v>
      </c>
      <c r="M137" s="268">
        <v>44893</v>
      </c>
      <c r="N137" s="269">
        <v>4000</v>
      </c>
      <c r="O137" s="270"/>
      <c r="P137" s="271" t="s">
        <v>644</v>
      </c>
      <c r="T137" s="784">
        <v>46113</v>
      </c>
      <c r="U137" s="629" t="s">
        <v>6232</v>
      </c>
      <c r="V137" s="628" t="s">
        <v>8548</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8471</v>
      </c>
      <c r="W138" s="629" t="s">
        <v>592</v>
      </c>
      <c r="X138" s="629" t="s">
        <v>435</v>
      </c>
      <c r="Y138" s="744">
        <v>1164000</v>
      </c>
      <c r="Z138" s="640"/>
      <c r="AA138" s="640">
        <v>1079000</v>
      </c>
      <c r="AB138" s="640"/>
      <c r="AC138" s="640"/>
      <c r="AD138" s="640"/>
      <c r="AE138" s="640">
        <v>85000</v>
      </c>
      <c r="AF138" s="640"/>
      <c r="AG138" s="640">
        <v>0</v>
      </c>
      <c r="AH138" s="629" t="s">
        <v>8549</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8613</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9035</v>
      </c>
      <c r="M140" s="268">
        <v>44876</v>
      </c>
      <c r="N140" s="269">
        <v>4000</v>
      </c>
      <c r="O140" s="270"/>
      <c r="P140" s="271" t="s">
        <v>644</v>
      </c>
      <c r="T140" s="784">
        <v>46113</v>
      </c>
      <c r="U140" s="629" t="s">
        <v>6833</v>
      </c>
      <c r="V140" s="628">
        <v>1081417759</v>
      </c>
      <c r="W140" s="629" t="s">
        <v>8637</v>
      </c>
      <c r="X140" s="629" t="s">
        <v>5830</v>
      </c>
      <c r="Y140" s="744">
        <v>950000</v>
      </c>
      <c r="Z140" s="640"/>
      <c r="AA140" s="640">
        <v>134000</v>
      </c>
      <c r="AB140" s="640">
        <v>713000</v>
      </c>
      <c r="AC140" s="640"/>
      <c r="AD140" s="640"/>
      <c r="AE140" s="640">
        <v>103000</v>
      </c>
      <c r="AF140" s="640"/>
      <c r="AG140" s="640">
        <v>0</v>
      </c>
      <c r="AH140" s="629" t="s">
        <v>8638</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8173</v>
      </c>
      <c r="M141" s="268">
        <v>44876</v>
      </c>
      <c r="N141" s="269">
        <v>90000</v>
      </c>
      <c r="O141" s="270"/>
      <c r="P141" s="269" t="s">
        <v>676</v>
      </c>
      <c r="T141" s="784">
        <v>46113</v>
      </c>
      <c r="U141" s="629" t="s">
        <v>7053</v>
      </c>
      <c r="V141" s="628" t="s">
        <v>8616</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9034</v>
      </c>
      <c r="M142" s="268">
        <v>44870</v>
      </c>
      <c r="N142" s="269">
        <v>70000</v>
      </c>
      <c r="O142" s="270"/>
      <c r="P142" s="269" t="s">
        <v>677</v>
      </c>
      <c r="T142" s="784">
        <v>46113</v>
      </c>
      <c r="U142" s="629" t="s">
        <v>587</v>
      </c>
      <c r="V142" s="628" t="s">
        <v>8706</v>
      </c>
      <c r="W142" s="629" t="s">
        <v>3642</v>
      </c>
      <c r="X142" s="629" t="s">
        <v>436</v>
      </c>
      <c r="Y142" s="744">
        <v>1331000</v>
      </c>
      <c r="Z142" s="640"/>
      <c r="AA142" s="640">
        <v>1212000</v>
      </c>
      <c r="AB142" s="640"/>
      <c r="AC142" s="640"/>
      <c r="AD142" s="640">
        <v>74000</v>
      </c>
      <c r="AE142" s="640">
        <v>45000</v>
      </c>
      <c r="AF142" s="640"/>
      <c r="AG142" s="640">
        <v>0</v>
      </c>
      <c r="AH142" s="629" t="s">
        <v>8924</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9030</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9031</v>
      </c>
      <c r="M144" s="268">
        <v>44870</v>
      </c>
      <c r="N144" s="269">
        <v>90000</v>
      </c>
      <c r="O144" s="270"/>
      <c r="P144" s="269" t="s">
        <v>679</v>
      </c>
      <c r="T144" s="784">
        <v>46113</v>
      </c>
      <c r="U144" s="629" t="s">
        <v>587</v>
      </c>
      <c r="V144" s="628" t="s">
        <v>8572</v>
      </c>
      <c r="W144" s="629" t="s">
        <v>436</v>
      </c>
      <c r="X144" s="629"/>
      <c r="Y144" s="744">
        <v>1114000</v>
      </c>
      <c r="Z144" s="640">
        <v>5000</v>
      </c>
      <c r="AA144" s="640">
        <v>1004000</v>
      </c>
      <c r="AB144" s="640"/>
      <c r="AC144" s="640"/>
      <c r="AD144" s="640">
        <v>60000</v>
      </c>
      <c r="AE144" s="640">
        <v>45000</v>
      </c>
      <c r="AF144" s="640"/>
      <c r="AG144" s="640">
        <v>0</v>
      </c>
      <c r="AH144" s="629" t="s">
        <v>8925</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8474</v>
      </c>
      <c r="V145" s="628" t="s">
        <v>8470</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9026</v>
      </c>
      <c r="M146" s="268">
        <v>44867</v>
      </c>
      <c r="N146" s="269">
        <v>4000</v>
      </c>
      <c r="O146" s="270"/>
      <c r="P146" s="271" t="s">
        <v>644</v>
      </c>
      <c r="T146" s="784">
        <v>46113</v>
      </c>
      <c r="U146" s="629" t="s">
        <v>5056</v>
      </c>
      <c r="V146" s="628" t="s">
        <v>8460</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9025</v>
      </c>
      <c r="M147" s="268">
        <v>44863</v>
      </c>
      <c r="N147" s="269">
        <v>313000</v>
      </c>
      <c r="O147" s="270"/>
      <c r="P147" s="269" t="s">
        <v>680</v>
      </c>
      <c r="T147" s="784">
        <v>46113</v>
      </c>
      <c r="U147" s="629" t="s">
        <v>8747</v>
      </c>
      <c r="V147" s="628" t="s">
        <v>8682</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9010</v>
      </c>
      <c r="M148" s="268">
        <v>44862</v>
      </c>
      <c r="N148" s="269">
        <v>4000</v>
      </c>
      <c r="O148" s="270"/>
      <c r="P148" s="271" t="s">
        <v>644</v>
      </c>
      <c r="T148" s="784">
        <v>46113</v>
      </c>
      <c r="U148" s="629" t="s">
        <v>8596</v>
      </c>
      <c r="V148" s="628" t="s">
        <v>8593</v>
      </c>
      <c r="W148" s="629" t="s">
        <v>592</v>
      </c>
      <c r="X148" s="629" t="s">
        <v>8453</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9003</v>
      </c>
      <c r="M149" s="268">
        <v>44862</v>
      </c>
      <c r="N149" s="269">
        <v>4000</v>
      </c>
      <c r="O149" s="270"/>
      <c r="P149" s="271" t="s">
        <v>644</v>
      </c>
      <c r="T149" s="784">
        <v>46113</v>
      </c>
      <c r="U149" s="629" t="s">
        <v>8547</v>
      </c>
      <c r="V149" s="628" t="s">
        <v>8504</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8516</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7713</v>
      </c>
      <c r="W151" s="629" t="s">
        <v>611</v>
      </c>
      <c r="X151" s="629" t="s">
        <v>245</v>
      </c>
      <c r="Y151" s="744">
        <v>2143000</v>
      </c>
      <c r="Z151" s="640">
        <v>28000</v>
      </c>
      <c r="AA151" s="640">
        <v>780000</v>
      </c>
      <c r="AB151" s="640"/>
      <c r="AC151" s="640">
        <v>537000</v>
      </c>
      <c r="AD151" s="640">
        <v>718000</v>
      </c>
      <c r="AE151" s="640">
        <v>80000</v>
      </c>
      <c r="AF151" s="640"/>
      <c r="AG151" s="640">
        <v>0</v>
      </c>
      <c r="AH151" s="629" t="s">
        <v>8774</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8191</v>
      </c>
      <c r="M152" s="268">
        <v>44862</v>
      </c>
      <c r="N152" s="269">
        <v>70000</v>
      </c>
      <c r="O152" s="270"/>
      <c r="P152" s="269" t="s">
        <v>682</v>
      </c>
      <c r="T152" s="784">
        <v>46113</v>
      </c>
      <c r="U152" s="629" t="s">
        <v>8486</v>
      </c>
      <c r="V152" s="628" t="s">
        <v>8490</v>
      </c>
      <c r="W152" s="629" t="s">
        <v>8491</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6857</v>
      </c>
      <c r="V153" s="628" t="s">
        <v>8373</v>
      </c>
      <c r="W153" s="629" t="s">
        <v>8410</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8414</v>
      </c>
      <c r="V154" s="628">
        <v>1092354176</v>
      </c>
      <c r="W154" s="629" t="s">
        <v>8645</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7451</v>
      </c>
      <c r="M155" s="268">
        <v>44862</v>
      </c>
      <c r="N155" s="269">
        <v>4000</v>
      </c>
      <c r="O155" s="270"/>
      <c r="P155" s="271" t="s">
        <v>644</v>
      </c>
      <c r="T155" s="784">
        <v>46113</v>
      </c>
      <c r="U155" s="629" t="s">
        <v>8659</v>
      </c>
      <c r="V155" s="628" t="s">
        <v>8658</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8986</v>
      </c>
      <c r="M156" s="268">
        <v>44862</v>
      </c>
      <c r="N156" s="269">
        <v>116000</v>
      </c>
      <c r="O156" s="270"/>
      <c r="P156" s="269" t="s">
        <v>684</v>
      </c>
      <c r="T156" s="784">
        <v>46113</v>
      </c>
      <c r="U156" s="629" t="s">
        <v>613</v>
      </c>
      <c r="V156" s="628" t="s">
        <v>8371</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8640</v>
      </c>
      <c r="V157" s="628" t="s">
        <v>8619</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8644</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6711</v>
      </c>
      <c r="V160" s="628" t="s">
        <v>8672</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6711</v>
      </c>
      <c r="V161" s="628" t="s">
        <v>8673</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8968</v>
      </c>
      <c r="M162" s="268">
        <v>44862</v>
      </c>
      <c r="N162" s="269">
        <v>70000</v>
      </c>
      <c r="O162" s="270"/>
      <c r="P162" s="269" t="s">
        <v>687</v>
      </c>
      <c r="T162" s="784">
        <v>46113</v>
      </c>
      <c r="U162" s="629" t="s">
        <v>6711</v>
      </c>
      <c r="V162" s="628" t="s">
        <v>8618</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6711</v>
      </c>
      <c r="V163" s="628" t="s">
        <v>8617</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8967</v>
      </c>
      <c r="M164" s="268">
        <v>44862</v>
      </c>
      <c r="N164" s="269">
        <v>40000</v>
      </c>
      <c r="O164" s="270"/>
      <c r="P164" s="269" t="s">
        <v>688</v>
      </c>
      <c r="T164" s="784">
        <v>46113</v>
      </c>
      <c r="U164" s="629" t="s">
        <v>6559</v>
      </c>
      <c r="V164" s="628" t="s">
        <v>8605</v>
      </c>
      <c r="W164" s="629" t="s">
        <v>435</v>
      </c>
      <c r="X164" s="629"/>
      <c r="Y164" s="744">
        <v>461000</v>
      </c>
      <c r="Z164" s="640">
        <v>5000</v>
      </c>
      <c r="AA164" s="640">
        <v>375000</v>
      </c>
      <c r="AB164" s="640"/>
      <c r="AC164" s="640"/>
      <c r="AD164" s="640"/>
      <c r="AE164" s="640">
        <v>81000</v>
      </c>
      <c r="AF164" s="640"/>
      <c r="AG164" s="640">
        <v>0</v>
      </c>
      <c r="AH164" s="629" t="s">
        <v>8607</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8965</v>
      </c>
      <c r="M165" s="268">
        <v>44862</v>
      </c>
      <c r="N165" s="269">
        <v>83000</v>
      </c>
      <c r="O165" s="270"/>
      <c r="P165" s="269" t="s">
        <v>689</v>
      </c>
      <c r="T165" s="784">
        <v>46113</v>
      </c>
      <c r="U165" s="629" t="s">
        <v>7049</v>
      </c>
      <c r="V165" s="628" t="s">
        <v>8298</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8962</v>
      </c>
      <c r="M166" s="268">
        <v>44862</v>
      </c>
      <c r="N166" s="269">
        <v>10000</v>
      </c>
      <c r="O166" s="270"/>
      <c r="P166" s="269" t="s">
        <v>690</v>
      </c>
      <c r="T166" s="784">
        <v>46113</v>
      </c>
      <c r="U166" s="629" t="s">
        <v>7049</v>
      </c>
      <c r="V166" s="628" t="s">
        <v>8604</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8963</v>
      </c>
      <c r="M167" s="268">
        <v>44856</v>
      </c>
      <c r="N167" s="269">
        <v>28000</v>
      </c>
      <c r="O167" s="270"/>
      <c r="P167" s="269" t="s">
        <v>691</v>
      </c>
      <c r="T167" s="784">
        <v>46113</v>
      </c>
      <c r="U167" s="629" t="s">
        <v>6707</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8420</v>
      </c>
      <c r="M168" s="268">
        <v>44856</v>
      </c>
      <c r="N168" s="269">
        <v>4000</v>
      </c>
      <c r="O168" s="270"/>
      <c r="P168" s="271" t="s">
        <v>644</v>
      </c>
      <c r="T168" s="784">
        <v>46082</v>
      </c>
      <c r="U168" s="629" t="s">
        <v>3987</v>
      </c>
      <c r="V168" s="628" t="s">
        <v>8492</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8961</v>
      </c>
      <c r="M169" s="268">
        <v>44856</v>
      </c>
      <c r="N169" s="269">
        <v>86000</v>
      </c>
      <c r="O169" s="270"/>
      <c r="P169" s="269" t="s">
        <v>692</v>
      </c>
      <c r="T169" s="784">
        <v>46082</v>
      </c>
      <c r="U169" s="629" t="s">
        <v>8411</v>
      </c>
      <c r="V169" s="628" t="s">
        <v>8352</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8448</v>
      </c>
      <c r="W170" s="629" t="s">
        <v>592</v>
      </c>
      <c r="X170" s="629" t="s">
        <v>8453</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8344</v>
      </c>
      <c r="W171" s="629" t="s">
        <v>593</v>
      </c>
      <c r="X171" s="629" t="s">
        <v>435</v>
      </c>
      <c r="Y171" s="744">
        <v>518000</v>
      </c>
      <c r="Z171" s="640">
        <v>5000</v>
      </c>
      <c r="AA171" s="640"/>
      <c r="AB171" s="640"/>
      <c r="AC171" s="640"/>
      <c r="AD171" s="640">
        <v>513000</v>
      </c>
      <c r="AE171" s="640">
        <v>0</v>
      </c>
      <c r="AF171" s="640"/>
      <c r="AG171" s="640">
        <v>0</v>
      </c>
      <c r="AH171" s="629" t="s">
        <v>8405</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8955</v>
      </c>
      <c r="M172" s="268">
        <v>44856</v>
      </c>
      <c r="N172" s="269">
        <v>88000</v>
      </c>
      <c r="O172" s="270"/>
      <c r="P172" s="269" t="s">
        <v>694</v>
      </c>
      <c r="T172" s="784">
        <v>46082</v>
      </c>
      <c r="U172" s="629" t="s">
        <v>6566</v>
      </c>
      <c r="V172" s="628" t="s">
        <v>7416</v>
      </c>
      <c r="W172" s="629" t="s">
        <v>592</v>
      </c>
      <c r="X172" s="629" t="s">
        <v>435</v>
      </c>
      <c r="Y172" s="744">
        <v>237000</v>
      </c>
      <c r="Z172" s="640">
        <v>5000</v>
      </c>
      <c r="AA172" s="640">
        <v>232000</v>
      </c>
      <c r="AB172" s="640"/>
      <c r="AC172" s="640"/>
      <c r="AD172" s="640"/>
      <c r="AE172" s="640">
        <v>0</v>
      </c>
      <c r="AF172" s="640"/>
      <c r="AG172" s="640">
        <v>0</v>
      </c>
      <c r="AH172" s="629" t="s">
        <v>8610</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8370</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6605</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8952</v>
      </c>
      <c r="M175" s="268">
        <v>44852</v>
      </c>
      <c r="N175" s="269">
        <v>4000</v>
      </c>
      <c r="O175" s="270"/>
      <c r="P175" s="271" t="s">
        <v>644</v>
      </c>
      <c r="T175" s="784">
        <v>46082</v>
      </c>
      <c r="U175" s="629" t="s">
        <v>6605</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6605</v>
      </c>
      <c r="V176" s="628" t="s">
        <v>8277</v>
      </c>
      <c r="W176" s="629" t="s">
        <v>592</v>
      </c>
      <c r="X176" s="629" t="s">
        <v>435</v>
      </c>
      <c r="Y176" s="744">
        <v>1761000</v>
      </c>
      <c r="Z176" s="640">
        <v>5000</v>
      </c>
      <c r="AA176" s="640">
        <v>1676000</v>
      </c>
      <c r="AB176" s="640"/>
      <c r="AC176" s="640"/>
      <c r="AD176" s="640"/>
      <c r="AE176" s="640">
        <v>80000</v>
      </c>
      <c r="AF176" s="640"/>
      <c r="AG176" s="640">
        <v>0</v>
      </c>
      <c r="AH176" s="629" t="s">
        <v>8531</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8950</v>
      </c>
      <c r="M177" s="268">
        <v>44848</v>
      </c>
      <c r="N177" s="269">
        <v>70000</v>
      </c>
      <c r="O177" s="270"/>
      <c r="P177" s="269" t="s">
        <v>698</v>
      </c>
      <c r="T177" s="784">
        <v>46082</v>
      </c>
      <c r="U177" s="629" t="s">
        <v>6605</v>
      </c>
      <c r="V177" s="628" t="s">
        <v>8250</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8985</v>
      </c>
      <c r="M178" s="268">
        <v>44847</v>
      </c>
      <c r="N178" s="269">
        <v>32000</v>
      </c>
      <c r="O178" s="270"/>
      <c r="P178" s="269" t="s">
        <v>699</v>
      </c>
      <c r="T178" s="784">
        <v>46082</v>
      </c>
      <c r="U178" s="629" t="s">
        <v>8192</v>
      </c>
      <c r="V178" s="628" t="s">
        <v>8185</v>
      </c>
      <c r="W178" s="629" t="s">
        <v>8186</v>
      </c>
      <c r="X178" s="629" t="s">
        <v>221</v>
      </c>
      <c r="Y178" s="744">
        <v>390000</v>
      </c>
      <c r="Z178" s="640"/>
      <c r="AA178" s="640">
        <v>344000</v>
      </c>
      <c r="AB178" s="640"/>
      <c r="AC178" s="640"/>
      <c r="AD178" s="640"/>
      <c r="AE178" s="640">
        <v>40000</v>
      </c>
      <c r="AF178" s="640">
        <v>6000</v>
      </c>
      <c r="AG178" s="640">
        <v>0</v>
      </c>
      <c r="AH178" s="629" t="s">
        <v>8187</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8450</v>
      </c>
      <c r="Y179" s="744">
        <v>168000</v>
      </c>
      <c r="Z179" s="640"/>
      <c r="AA179" s="640">
        <v>32000</v>
      </c>
      <c r="AB179" s="640">
        <v>126000</v>
      </c>
      <c r="AC179" s="640"/>
      <c r="AD179" s="640"/>
      <c r="AE179" s="640">
        <v>10000</v>
      </c>
      <c r="AF179" s="640"/>
      <c r="AG179" s="640">
        <v>0</v>
      </c>
      <c r="AH179" s="629" t="s">
        <v>8449</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8948</v>
      </c>
      <c r="M180" s="268">
        <v>44840</v>
      </c>
      <c r="N180" s="269">
        <v>70000</v>
      </c>
      <c r="O180" s="270"/>
      <c r="P180" s="269" t="s">
        <v>700</v>
      </c>
      <c r="T180" s="784">
        <v>46082</v>
      </c>
      <c r="U180" s="629" t="s">
        <v>587</v>
      </c>
      <c r="V180" s="628" t="s">
        <v>7209</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8937</v>
      </c>
      <c r="M181" s="268">
        <v>44839</v>
      </c>
      <c r="N181" s="269">
        <v>10000</v>
      </c>
      <c r="O181" s="270"/>
      <c r="P181" s="269" t="s">
        <v>701</v>
      </c>
      <c r="T181" s="784">
        <v>46082</v>
      </c>
      <c r="U181" s="629" t="s">
        <v>587</v>
      </c>
      <c r="V181" s="628">
        <v>1152455224</v>
      </c>
      <c r="W181" s="629" t="s">
        <v>8186</v>
      </c>
      <c r="X181" s="629" t="s">
        <v>221</v>
      </c>
      <c r="Y181" s="744">
        <v>835000</v>
      </c>
      <c r="Z181" s="640">
        <v>340000</v>
      </c>
      <c r="AA181" s="640">
        <v>227000</v>
      </c>
      <c r="AB181" s="640">
        <v>44000</v>
      </c>
      <c r="AC181" s="640">
        <v>79000</v>
      </c>
      <c r="AD181" s="640">
        <v>70000</v>
      </c>
      <c r="AE181" s="640">
        <v>75000</v>
      </c>
      <c r="AF181" s="640"/>
      <c r="AG181" s="640">
        <v>0</v>
      </c>
      <c r="AH181" s="629" t="s">
        <v>8666</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8945</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8413</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8944</v>
      </c>
      <c r="M184" s="268">
        <v>44838</v>
      </c>
      <c r="N184" s="269">
        <v>4000</v>
      </c>
      <c r="O184" s="270"/>
      <c r="P184" s="271" t="s">
        <v>644</v>
      </c>
      <c r="T184" s="742">
        <v>46082</v>
      </c>
      <c r="U184" s="629" t="s">
        <v>8309</v>
      </c>
      <c r="V184" s="628" t="s">
        <v>8047</v>
      </c>
      <c r="W184" s="629" t="s">
        <v>592</v>
      </c>
      <c r="X184" s="629" t="s">
        <v>436</v>
      </c>
      <c r="Y184" s="744">
        <v>651000</v>
      </c>
      <c r="Z184" s="640">
        <v>5000</v>
      </c>
      <c r="AA184" s="785">
        <v>354000</v>
      </c>
      <c r="AB184" s="640"/>
      <c r="AC184" s="640">
        <v>204000</v>
      </c>
      <c r="AD184" s="640">
        <v>18000</v>
      </c>
      <c r="AE184" s="785">
        <v>70000</v>
      </c>
      <c r="AF184" s="640"/>
      <c r="AG184" s="640">
        <v>0</v>
      </c>
      <c r="AH184" s="629" t="s">
        <v>8336</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8938</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8402</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8951</v>
      </c>
      <c r="M186" s="268">
        <v>44838</v>
      </c>
      <c r="N186" s="269">
        <v>70000</v>
      </c>
      <c r="O186" s="270"/>
      <c r="P186" s="269" t="s">
        <v>705</v>
      </c>
      <c r="T186" s="742">
        <v>46082</v>
      </c>
      <c r="U186" s="629" t="s">
        <v>1845</v>
      </c>
      <c r="V186" s="628" t="s">
        <v>8179</v>
      </c>
      <c r="W186" s="629" t="s">
        <v>592</v>
      </c>
      <c r="X186" s="629" t="s">
        <v>433</v>
      </c>
      <c r="Y186" s="744">
        <v>309000</v>
      </c>
      <c r="Z186" s="640"/>
      <c r="AA186" s="785">
        <v>169000</v>
      </c>
      <c r="AB186" s="640"/>
      <c r="AC186" s="640"/>
      <c r="AD186" s="640"/>
      <c r="AE186" s="785">
        <v>80000</v>
      </c>
      <c r="AF186" s="640">
        <v>60000</v>
      </c>
      <c r="AG186" s="640">
        <v>0</v>
      </c>
      <c r="AH186" s="629" t="s">
        <v>8291</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8484</v>
      </c>
      <c r="V187" s="628" t="s">
        <v>8472</v>
      </c>
      <c r="W187" s="629" t="s">
        <v>8473</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8369</v>
      </c>
      <c r="W188" s="629" t="s">
        <v>611</v>
      </c>
      <c r="X188" s="629" t="s">
        <v>245</v>
      </c>
      <c r="Y188" s="744">
        <v>701000</v>
      </c>
      <c r="Z188" s="640">
        <v>5000</v>
      </c>
      <c r="AA188" s="785">
        <v>616000</v>
      </c>
      <c r="AB188" s="640"/>
      <c r="AC188" s="640"/>
      <c r="AD188" s="640"/>
      <c r="AE188" s="785">
        <v>80000</v>
      </c>
      <c r="AF188" s="640"/>
      <c r="AG188" s="640">
        <v>0</v>
      </c>
      <c r="AH188" s="629" t="s">
        <v>8080</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6857</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8372</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8939</v>
      </c>
      <c r="M191" s="268">
        <v>44834</v>
      </c>
      <c r="N191" s="269">
        <v>4000</v>
      </c>
      <c r="O191" s="270"/>
      <c r="P191" s="271" t="s">
        <v>644</v>
      </c>
      <c r="T191" s="742">
        <v>46082</v>
      </c>
      <c r="U191" s="629" t="s">
        <v>8414</v>
      </c>
      <c r="V191" s="628">
        <v>88238768</v>
      </c>
      <c r="W191" s="629" t="s">
        <v>8455</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8457</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8914</v>
      </c>
      <c r="M193" s="268">
        <v>44834</v>
      </c>
      <c r="N193" s="269">
        <v>4000</v>
      </c>
      <c r="O193" s="270"/>
      <c r="P193" s="271" t="s">
        <v>644</v>
      </c>
      <c r="T193" s="742">
        <v>46082</v>
      </c>
      <c r="U193" s="629" t="s">
        <v>613</v>
      </c>
      <c r="V193" s="628" t="s">
        <v>8456</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8912</v>
      </c>
      <c r="M194" s="268">
        <v>44828</v>
      </c>
      <c r="N194" s="269">
        <v>193000</v>
      </c>
      <c r="O194" s="270"/>
      <c r="P194" s="269" t="s">
        <v>707</v>
      </c>
      <c r="T194" s="742">
        <v>46082</v>
      </c>
      <c r="U194" s="629" t="s">
        <v>613</v>
      </c>
      <c r="V194" s="628" t="s">
        <v>8306</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8191</v>
      </c>
      <c r="M195" s="268">
        <v>44828</v>
      </c>
      <c r="N195" s="269">
        <v>157000</v>
      </c>
      <c r="O195" s="270"/>
      <c r="P195" s="269" t="s">
        <v>708</v>
      </c>
      <c r="T195" s="742">
        <v>46082</v>
      </c>
      <c r="U195" s="629" t="s">
        <v>6700</v>
      </c>
      <c r="V195" s="628" t="s">
        <v>8459</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6700</v>
      </c>
      <c r="V196" s="628" t="s">
        <v>8300</v>
      </c>
      <c r="W196" s="629" t="s">
        <v>4267</v>
      </c>
      <c r="X196" s="629" t="s">
        <v>435</v>
      </c>
      <c r="Y196" s="744">
        <v>418000</v>
      </c>
      <c r="Z196" s="640">
        <v>5000</v>
      </c>
      <c r="AA196" s="785">
        <v>332000</v>
      </c>
      <c r="AB196" s="640"/>
      <c r="AC196" s="640"/>
      <c r="AD196" s="640"/>
      <c r="AE196" s="785">
        <v>80000</v>
      </c>
      <c r="AF196" s="640">
        <v>1000</v>
      </c>
      <c r="AG196" s="640">
        <v>0</v>
      </c>
      <c r="AH196" s="629" t="s">
        <v>8341</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6700</v>
      </c>
      <c r="V197" s="628" t="s">
        <v>8278</v>
      </c>
      <c r="W197" s="629" t="s">
        <v>592</v>
      </c>
      <c r="X197" s="629" t="s">
        <v>435</v>
      </c>
      <c r="Y197" s="744">
        <v>872000</v>
      </c>
      <c r="Z197" s="640">
        <v>5000</v>
      </c>
      <c r="AA197" s="785">
        <v>452000</v>
      </c>
      <c r="AB197" s="640"/>
      <c r="AC197" s="640">
        <v>364000</v>
      </c>
      <c r="AD197" s="640"/>
      <c r="AE197" s="785">
        <v>51000</v>
      </c>
      <c r="AF197" s="640"/>
      <c r="AG197" s="640">
        <v>0</v>
      </c>
      <c r="AH197" s="629" t="s">
        <v>8279</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6700</v>
      </c>
      <c r="V198" s="628" t="s">
        <v>8404</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8904</v>
      </c>
      <c r="M199" s="268">
        <v>44820</v>
      </c>
      <c r="N199" s="269">
        <v>15000</v>
      </c>
      <c r="O199" s="270"/>
      <c r="P199" s="269" t="s">
        <v>710</v>
      </c>
      <c r="T199" s="742">
        <v>46082</v>
      </c>
      <c r="U199" s="629" t="s">
        <v>5899</v>
      </c>
      <c r="V199" s="628" t="s">
        <v>8388</v>
      </c>
      <c r="W199" s="629" t="s">
        <v>5615</v>
      </c>
      <c r="X199" s="629" t="s">
        <v>435</v>
      </c>
      <c r="Y199" s="744">
        <v>1098000</v>
      </c>
      <c r="Z199" s="640">
        <v>5000</v>
      </c>
      <c r="AA199" s="785">
        <v>680000</v>
      </c>
      <c r="AB199" s="640"/>
      <c r="AC199" s="640">
        <v>282000</v>
      </c>
      <c r="AD199" s="640">
        <v>50000</v>
      </c>
      <c r="AE199" s="785">
        <v>80000</v>
      </c>
      <c r="AF199" s="640">
        <v>1000</v>
      </c>
      <c r="AG199" s="640">
        <v>0</v>
      </c>
      <c r="AH199" s="629" t="s">
        <v>8446</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8219</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6861</v>
      </c>
      <c r="V201" s="628" t="s">
        <v>8338</v>
      </c>
      <c r="W201" s="629" t="s">
        <v>592</v>
      </c>
      <c r="X201" s="629" t="s">
        <v>435</v>
      </c>
      <c r="Y201" s="744">
        <v>479000</v>
      </c>
      <c r="Z201" s="640">
        <v>5000</v>
      </c>
      <c r="AA201" s="785">
        <v>391000</v>
      </c>
      <c r="AB201" s="640"/>
      <c r="AC201" s="640"/>
      <c r="AD201" s="640">
        <v>18000</v>
      </c>
      <c r="AE201" s="785">
        <v>65000</v>
      </c>
      <c r="AF201" s="640"/>
      <c r="AG201" s="640">
        <v>0</v>
      </c>
      <c r="AH201" s="629" t="s">
        <v>8337</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8458</v>
      </c>
      <c r="V202" s="628">
        <v>1123326925</v>
      </c>
      <c r="W202" s="629" t="s">
        <v>8433</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8468</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6867</v>
      </c>
      <c r="V204" s="628" t="s">
        <v>8406</v>
      </c>
      <c r="W204" s="629" t="s">
        <v>8407</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8901</v>
      </c>
      <c r="M205" s="268">
        <v>44819</v>
      </c>
      <c r="N205" s="269">
        <v>4000</v>
      </c>
      <c r="O205" s="270"/>
      <c r="P205" s="271" t="s">
        <v>644</v>
      </c>
      <c r="T205" s="742">
        <v>46082</v>
      </c>
      <c r="U205" s="629" t="s">
        <v>8339</v>
      </c>
      <c r="V205" s="628" t="s">
        <v>8340</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6711</v>
      </c>
      <c r="V206" s="628" t="s">
        <v>7952</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8900</v>
      </c>
      <c r="M207" s="268">
        <v>44819</v>
      </c>
      <c r="N207" s="269">
        <v>4000</v>
      </c>
      <c r="O207" s="270"/>
      <c r="P207" s="271" t="s">
        <v>644</v>
      </c>
      <c r="T207" s="742">
        <v>46082</v>
      </c>
      <c r="U207" s="629" t="s">
        <v>7049</v>
      </c>
      <c r="V207" s="628" t="s">
        <v>5377</v>
      </c>
      <c r="W207" s="629" t="s">
        <v>8550</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7049</v>
      </c>
      <c r="V208" s="628" t="s">
        <v>8297</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8896</v>
      </c>
      <c r="M209" s="268">
        <v>44819</v>
      </c>
      <c r="N209" s="269">
        <v>4000</v>
      </c>
      <c r="O209" s="270"/>
      <c r="P209" s="271" t="s">
        <v>644</v>
      </c>
      <c r="T209" s="742">
        <v>46082</v>
      </c>
      <c r="U209" s="629" t="s">
        <v>7049</v>
      </c>
      <c r="V209" s="628" t="s">
        <v>8208</v>
      </c>
      <c r="W209" s="629" t="s">
        <v>592</v>
      </c>
      <c r="X209" s="629" t="s">
        <v>290</v>
      </c>
      <c r="Y209" s="744">
        <v>775000</v>
      </c>
      <c r="Z209" s="640"/>
      <c r="AA209" s="785">
        <v>623000</v>
      </c>
      <c r="AB209" s="640">
        <v>42000</v>
      </c>
      <c r="AC209" s="640"/>
      <c r="AD209" s="640"/>
      <c r="AE209" s="785">
        <v>110000</v>
      </c>
      <c r="AF209" s="640"/>
      <c r="AG209" s="640">
        <v>0</v>
      </c>
      <c r="AH209" s="629" t="s">
        <v>8551</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8895</v>
      </c>
      <c r="M210" s="268">
        <v>44813</v>
      </c>
      <c r="N210" s="269">
        <v>4000</v>
      </c>
      <c r="O210" s="270"/>
      <c r="P210" s="271" t="s">
        <v>644</v>
      </c>
      <c r="T210" s="742">
        <v>46082</v>
      </c>
      <c r="U210" s="629" t="s">
        <v>7049</v>
      </c>
      <c r="V210" s="628" t="s">
        <v>8296</v>
      </c>
      <c r="W210" s="629" t="s">
        <v>8343</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6707</v>
      </c>
      <c r="V211" s="628" t="s">
        <v>8454</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8893</v>
      </c>
      <c r="M212" s="268">
        <v>44813</v>
      </c>
      <c r="N212" s="269">
        <v>4000</v>
      </c>
      <c r="O212" s="270"/>
      <c r="P212" s="271" t="s">
        <v>644</v>
      </c>
      <c r="T212" s="742">
        <v>46054</v>
      </c>
      <c r="U212" s="629" t="s">
        <v>6453</v>
      </c>
      <c r="V212" s="628" t="s">
        <v>7478</v>
      </c>
      <c r="W212" s="629" t="s">
        <v>7479</v>
      </c>
      <c r="X212" s="629" t="s">
        <v>608</v>
      </c>
      <c r="Y212" s="744">
        <v>1061000</v>
      </c>
      <c r="Z212" s="640">
        <v>5000</v>
      </c>
      <c r="AA212" s="785">
        <v>685000</v>
      </c>
      <c r="AB212" s="640">
        <v>188000</v>
      </c>
      <c r="AC212" s="640"/>
      <c r="AD212" s="640">
        <v>90000</v>
      </c>
      <c r="AE212" s="785">
        <v>85000</v>
      </c>
      <c r="AF212" s="640">
        <v>8000</v>
      </c>
      <c r="AG212" s="640">
        <v>0</v>
      </c>
      <c r="AH212" s="629" t="s">
        <v>8290</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6636</v>
      </c>
      <c r="V213" s="628" t="s">
        <v>6639</v>
      </c>
      <c r="W213" s="629" t="s">
        <v>7403</v>
      </c>
      <c r="X213" s="629" t="s">
        <v>7404</v>
      </c>
      <c r="Y213" s="744">
        <v>500000</v>
      </c>
      <c r="Z213" s="640">
        <v>195000</v>
      </c>
      <c r="AA213" s="785">
        <v>192000</v>
      </c>
      <c r="AB213" s="640">
        <v>6000</v>
      </c>
      <c r="AC213" s="640"/>
      <c r="AD213" s="640"/>
      <c r="AE213" s="785">
        <v>107000</v>
      </c>
      <c r="AF213" s="640"/>
      <c r="AG213" s="640">
        <v>0</v>
      </c>
      <c r="AH213" s="629" t="s">
        <v>7405</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8888</v>
      </c>
      <c r="M214" s="268">
        <v>44813</v>
      </c>
      <c r="N214" s="269">
        <v>20000</v>
      </c>
      <c r="O214" s="270"/>
      <c r="P214" s="269" t="s">
        <v>716</v>
      </c>
      <c r="T214" s="742">
        <v>46054</v>
      </c>
      <c r="U214" s="629" t="s">
        <v>3786</v>
      </c>
      <c r="V214" s="628" t="s">
        <v>8182</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8887</v>
      </c>
      <c r="M215" s="268">
        <v>44811</v>
      </c>
      <c r="N215" s="269">
        <v>70000</v>
      </c>
      <c r="O215" s="270"/>
      <c r="P215" s="269" t="s">
        <v>717</v>
      </c>
      <c r="T215" s="742">
        <v>46054</v>
      </c>
      <c r="U215" s="629" t="s">
        <v>1728</v>
      </c>
      <c r="V215" s="628" t="s">
        <v>8162</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8166</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8178</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8873</v>
      </c>
      <c r="M218" s="268">
        <v>44811</v>
      </c>
      <c r="N218" s="269">
        <v>220000</v>
      </c>
      <c r="O218" s="270"/>
      <c r="P218" s="269" t="s">
        <v>680</v>
      </c>
      <c r="T218" s="742">
        <v>46054</v>
      </c>
      <c r="U218" s="629" t="s">
        <v>6566</v>
      </c>
      <c r="V218" s="628" t="s">
        <v>8184</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8872</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8111</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8077</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8076</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8855</v>
      </c>
      <c r="M223" s="268">
        <v>44792</v>
      </c>
      <c r="N223" s="269">
        <v>120000</v>
      </c>
      <c r="O223" s="270"/>
      <c r="P223" s="269" t="s">
        <v>680</v>
      </c>
      <c r="T223" s="742">
        <v>46054</v>
      </c>
      <c r="U223" s="629" t="s">
        <v>6566</v>
      </c>
      <c r="V223" s="628" t="s">
        <v>8073</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8108</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7565</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8078</v>
      </c>
      <c r="X227" s="629" t="s">
        <v>6020</v>
      </c>
      <c r="Y227" s="744">
        <v>60000</v>
      </c>
      <c r="Z227" s="640"/>
      <c r="AA227" s="785">
        <v>40000</v>
      </c>
      <c r="AB227" s="640"/>
      <c r="AC227" s="640">
        <v>15000</v>
      </c>
      <c r="AD227" s="640"/>
      <c r="AE227" s="785">
        <v>5000</v>
      </c>
      <c r="AF227" s="640"/>
      <c r="AG227" s="640">
        <v>0</v>
      </c>
      <c r="AH227" s="629" t="s">
        <v>8079</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8127</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8856</v>
      </c>
      <c r="M229" s="268">
        <v>44784</v>
      </c>
      <c r="N229" s="269">
        <v>84000</v>
      </c>
      <c r="O229" s="270"/>
      <c r="P229" s="272" t="s">
        <v>722</v>
      </c>
      <c r="T229" s="742">
        <v>46054</v>
      </c>
      <c r="U229" s="629" t="s">
        <v>7053</v>
      </c>
      <c r="V229" s="628" t="s">
        <v>7635</v>
      </c>
      <c r="W229" s="629" t="s">
        <v>592</v>
      </c>
      <c r="X229" s="629" t="s">
        <v>221</v>
      </c>
      <c r="Y229" s="744">
        <v>450000</v>
      </c>
      <c r="Z229" s="640">
        <v>15000</v>
      </c>
      <c r="AA229" s="785">
        <v>335000</v>
      </c>
      <c r="AB229" s="640"/>
      <c r="AC229" s="640"/>
      <c r="AD229" s="640"/>
      <c r="AE229" s="785">
        <v>70000</v>
      </c>
      <c r="AF229" s="640">
        <v>30000</v>
      </c>
      <c r="AG229" s="640">
        <v>0</v>
      </c>
      <c r="AH229" s="629" t="s">
        <v>8317</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8304</v>
      </c>
      <c r="M230" s="268">
        <v>44784</v>
      </c>
      <c r="N230" s="269">
        <v>4000</v>
      </c>
      <c r="O230" s="270"/>
      <c r="P230" s="271" t="s">
        <v>644</v>
      </c>
      <c r="T230" s="742">
        <v>46054</v>
      </c>
      <c r="U230" s="629" t="s">
        <v>7053</v>
      </c>
      <c r="V230" s="628" t="s">
        <v>8095</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8837</v>
      </c>
      <c r="M231" s="268">
        <v>44784</v>
      </c>
      <c r="N231" s="269">
        <v>70000</v>
      </c>
      <c r="O231" s="270"/>
      <c r="P231" s="272" t="s">
        <v>723</v>
      </c>
      <c r="T231" s="742">
        <v>46054</v>
      </c>
      <c r="U231" s="629" t="s">
        <v>1470</v>
      </c>
      <c r="V231" s="628" t="s">
        <v>7687</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8132</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6600</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8822</v>
      </c>
      <c r="M233" s="268">
        <v>44784</v>
      </c>
      <c r="N233" s="269">
        <v>4000</v>
      </c>
      <c r="O233" s="270"/>
      <c r="P233" s="271" t="s">
        <v>644</v>
      </c>
      <c r="T233" s="742">
        <v>46054</v>
      </c>
      <c r="U233" s="629" t="s">
        <v>6600</v>
      </c>
      <c r="V233" s="628" t="s">
        <v>8174</v>
      </c>
      <c r="W233" s="629" t="s">
        <v>8193</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6600</v>
      </c>
      <c r="V234" s="628" t="s">
        <v>8167</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7849</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8349</v>
      </c>
      <c r="X236" s="629" t="s">
        <v>5374</v>
      </c>
      <c r="Y236" s="744">
        <v>480000</v>
      </c>
      <c r="Z236" s="640"/>
      <c r="AA236" s="785"/>
      <c r="AB236" s="640"/>
      <c r="AC236" s="640"/>
      <c r="AD236" s="640"/>
      <c r="AE236" s="785">
        <v>80000</v>
      </c>
      <c r="AF236" s="640">
        <v>0</v>
      </c>
      <c r="AG236" s="640"/>
      <c r="AH236" s="629" t="s">
        <v>8350</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8035</v>
      </c>
      <c r="W237" s="629" t="s">
        <v>592</v>
      </c>
      <c r="X237" s="629" t="s">
        <v>435</v>
      </c>
      <c r="Y237" s="744">
        <v>700000</v>
      </c>
      <c r="Z237" s="640">
        <v>5000</v>
      </c>
      <c r="AA237" s="785">
        <v>564000</v>
      </c>
      <c r="AB237" s="640"/>
      <c r="AC237" s="640"/>
      <c r="AD237" s="640"/>
      <c r="AE237" s="785">
        <v>70000</v>
      </c>
      <c r="AF237" s="640">
        <v>61000</v>
      </c>
      <c r="AG237" s="640">
        <v>0</v>
      </c>
      <c r="AH237" s="629" t="s">
        <v>8347</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8816</v>
      </c>
      <c r="M238" s="268">
        <v>44784</v>
      </c>
      <c r="N238" s="269">
        <v>4000</v>
      </c>
      <c r="O238" s="270"/>
      <c r="P238" s="271" t="s">
        <v>644</v>
      </c>
      <c r="T238" s="742">
        <v>46054</v>
      </c>
      <c r="U238" s="629" t="s">
        <v>5056</v>
      </c>
      <c r="V238" s="628" t="s">
        <v>8183</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8817</v>
      </c>
      <c r="M239" s="268">
        <v>44784</v>
      </c>
      <c r="N239" s="269">
        <v>70000</v>
      </c>
      <c r="O239" s="270"/>
      <c r="P239" s="269" t="s">
        <v>729</v>
      </c>
      <c r="T239" s="742">
        <v>46054</v>
      </c>
      <c r="U239" s="629" t="s">
        <v>6562</v>
      </c>
      <c r="V239" s="628" t="s">
        <v>8177</v>
      </c>
      <c r="W239" s="629" t="s">
        <v>592</v>
      </c>
      <c r="X239" s="629" t="s">
        <v>435</v>
      </c>
      <c r="Y239" s="744">
        <v>510000</v>
      </c>
      <c r="Z239" s="640">
        <v>5000</v>
      </c>
      <c r="AA239" s="785">
        <v>386000</v>
      </c>
      <c r="AB239" s="640"/>
      <c r="AC239" s="640"/>
      <c r="AD239" s="640"/>
      <c r="AE239" s="785">
        <v>70000</v>
      </c>
      <c r="AF239" s="640">
        <v>49000</v>
      </c>
      <c r="AG239" s="640">
        <v>0</v>
      </c>
      <c r="AH239" s="629" t="s">
        <v>8348</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8806</v>
      </c>
      <c r="M240" s="268">
        <v>44784</v>
      </c>
      <c r="N240" s="269">
        <v>4000</v>
      </c>
      <c r="O240" s="270"/>
      <c r="P240" s="271" t="s">
        <v>644</v>
      </c>
      <c r="T240" s="742">
        <v>46054</v>
      </c>
      <c r="U240" s="629" t="s">
        <v>6141</v>
      </c>
      <c r="V240" s="628" t="s">
        <v>8151</v>
      </c>
      <c r="W240" s="629" t="s">
        <v>592</v>
      </c>
      <c r="X240" s="629" t="s">
        <v>435</v>
      </c>
      <c r="Y240" s="744">
        <v>770000</v>
      </c>
      <c r="Z240" s="640">
        <v>5000</v>
      </c>
      <c r="AA240" s="785">
        <v>611000</v>
      </c>
      <c r="AB240" s="640"/>
      <c r="AC240" s="640"/>
      <c r="AD240" s="640"/>
      <c r="AE240" s="785">
        <v>84000</v>
      </c>
      <c r="AF240" s="640">
        <v>70000</v>
      </c>
      <c r="AG240" s="640">
        <v>0</v>
      </c>
      <c r="AH240" s="629" t="s">
        <v>8188</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8160</v>
      </c>
      <c r="V241" s="628" t="s">
        <v>8115</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8743</v>
      </c>
      <c r="M242" s="268">
        <v>44781</v>
      </c>
      <c r="N242" s="269">
        <v>65000</v>
      </c>
      <c r="O242" s="270"/>
      <c r="P242" s="269" t="s">
        <v>731</v>
      </c>
      <c r="T242" s="742">
        <v>46054</v>
      </c>
      <c r="U242" s="629" t="s">
        <v>7773</v>
      </c>
      <c r="V242" s="628">
        <v>12979354</v>
      </c>
      <c r="W242" s="629" t="s">
        <v>8106</v>
      </c>
      <c r="X242" s="629" t="s">
        <v>245</v>
      </c>
      <c r="Y242" s="744">
        <v>146000</v>
      </c>
      <c r="Z242" s="640"/>
      <c r="AA242" s="785">
        <v>137000</v>
      </c>
      <c r="AB242" s="640"/>
      <c r="AC242" s="640"/>
      <c r="AD242" s="640"/>
      <c r="AE242" s="785">
        <v>9000</v>
      </c>
      <c r="AF242" s="640"/>
      <c r="AG242" s="640">
        <v>0</v>
      </c>
      <c r="AH242" s="629" t="s">
        <v>8107</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8081</v>
      </c>
      <c r="W243" s="629" t="s">
        <v>2071</v>
      </c>
      <c r="X243" s="629" t="s">
        <v>435</v>
      </c>
      <c r="Y243" s="744">
        <v>80000</v>
      </c>
      <c r="Z243" s="640"/>
      <c r="AA243" s="785"/>
      <c r="AB243" s="640"/>
      <c r="AC243" s="640"/>
      <c r="AD243" s="640"/>
      <c r="AE243" s="785">
        <v>80000</v>
      </c>
      <c r="AF243" s="640"/>
      <c r="AG243" s="640">
        <v>0</v>
      </c>
      <c r="AH243" s="629" t="s">
        <v>8089</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8756</v>
      </c>
      <c r="M244" s="268">
        <v>44781</v>
      </c>
      <c r="N244" s="269">
        <v>70000</v>
      </c>
      <c r="O244" s="270"/>
      <c r="P244" s="269" t="s">
        <v>653</v>
      </c>
      <c r="T244" s="742">
        <v>46054</v>
      </c>
      <c r="U244" s="629" t="s">
        <v>6857</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8751</v>
      </c>
      <c r="M245" s="268">
        <v>44774</v>
      </c>
      <c r="N245" s="269">
        <v>4000</v>
      </c>
      <c r="O245" s="270"/>
      <c r="P245" s="271" t="s">
        <v>644</v>
      </c>
      <c r="T245" s="742">
        <v>46054</v>
      </c>
      <c r="U245" s="629" t="s">
        <v>6857</v>
      </c>
      <c r="V245" s="628" t="s">
        <v>8135</v>
      </c>
      <c r="W245" s="629" t="s">
        <v>592</v>
      </c>
      <c r="X245" s="629" t="s">
        <v>290</v>
      </c>
      <c r="Y245" s="744">
        <v>362000</v>
      </c>
      <c r="Z245" s="640">
        <v>23000</v>
      </c>
      <c r="AA245" s="785">
        <v>177000</v>
      </c>
      <c r="AB245" s="640">
        <v>44000</v>
      </c>
      <c r="AC245" s="640"/>
      <c r="AD245" s="640">
        <v>5000</v>
      </c>
      <c r="AE245" s="785">
        <v>100000</v>
      </c>
      <c r="AF245" s="640"/>
      <c r="AG245" s="640">
        <v>13000</v>
      </c>
      <c r="AH245" s="629" t="s">
        <v>8138</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8750</v>
      </c>
      <c r="M246" s="268">
        <v>44771</v>
      </c>
      <c r="N246" s="269">
        <v>41000</v>
      </c>
      <c r="O246" s="270"/>
      <c r="P246" s="269" t="s">
        <v>733</v>
      </c>
      <c r="T246" s="742">
        <v>46054</v>
      </c>
      <c r="U246" s="629" t="s">
        <v>6857</v>
      </c>
      <c r="V246" s="628" t="s">
        <v>8094</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8479</v>
      </c>
      <c r="M247" s="268">
        <v>44769</v>
      </c>
      <c r="N247" s="269">
        <v>30000</v>
      </c>
      <c r="O247" s="270"/>
      <c r="P247" s="269" t="s">
        <v>734</v>
      </c>
      <c r="T247" s="742">
        <v>46054</v>
      </c>
      <c r="U247" s="629" t="s">
        <v>3336</v>
      </c>
      <c r="V247" s="628" t="s">
        <v>8168</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8739</v>
      </c>
      <c r="M248" s="268">
        <v>44768</v>
      </c>
      <c r="N248" s="269">
        <v>60000</v>
      </c>
      <c r="O248" s="270"/>
      <c r="P248" s="269" t="s">
        <v>735</v>
      </c>
      <c r="T248" s="742">
        <v>46054</v>
      </c>
      <c r="U248" s="629" t="s">
        <v>8251</v>
      </c>
      <c r="V248" s="628" t="s">
        <v>8228</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8100</v>
      </c>
      <c r="V249" s="628" t="s">
        <v>8194</v>
      </c>
      <c r="W249" s="629" t="s">
        <v>5395</v>
      </c>
      <c r="X249" s="629" t="s">
        <v>433</v>
      </c>
      <c r="Y249" s="744">
        <v>384000</v>
      </c>
      <c r="Z249" s="640"/>
      <c r="AA249" s="785">
        <v>169000</v>
      </c>
      <c r="AB249" s="640">
        <v>30000</v>
      </c>
      <c r="AC249" s="640">
        <v>115000</v>
      </c>
      <c r="AD249" s="640"/>
      <c r="AE249" s="785">
        <v>70000</v>
      </c>
      <c r="AF249" s="640"/>
      <c r="AG249" s="640">
        <v>0</v>
      </c>
      <c r="AH249" s="629" t="s">
        <v>8307</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8129</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7451</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8725</v>
      </c>
      <c r="M252" s="268">
        <v>44765</v>
      </c>
      <c r="N252" s="269">
        <v>200000</v>
      </c>
      <c r="O252" s="270"/>
      <c r="P252" s="269" t="s">
        <v>680</v>
      </c>
      <c r="T252" s="742">
        <v>46054</v>
      </c>
      <c r="U252" s="629" t="s">
        <v>613</v>
      </c>
      <c r="V252" s="628" t="s">
        <v>8105</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8420</v>
      </c>
      <c r="M253" s="268">
        <v>44764</v>
      </c>
      <c r="N253" s="269">
        <v>4000</v>
      </c>
      <c r="O253" s="270"/>
      <c r="P253" s="271" t="s">
        <v>644</v>
      </c>
      <c r="T253" s="742">
        <v>46054</v>
      </c>
      <c r="U253" s="629" t="s">
        <v>6700</v>
      </c>
      <c r="V253" s="628" t="s">
        <v>8075</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8432</v>
      </c>
      <c r="M254" s="268">
        <v>44764</v>
      </c>
      <c r="N254" s="269">
        <v>70000</v>
      </c>
      <c r="O254" s="270"/>
      <c r="P254" s="269" t="s">
        <v>738</v>
      </c>
      <c r="T254" s="742">
        <v>46054</v>
      </c>
      <c r="U254" s="629" t="s">
        <v>6700</v>
      </c>
      <c r="V254" s="628" t="s">
        <v>8104</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8731</v>
      </c>
      <c r="M255" s="268">
        <v>44764</v>
      </c>
      <c r="N255" s="269">
        <v>4000</v>
      </c>
      <c r="O255" s="270"/>
      <c r="P255" s="271" t="s">
        <v>644</v>
      </c>
      <c r="T255" s="742">
        <v>46054</v>
      </c>
      <c r="U255" s="629" t="s">
        <v>6700</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8759</v>
      </c>
      <c r="M256" s="268">
        <v>44764</v>
      </c>
      <c r="N256" s="269">
        <v>60000</v>
      </c>
      <c r="O256" s="270"/>
      <c r="P256" s="269" t="s">
        <v>739</v>
      </c>
      <c r="T256" s="742">
        <v>46054</v>
      </c>
      <c r="U256" s="629" t="s">
        <v>4180</v>
      </c>
      <c r="V256" s="628" t="s">
        <v>8037</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7881</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8038</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6749</v>
      </c>
      <c r="M259" s="268">
        <v>44763</v>
      </c>
      <c r="N259" s="269">
        <v>70000</v>
      </c>
      <c r="O259" s="270"/>
      <c r="P259" s="269" t="s">
        <v>741</v>
      </c>
      <c r="T259" s="742">
        <v>46054</v>
      </c>
      <c r="U259" s="629" t="s">
        <v>6861</v>
      </c>
      <c r="V259" s="628" t="s">
        <v>8110</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8742</v>
      </c>
      <c r="M260" s="268">
        <v>44762</v>
      </c>
      <c r="N260" s="269">
        <v>75000</v>
      </c>
      <c r="O260" s="270"/>
      <c r="P260" s="269" t="s">
        <v>742</v>
      </c>
      <c r="T260" s="742">
        <v>46054</v>
      </c>
      <c r="U260" s="629" t="s">
        <v>7694</v>
      </c>
      <c r="V260" s="628" t="s">
        <v>7656</v>
      </c>
      <c r="W260" s="629" t="s">
        <v>7693</v>
      </c>
      <c r="X260" s="629" t="s">
        <v>4144</v>
      </c>
      <c r="Y260" s="744">
        <v>410000</v>
      </c>
      <c r="Z260" s="640">
        <v>18000</v>
      </c>
      <c r="AA260" s="785"/>
      <c r="AB260" s="640"/>
      <c r="AC260" s="640">
        <v>410000</v>
      </c>
      <c r="AD260" s="640"/>
      <c r="AE260" s="785">
        <v>-18000</v>
      </c>
      <c r="AF260" s="640"/>
      <c r="AG260" s="640">
        <v>0</v>
      </c>
      <c r="AH260" s="629" t="s">
        <v>8133</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8763</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8762</v>
      </c>
      <c r="M262" s="268">
        <v>44762</v>
      </c>
      <c r="N262" s="269">
        <v>70000</v>
      </c>
      <c r="O262" s="270"/>
      <c r="P262" s="269" t="s">
        <v>744</v>
      </c>
      <c r="T262" s="742">
        <v>46054</v>
      </c>
      <c r="U262" s="629" t="s">
        <v>4771</v>
      </c>
      <c r="V262" s="628" t="s">
        <v>8247</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8749</v>
      </c>
      <c r="M263" s="268">
        <v>44762</v>
      </c>
      <c r="N263" s="269">
        <v>72000</v>
      </c>
      <c r="O263" s="270"/>
      <c r="P263" s="269" t="s">
        <v>745</v>
      </c>
      <c r="T263" s="742">
        <v>46054</v>
      </c>
      <c r="U263" s="629" t="s">
        <v>4771</v>
      </c>
      <c r="V263" s="628" t="s">
        <v>8112</v>
      </c>
      <c r="W263" s="629" t="s">
        <v>592</v>
      </c>
      <c r="X263" s="629" t="s">
        <v>221</v>
      </c>
      <c r="Y263" s="744">
        <v>460000</v>
      </c>
      <c r="Z263" s="640">
        <v>5000</v>
      </c>
      <c r="AA263" s="785">
        <v>223000</v>
      </c>
      <c r="AB263" s="640">
        <v>152000</v>
      </c>
      <c r="AC263" s="640"/>
      <c r="AD263" s="640"/>
      <c r="AE263" s="785">
        <v>80000</v>
      </c>
      <c r="AF263" s="640"/>
      <c r="AG263" s="640">
        <v>0</v>
      </c>
      <c r="AH263" s="629" t="s">
        <v>8124</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8741</v>
      </c>
      <c r="M264" s="268">
        <v>44762</v>
      </c>
      <c r="N264" s="269">
        <v>123000</v>
      </c>
      <c r="O264" s="270"/>
      <c r="P264" s="269" t="s">
        <v>746</v>
      </c>
      <c r="T264" s="742">
        <v>46054</v>
      </c>
      <c r="U264" s="629" t="s">
        <v>6867</v>
      </c>
      <c r="V264" s="628" t="s">
        <v>8147</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8740</v>
      </c>
      <c r="M265" s="268">
        <v>44762</v>
      </c>
      <c r="N265" s="269">
        <v>72000</v>
      </c>
      <c r="O265" s="270"/>
      <c r="P265" s="269" t="s">
        <v>747</v>
      </c>
      <c r="T265" s="742">
        <v>46054</v>
      </c>
      <c r="U265" s="629" t="s">
        <v>3818</v>
      </c>
      <c r="V265" s="628" t="s">
        <v>6872</v>
      </c>
      <c r="W265" s="629" t="s">
        <v>4818</v>
      </c>
      <c r="X265" s="629" t="s">
        <v>436</v>
      </c>
      <c r="Y265" s="744">
        <v>418000</v>
      </c>
      <c r="Z265" s="640">
        <v>5000</v>
      </c>
      <c r="AA265" s="785">
        <v>222000</v>
      </c>
      <c r="AB265" s="640">
        <v>80000</v>
      </c>
      <c r="AC265" s="640"/>
      <c r="AD265" s="640"/>
      <c r="AE265" s="785">
        <v>80000</v>
      </c>
      <c r="AF265" s="640">
        <v>1000</v>
      </c>
      <c r="AG265" s="640">
        <v>30000</v>
      </c>
      <c r="AH265" s="629" t="s">
        <v>8141</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7451</v>
      </c>
      <c r="M266" s="268">
        <v>44762</v>
      </c>
      <c r="N266" s="269">
        <v>70000</v>
      </c>
      <c r="O266" s="270"/>
      <c r="P266" s="269" t="s">
        <v>748</v>
      </c>
      <c r="T266" s="742">
        <v>46054</v>
      </c>
      <c r="U266" s="629" t="s">
        <v>8165</v>
      </c>
      <c r="V266" s="628" t="s">
        <v>8054</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8786</v>
      </c>
      <c r="M267" s="268">
        <v>44762</v>
      </c>
      <c r="N267" s="269">
        <v>10000</v>
      </c>
      <c r="O267" s="270"/>
      <c r="P267" s="269" t="s">
        <v>749</v>
      </c>
      <c r="T267" s="742">
        <v>46054</v>
      </c>
      <c r="U267" s="629" t="s">
        <v>6711</v>
      </c>
      <c r="V267" s="628" t="s">
        <v>8136</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7145</v>
      </c>
      <c r="M268" s="268">
        <v>44754</v>
      </c>
      <c r="N268" s="269">
        <v>4000</v>
      </c>
      <c r="O268" s="270"/>
      <c r="P268" s="271" t="s">
        <v>644</v>
      </c>
      <c r="T268" s="742">
        <v>46054</v>
      </c>
      <c r="U268" s="629" t="s">
        <v>6711</v>
      </c>
      <c r="V268" s="628" t="s">
        <v>8176</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7049</v>
      </c>
      <c r="V269" s="628" t="s">
        <v>8180</v>
      </c>
      <c r="W269" s="629" t="s">
        <v>8171</v>
      </c>
      <c r="X269" s="629" t="s">
        <v>608</v>
      </c>
      <c r="Y269" s="744">
        <v>1176000</v>
      </c>
      <c r="Z269" s="640"/>
      <c r="AA269" s="785">
        <v>470000</v>
      </c>
      <c r="AB269" s="640"/>
      <c r="AC269" s="640">
        <v>535000</v>
      </c>
      <c r="AD269" s="640"/>
      <c r="AE269" s="785">
        <v>171000</v>
      </c>
      <c r="AF269" s="640"/>
      <c r="AG269" s="640">
        <v>0</v>
      </c>
      <c r="AH269" s="629" t="s">
        <v>8181</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8732</v>
      </c>
      <c r="M270" s="268">
        <v>44754</v>
      </c>
      <c r="N270" s="269">
        <v>4000</v>
      </c>
      <c r="O270" s="270"/>
      <c r="P270" s="271" t="s">
        <v>644</v>
      </c>
      <c r="T270" s="742">
        <v>46054</v>
      </c>
      <c r="U270" s="629" t="s">
        <v>6707</v>
      </c>
      <c r="V270" s="628" t="s">
        <v>8128</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6707</v>
      </c>
      <c r="V271" s="628" t="s">
        <v>8175</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6707</v>
      </c>
      <c r="V272" s="628" t="s">
        <v>8048</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7795</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8049</v>
      </c>
      <c r="V274" s="848" t="s">
        <v>8050</v>
      </c>
      <c r="W274" s="849" t="s">
        <v>8051</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7571</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7530</v>
      </c>
      <c r="X276" s="849" t="s">
        <v>221</v>
      </c>
      <c r="Y276" s="850">
        <v>50000</v>
      </c>
      <c r="Z276" s="851">
        <v>46001</v>
      </c>
      <c r="AA276" s="1016">
        <v>16</v>
      </c>
      <c r="AB276" s="851">
        <v>46027</v>
      </c>
      <c r="AC276" s="851"/>
      <c r="AD276" s="852"/>
      <c r="AE276" s="1015">
        <v>50000</v>
      </c>
      <c r="AF276" s="851"/>
      <c r="AG276" s="851"/>
      <c r="AH276" s="851" t="s">
        <v>7595</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7938</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7798</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6605</v>
      </c>
      <c r="V279" s="848" t="s">
        <v>7853</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8785</v>
      </c>
      <c r="M280" s="268">
        <v>44740</v>
      </c>
      <c r="N280" s="269">
        <v>90000</v>
      </c>
      <c r="O280" s="270"/>
      <c r="P280" s="269" t="s">
        <v>757</v>
      </c>
      <c r="T280" s="742">
        <v>46023</v>
      </c>
      <c r="U280" s="743" t="s">
        <v>6605</v>
      </c>
      <c r="V280" s="848" t="s">
        <v>7689</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6605</v>
      </c>
      <c r="V281" s="848" t="s">
        <v>7797</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7837</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6833</v>
      </c>
      <c r="V283" s="848" t="s">
        <v>8032</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8748</v>
      </c>
      <c r="M284" s="268">
        <v>44735</v>
      </c>
      <c r="N284" s="269">
        <v>109000</v>
      </c>
      <c r="O284" s="270"/>
      <c r="P284" s="269" t="s">
        <v>759</v>
      </c>
      <c r="T284" s="742">
        <v>46023</v>
      </c>
      <c r="U284" s="743" t="s">
        <v>6833</v>
      </c>
      <c r="V284" s="848" t="s">
        <v>7776</v>
      </c>
      <c r="W284" s="849" t="s">
        <v>7775</v>
      </c>
      <c r="X284" s="849" t="s">
        <v>2441</v>
      </c>
      <c r="Y284" s="850">
        <v>60000</v>
      </c>
      <c r="Z284" s="851"/>
      <c r="AA284" s="1015">
        <v>5000</v>
      </c>
      <c r="AB284" s="851">
        <v>5000</v>
      </c>
      <c r="AC284" s="851">
        <v>4000</v>
      </c>
      <c r="AD284" s="851"/>
      <c r="AE284" s="1015">
        <v>46000</v>
      </c>
      <c r="AF284" s="851"/>
      <c r="AG284" s="851"/>
      <c r="AH284" s="851" t="s">
        <v>7856</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6833</v>
      </c>
      <c r="V285" s="848">
        <v>10522922</v>
      </c>
      <c r="W285" s="849" t="s">
        <v>4948</v>
      </c>
      <c r="X285" s="849" t="s">
        <v>8029</v>
      </c>
      <c r="Y285" s="850">
        <v>604000</v>
      </c>
      <c r="Z285" s="851"/>
      <c r="AA285" s="1015">
        <v>88000</v>
      </c>
      <c r="AB285" s="851">
        <v>453000</v>
      </c>
      <c r="AC285" s="851"/>
      <c r="AD285" s="852"/>
      <c r="AE285" s="1015">
        <v>63000</v>
      </c>
      <c r="AF285" s="851"/>
      <c r="AG285" s="851"/>
      <c r="AH285" s="851" t="s">
        <v>8028</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6833</v>
      </c>
      <c r="V286" s="848" t="s">
        <v>7886</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6833</v>
      </c>
      <c r="V287" s="848" t="s">
        <v>7776</v>
      </c>
      <c r="W287" s="849" t="s">
        <v>7775</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7857</v>
      </c>
      <c r="W288" s="849" t="s">
        <v>2868</v>
      </c>
      <c r="X288" s="849" t="s">
        <v>608</v>
      </c>
      <c r="Y288" s="850">
        <v>110000</v>
      </c>
      <c r="Z288" s="851"/>
      <c r="AA288" s="1015">
        <v>47000</v>
      </c>
      <c r="AB288" s="851">
        <v>80000</v>
      </c>
      <c r="AC288" s="851"/>
      <c r="AD288" s="851"/>
      <c r="AE288" s="1015">
        <v>-17000</v>
      </c>
      <c r="AF288" s="851"/>
      <c r="AG288" s="851"/>
      <c r="AH288" s="851" t="s">
        <v>7858</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7053</v>
      </c>
      <c r="V289" s="848" t="s">
        <v>7723</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7821</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7819</v>
      </c>
      <c r="W291" s="849" t="s">
        <v>2868</v>
      </c>
      <c r="X291" s="849" t="s">
        <v>221</v>
      </c>
      <c r="Y291" s="850">
        <v>110000</v>
      </c>
      <c r="Z291" s="851"/>
      <c r="AA291" s="1015">
        <v>70000</v>
      </c>
      <c r="AB291" s="851"/>
      <c r="AC291" s="851"/>
      <c r="AD291" s="851"/>
      <c r="AE291" s="1015">
        <v>40000</v>
      </c>
      <c r="AF291" s="851"/>
      <c r="AG291" s="851"/>
      <c r="AH291" s="851" t="s">
        <v>7818</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7820</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7939</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7855</v>
      </c>
      <c r="W294" s="849" t="s">
        <v>7775</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7835</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7844</v>
      </c>
      <c r="V296" s="848" t="s">
        <v>7826</v>
      </c>
      <c r="W296" s="849" t="s">
        <v>3642</v>
      </c>
      <c r="X296" s="849" t="s">
        <v>435</v>
      </c>
      <c r="Y296" s="850">
        <v>1100000</v>
      </c>
      <c r="Z296" s="851">
        <v>5000</v>
      </c>
      <c r="AA296" s="1015">
        <v>641000</v>
      </c>
      <c r="AB296" s="851">
        <v>297000</v>
      </c>
      <c r="AC296" s="851">
        <v>80000</v>
      </c>
      <c r="AD296" s="851"/>
      <c r="AE296" s="1015">
        <v>77000</v>
      </c>
      <c r="AF296" s="851"/>
      <c r="AG296" s="851"/>
      <c r="AH296" s="851" t="s">
        <v>7846</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7844</v>
      </c>
      <c r="V297" s="848" t="s">
        <v>7882</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8773</v>
      </c>
      <c r="M298" s="268">
        <v>44720</v>
      </c>
      <c r="N298" s="269">
        <v>70000</v>
      </c>
      <c r="O298" s="270"/>
      <c r="P298" s="271" t="s">
        <v>767</v>
      </c>
      <c r="T298" s="742">
        <v>46023</v>
      </c>
      <c r="U298" s="743" t="s">
        <v>613</v>
      </c>
      <c r="V298" s="848" t="s">
        <v>7461</v>
      </c>
      <c r="W298" s="849" t="s">
        <v>592</v>
      </c>
      <c r="X298" s="849" t="s">
        <v>290</v>
      </c>
      <c r="Y298" s="850">
        <v>297000</v>
      </c>
      <c r="Z298" s="851">
        <v>18000</v>
      </c>
      <c r="AA298" s="1015">
        <v>190000</v>
      </c>
      <c r="AB298" s="851"/>
      <c r="AC298" s="851"/>
      <c r="AD298" s="851"/>
      <c r="AE298" s="1015">
        <v>89000</v>
      </c>
      <c r="AF298" s="851"/>
      <c r="AG298" s="851"/>
      <c r="AH298" s="851" t="s">
        <v>7688</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6700</v>
      </c>
      <c r="V299" s="848" t="s">
        <v>7854</v>
      </c>
      <c r="W299" s="849" t="s">
        <v>592</v>
      </c>
      <c r="X299" s="849" t="s">
        <v>221</v>
      </c>
      <c r="Y299" s="850">
        <v>571000</v>
      </c>
      <c r="Z299" s="851">
        <v>23000</v>
      </c>
      <c r="AA299" s="1015">
        <v>347000</v>
      </c>
      <c r="AB299" s="851">
        <v>14000</v>
      </c>
      <c r="AC299" s="851">
        <v>46000</v>
      </c>
      <c r="AD299" s="851"/>
      <c r="AE299" s="1015">
        <v>141000</v>
      </c>
      <c r="AF299" s="851"/>
      <c r="AG299" s="851"/>
      <c r="AH299" s="851" t="s">
        <v>7884</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8039</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8033</v>
      </c>
      <c r="V301" s="848" t="s">
        <v>8031</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6867</v>
      </c>
      <c r="V302" s="848" t="s">
        <v>7940</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6711</v>
      </c>
      <c r="V303" s="848" t="s">
        <v>7952</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6711</v>
      </c>
      <c r="V304" s="848" t="s">
        <v>7852</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7774</v>
      </c>
      <c r="W305" s="849" t="s">
        <v>6590</v>
      </c>
      <c r="X305" s="849" t="s">
        <v>433</v>
      </c>
      <c r="Y305" s="850">
        <v>3500000</v>
      </c>
      <c r="Z305" s="851">
        <v>10000</v>
      </c>
      <c r="AA305" s="1015">
        <v>733000</v>
      </c>
      <c r="AB305" s="851">
        <v>100000</v>
      </c>
      <c r="AC305" s="851">
        <v>2507000</v>
      </c>
      <c r="AD305" s="851"/>
      <c r="AE305" s="1015">
        <v>150000</v>
      </c>
      <c r="AF305" s="851"/>
      <c r="AG305" s="851"/>
      <c r="AH305" s="851" t="s">
        <v>7669</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8772</v>
      </c>
      <c r="M306" s="268">
        <v>44712</v>
      </c>
      <c r="N306" s="269">
        <v>4000</v>
      </c>
      <c r="O306" s="270"/>
      <c r="P306" s="271" t="s">
        <v>772</v>
      </c>
      <c r="T306" s="742">
        <v>46023</v>
      </c>
      <c r="U306" s="743" t="s">
        <v>7049</v>
      </c>
      <c r="V306" s="848" t="s">
        <v>7712</v>
      </c>
      <c r="W306" s="849" t="s">
        <v>8043</v>
      </c>
      <c r="X306" s="849" t="s">
        <v>435</v>
      </c>
      <c r="Y306" s="850">
        <v>413000</v>
      </c>
      <c r="Z306" s="851">
        <v>5000</v>
      </c>
      <c r="AA306" s="1015">
        <v>336000</v>
      </c>
      <c r="AB306" s="851"/>
      <c r="AC306" s="851">
        <v>2000</v>
      </c>
      <c r="AD306" s="851"/>
      <c r="AE306" s="1015">
        <v>70000</v>
      </c>
      <c r="AF306" s="851"/>
      <c r="AG306" s="851"/>
      <c r="AH306" s="851" t="s">
        <v>8044</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7851</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7289</v>
      </c>
      <c r="X308" s="849" t="s">
        <v>6139</v>
      </c>
      <c r="Y308" s="850">
        <v>500000</v>
      </c>
      <c r="Z308" s="851">
        <v>46035</v>
      </c>
      <c r="AA308" s="1016">
        <v>11</v>
      </c>
      <c r="AB308" s="851">
        <v>46050</v>
      </c>
      <c r="AC308" s="851"/>
      <c r="AD308" s="852"/>
      <c r="AE308" s="1015">
        <v>250000</v>
      </c>
      <c r="AF308" s="851"/>
      <c r="AG308" s="851"/>
      <c r="AH308" s="851" t="s">
        <v>8040</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7859</v>
      </c>
      <c r="W309" s="849" t="s">
        <v>592</v>
      </c>
      <c r="X309" s="849" t="s">
        <v>435</v>
      </c>
      <c r="Y309" s="850">
        <v>571000</v>
      </c>
      <c r="Z309" s="851"/>
      <c r="AA309" s="1015">
        <v>448000</v>
      </c>
      <c r="AB309" s="851"/>
      <c r="AC309" s="851">
        <v>33000</v>
      </c>
      <c r="AD309" s="851"/>
      <c r="AE309" s="1015">
        <v>45000</v>
      </c>
      <c r="AF309" s="851"/>
      <c r="AG309" s="851"/>
      <c r="AH309" s="851" t="s">
        <v>8137</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7431</v>
      </c>
      <c r="V310" s="628">
        <v>39311349</v>
      </c>
      <c r="W310" s="629" t="s">
        <v>7289</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7432</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8712</v>
      </c>
      <c r="M311" s="268">
        <v>44707</v>
      </c>
      <c r="N311" s="269">
        <v>4000</v>
      </c>
      <c r="O311" s="270"/>
      <c r="P311" s="271" t="s">
        <v>644</v>
      </c>
      <c r="T311" s="918">
        <v>45992</v>
      </c>
      <c r="U311" s="743" t="s">
        <v>1728</v>
      </c>
      <c r="V311" s="628" t="s">
        <v>7192</v>
      </c>
      <c r="W311" s="629" t="s">
        <v>592</v>
      </c>
      <c r="X311" s="629" t="s">
        <v>436</v>
      </c>
      <c r="Y311" s="744">
        <v>1035000</v>
      </c>
      <c r="Z311" s="640"/>
      <c r="AA311" s="785">
        <v>945000</v>
      </c>
      <c r="AB311" s="640"/>
      <c r="AC311" s="640"/>
      <c r="AD311" s="640"/>
      <c r="AE311" s="785">
        <v>90000</v>
      </c>
      <c r="AF311" s="640"/>
      <c r="AG311" s="640"/>
      <c r="AH311" s="640" t="s">
        <v>7733</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7568</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8710</v>
      </c>
      <c r="M313" s="268">
        <v>44707</v>
      </c>
      <c r="N313" s="269">
        <v>70000</v>
      </c>
      <c r="O313" s="270"/>
      <c r="P313" s="271" t="s">
        <v>775</v>
      </c>
      <c r="T313" s="918">
        <v>45992</v>
      </c>
      <c r="U313" s="743" t="s">
        <v>1728</v>
      </c>
      <c r="V313" s="628" t="s">
        <v>7568</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7476</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7695</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7451</v>
      </c>
      <c r="M316" s="268">
        <v>44707</v>
      </c>
      <c r="N316" s="269">
        <v>4000</v>
      </c>
      <c r="O316" s="270"/>
      <c r="P316" s="271" t="s">
        <v>644</v>
      </c>
      <c r="T316" s="918">
        <v>45992</v>
      </c>
      <c r="U316" s="743" t="s">
        <v>2451</v>
      </c>
      <c r="V316" s="628" t="s">
        <v>7696</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6687</v>
      </c>
      <c r="W317" s="629" t="s">
        <v>7000</v>
      </c>
      <c r="X317" s="629" t="s">
        <v>435</v>
      </c>
      <c r="Y317" s="744">
        <v>788000</v>
      </c>
      <c r="Z317" s="640">
        <v>23000</v>
      </c>
      <c r="AA317" s="785"/>
      <c r="AB317" s="640">
        <v>677000</v>
      </c>
      <c r="AC317" s="640">
        <v>18000</v>
      </c>
      <c r="AD317" s="640"/>
      <c r="AE317" s="785">
        <v>70000</v>
      </c>
      <c r="AF317" s="640"/>
      <c r="AG317" s="640"/>
      <c r="AH317" s="640" t="s">
        <v>7278</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8670</v>
      </c>
      <c r="M318" s="268">
        <v>44705</v>
      </c>
      <c r="N318" s="269">
        <v>79000</v>
      </c>
      <c r="O318" s="270"/>
      <c r="P318" s="271" t="s">
        <v>779</v>
      </c>
      <c r="T318" s="918">
        <v>45992</v>
      </c>
      <c r="U318" s="743" t="s">
        <v>2451</v>
      </c>
      <c r="V318" s="628" t="s">
        <v>6594</v>
      </c>
      <c r="W318" s="629" t="s">
        <v>592</v>
      </c>
      <c r="X318" s="629" t="s">
        <v>221</v>
      </c>
      <c r="Y318" s="744">
        <v>310000</v>
      </c>
      <c r="Z318" s="640">
        <v>5000</v>
      </c>
      <c r="AA318" s="785"/>
      <c r="AB318" s="640"/>
      <c r="AC318" s="640">
        <v>305000</v>
      </c>
      <c r="AD318" s="640"/>
      <c r="AE318" s="785">
        <v>0</v>
      </c>
      <c r="AF318" s="640"/>
      <c r="AG318" s="640"/>
      <c r="AH318" s="640" t="s">
        <v>7744</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8671</v>
      </c>
      <c r="M319" s="268">
        <v>44698</v>
      </c>
      <c r="N319" s="269">
        <v>4000</v>
      </c>
      <c r="O319" s="270"/>
      <c r="P319" s="271" t="s">
        <v>644</v>
      </c>
      <c r="T319" s="918">
        <v>45992</v>
      </c>
      <c r="U319" s="743" t="s">
        <v>7060</v>
      </c>
      <c r="V319" s="628" t="s">
        <v>7034</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8779</v>
      </c>
      <c r="M320" s="268">
        <v>44698</v>
      </c>
      <c r="N320" s="269">
        <v>30000</v>
      </c>
      <c r="O320" s="270"/>
      <c r="P320" s="271" t="s">
        <v>780</v>
      </c>
      <c r="T320" s="918">
        <v>45992</v>
      </c>
      <c r="U320" s="743" t="s">
        <v>1710</v>
      </c>
      <c r="V320" s="628" t="s">
        <v>7796</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8664</v>
      </c>
      <c r="M321" s="268">
        <v>44695</v>
      </c>
      <c r="N321" s="269">
        <v>5000</v>
      </c>
      <c r="O321" s="270"/>
      <c r="P321" s="271" t="s">
        <v>781</v>
      </c>
      <c r="T321" s="918">
        <v>45992</v>
      </c>
      <c r="U321" s="743" t="s">
        <v>1710</v>
      </c>
      <c r="V321" s="628" t="s">
        <v>7666</v>
      </c>
      <c r="W321" s="629" t="s">
        <v>1473</v>
      </c>
      <c r="X321" s="629" t="s">
        <v>221</v>
      </c>
      <c r="Y321" s="744">
        <v>138000</v>
      </c>
      <c r="Z321" s="640"/>
      <c r="AA321" s="785">
        <v>3000</v>
      </c>
      <c r="AB321" s="640">
        <v>15000</v>
      </c>
      <c r="AC321" s="640">
        <v>45000</v>
      </c>
      <c r="AD321" s="640"/>
      <c r="AE321" s="785">
        <v>75000</v>
      </c>
      <c r="AF321" s="640"/>
      <c r="AG321" s="640"/>
      <c r="AH321" s="640" t="s">
        <v>7692</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7211</v>
      </c>
      <c r="W322" s="629" t="s">
        <v>7212</v>
      </c>
      <c r="X322" s="629" t="s">
        <v>435</v>
      </c>
      <c r="Y322" s="744">
        <v>800000</v>
      </c>
      <c r="Z322" s="640"/>
      <c r="AA322" s="920">
        <v>657000</v>
      </c>
      <c r="AB322" s="640"/>
      <c r="AC322" s="640"/>
      <c r="AD322" s="796"/>
      <c r="AE322" s="785">
        <v>143000</v>
      </c>
      <c r="AF322" s="640"/>
      <c r="AG322" s="640"/>
      <c r="AH322" s="640" t="s">
        <v>7468</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7460</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7464</v>
      </c>
      <c r="W324" s="629" t="s">
        <v>5089</v>
      </c>
      <c r="X324" s="629" t="s">
        <v>435</v>
      </c>
      <c r="Y324" s="744">
        <v>1540000</v>
      </c>
      <c r="Z324" s="640"/>
      <c r="AA324" s="785">
        <v>1477000</v>
      </c>
      <c r="AB324" s="640"/>
      <c r="AC324" s="640"/>
      <c r="AD324" s="640"/>
      <c r="AE324" s="785">
        <v>63000</v>
      </c>
      <c r="AF324" s="640"/>
      <c r="AG324" s="640"/>
      <c r="AH324" s="640" t="s">
        <v>7462</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7463</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7358</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7449</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7574</v>
      </c>
      <c r="W328" s="787" t="s">
        <v>592</v>
      </c>
      <c r="X328" s="787" t="s">
        <v>436</v>
      </c>
      <c r="Y328" s="1021">
        <v>412000</v>
      </c>
      <c r="Z328" s="917">
        <v>23000</v>
      </c>
      <c r="AA328" s="788">
        <v>319000</v>
      </c>
      <c r="AB328" s="640"/>
      <c r="AC328" s="640"/>
      <c r="AD328" s="917"/>
      <c r="AE328" s="788">
        <v>70000</v>
      </c>
      <c r="AF328" s="640"/>
      <c r="AG328" s="640"/>
      <c r="AH328" s="640" t="s">
        <v>7792</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8639</v>
      </c>
      <c r="M329" s="268">
        <v>44692</v>
      </c>
      <c r="N329" s="269">
        <v>70000</v>
      </c>
      <c r="O329" s="270"/>
      <c r="P329" s="271" t="s">
        <v>786</v>
      </c>
      <c r="T329" s="918">
        <v>45992</v>
      </c>
      <c r="U329" s="743" t="s">
        <v>1961</v>
      </c>
      <c r="V329" s="628">
        <v>1128384010</v>
      </c>
      <c r="W329" s="629" t="s">
        <v>7289</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7297</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7249</v>
      </c>
      <c r="M330" s="268">
        <v>44692</v>
      </c>
      <c r="N330" s="269">
        <v>4000</v>
      </c>
      <c r="O330" s="270"/>
      <c r="P330" s="271" t="s">
        <v>644</v>
      </c>
      <c r="T330" s="918">
        <v>45992</v>
      </c>
      <c r="U330" s="743" t="s">
        <v>6833</v>
      </c>
      <c r="V330" s="628">
        <v>12281529</v>
      </c>
      <c r="W330" s="629" t="s">
        <v>5595</v>
      </c>
      <c r="X330" s="629" t="s">
        <v>7632</v>
      </c>
      <c r="Y330" s="744">
        <v>303000</v>
      </c>
      <c r="Z330" s="640"/>
      <c r="AA330" s="785">
        <v>45000</v>
      </c>
      <c r="AB330" s="640">
        <v>227000</v>
      </c>
      <c r="AC330" s="640"/>
      <c r="AD330" s="640"/>
      <c r="AE330" s="785">
        <v>31000</v>
      </c>
      <c r="AF330" s="640"/>
      <c r="AG330" s="640"/>
      <c r="AH330" s="640" t="s">
        <v>7691</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8614</v>
      </c>
      <c r="M331" s="268">
        <v>44692</v>
      </c>
      <c r="N331" s="269">
        <v>70000</v>
      </c>
      <c r="O331" s="270"/>
      <c r="P331" s="271" t="s">
        <v>787</v>
      </c>
      <c r="T331" s="918">
        <v>45992</v>
      </c>
      <c r="U331" s="743" t="s">
        <v>6833</v>
      </c>
      <c r="V331" s="628">
        <v>1130623543</v>
      </c>
      <c r="W331" s="629" t="s">
        <v>3244</v>
      </c>
      <c r="X331" s="629" t="s">
        <v>7632</v>
      </c>
      <c r="Y331" s="744">
        <v>303000</v>
      </c>
      <c r="Z331" s="640"/>
      <c r="AA331" s="785">
        <v>45000</v>
      </c>
      <c r="AB331" s="640">
        <v>226000</v>
      </c>
      <c r="AC331" s="640"/>
      <c r="AD331" s="640"/>
      <c r="AE331" s="785">
        <v>32000</v>
      </c>
      <c r="AF331" s="640"/>
      <c r="AG331" s="640"/>
      <c r="AH331" s="640" t="s">
        <v>7639</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6833</v>
      </c>
      <c r="V332" s="628" t="s">
        <v>7291</v>
      </c>
      <c r="W332" s="629"/>
      <c r="X332" s="629"/>
      <c r="Y332" s="744">
        <v>47000</v>
      </c>
      <c r="Z332" s="640"/>
      <c r="AA332" s="785"/>
      <c r="AB332" s="640"/>
      <c r="AC332" s="640">
        <v>47000</v>
      </c>
      <c r="AD332" s="640"/>
      <c r="AE332" s="785">
        <v>0</v>
      </c>
      <c r="AF332" s="640"/>
      <c r="AG332" s="640"/>
      <c r="AH332" s="640" t="s">
        <v>7355</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6833</v>
      </c>
      <c r="V333" s="628" t="s">
        <v>7447</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8646</v>
      </c>
      <c r="M334" s="268">
        <v>44692</v>
      </c>
      <c r="N334" s="269">
        <v>142000</v>
      </c>
      <c r="O334" s="270"/>
      <c r="P334" s="271" t="s">
        <v>789</v>
      </c>
      <c r="T334" s="918">
        <v>45992</v>
      </c>
      <c r="U334" s="743" t="s">
        <v>7053</v>
      </c>
      <c r="V334" s="628" t="s">
        <v>7638</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8609</v>
      </c>
      <c r="M335" s="268">
        <v>44692</v>
      </c>
      <c r="N335" s="269">
        <v>327000</v>
      </c>
      <c r="O335" s="270"/>
      <c r="P335" s="269" t="s">
        <v>680</v>
      </c>
      <c r="T335" s="918">
        <v>45992</v>
      </c>
      <c r="U335" s="743" t="s">
        <v>7053</v>
      </c>
      <c r="V335" s="628" t="s">
        <v>7059</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8534</v>
      </c>
      <c r="M336" s="268">
        <v>44687</v>
      </c>
      <c r="N336" s="269">
        <v>100000</v>
      </c>
      <c r="O336" s="270"/>
      <c r="P336" s="271" t="s">
        <v>790</v>
      </c>
      <c r="T336" s="918">
        <v>45992</v>
      </c>
      <c r="U336" s="743" t="s">
        <v>7053</v>
      </c>
      <c r="V336" s="628">
        <v>7687273</v>
      </c>
      <c r="W336" s="629" t="s">
        <v>7636</v>
      </c>
      <c r="X336" s="629" t="s">
        <v>221</v>
      </c>
      <c r="Y336" s="744">
        <v>1820000</v>
      </c>
      <c r="Z336" s="640"/>
      <c r="AA336" s="785">
        <v>1782000</v>
      </c>
      <c r="AB336" s="795"/>
      <c r="AC336" s="640"/>
      <c r="AD336" s="796"/>
      <c r="AE336" s="785">
        <v>38000</v>
      </c>
      <c r="AF336" s="640"/>
      <c r="AG336" s="640"/>
      <c r="AH336" s="640" t="s">
        <v>7641</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6600</v>
      </c>
      <c r="V337" s="628" t="s">
        <v>7517</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8608</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7801</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8615</v>
      </c>
      <c r="M339" s="268">
        <v>44680</v>
      </c>
      <c r="N339" s="269">
        <v>310000</v>
      </c>
      <c r="O339" s="270"/>
      <c r="P339" s="271" t="s">
        <v>792</v>
      </c>
      <c r="T339" s="918">
        <v>45992</v>
      </c>
      <c r="U339" s="743" t="s">
        <v>587</v>
      </c>
      <c r="V339" s="628">
        <v>43912521</v>
      </c>
      <c r="W339" s="629" t="s">
        <v>6954</v>
      </c>
      <c r="X339" s="629" t="s">
        <v>6955</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7529</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8599</v>
      </c>
      <c r="M340" s="268">
        <v>44680</v>
      </c>
      <c r="N340" s="269">
        <v>4000</v>
      </c>
      <c r="O340" s="270"/>
      <c r="P340" s="271" t="s">
        <v>644</v>
      </c>
      <c r="T340" s="918">
        <v>45992</v>
      </c>
      <c r="U340" s="743" t="s">
        <v>587</v>
      </c>
      <c r="V340" s="628" t="s">
        <v>7466</v>
      </c>
      <c r="W340" s="629" t="s">
        <v>592</v>
      </c>
      <c r="X340" s="629" t="s">
        <v>435</v>
      </c>
      <c r="Y340" s="744">
        <v>389000</v>
      </c>
      <c r="Z340" s="640">
        <v>5000</v>
      </c>
      <c r="AA340" s="785">
        <v>246000</v>
      </c>
      <c r="AB340" s="640"/>
      <c r="AC340" s="640">
        <v>48000</v>
      </c>
      <c r="AD340" s="640"/>
      <c r="AE340" s="785">
        <v>45000</v>
      </c>
      <c r="AF340" s="640"/>
      <c r="AG340" s="640"/>
      <c r="AH340" s="640"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7187</v>
      </c>
      <c r="W341" s="629" t="s">
        <v>4818</v>
      </c>
      <c r="X341" s="629" t="s">
        <v>245</v>
      </c>
      <c r="Y341" s="744">
        <v>410000</v>
      </c>
      <c r="Z341" s="640">
        <v>5000</v>
      </c>
      <c r="AA341" s="785">
        <v>195000</v>
      </c>
      <c r="AB341" s="640"/>
      <c r="AC341" s="640">
        <v>120000</v>
      </c>
      <c r="AD341" s="640"/>
      <c r="AE341" s="785">
        <v>45000</v>
      </c>
      <c r="AF341" s="640"/>
      <c r="AG341" s="640"/>
      <c r="AH341" s="640"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8602</v>
      </c>
      <c r="M342" s="268">
        <v>44673</v>
      </c>
      <c r="N342" s="269">
        <v>70000</v>
      </c>
      <c r="O342" s="270"/>
      <c r="P342" s="271" t="s">
        <v>793</v>
      </c>
      <c r="T342" s="918">
        <v>45992</v>
      </c>
      <c r="U342" s="743" t="s">
        <v>5056</v>
      </c>
      <c r="V342" s="628" t="s">
        <v>7174</v>
      </c>
      <c r="W342" s="629" t="s">
        <v>592</v>
      </c>
      <c r="X342" s="629" t="s">
        <v>245</v>
      </c>
      <c r="Y342" s="744">
        <v>576000</v>
      </c>
      <c r="Z342" s="640">
        <v>11000</v>
      </c>
      <c r="AA342" s="785">
        <v>374000</v>
      </c>
      <c r="AB342" s="640"/>
      <c r="AC342" s="640">
        <v>110000</v>
      </c>
      <c r="AD342" s="640"/>
      <c r="AE342" s="785">
        <v>81000</v>
      </c>
      <c r="AF342" s="640"/>
      <c r="AG342" s="640"/>
      <c r="AH342" s="640"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8601</v>
      </c>
      <c r="M343" s="268">
        <v>44672</v>
      </c>
      <c r="N343" s="269">
        <v>3000</v>
      </c>
      <c r="O343" s="270"/>
      <c r="P343" s="271" t="s">
        <v>794</v>
      </c>
      <c r="T343" s="918">
        <v>45992</v>
      </c>
      <c r="U343" s="743" t="s">
        <v>5056</v>
      </c>
      <c r="V343" s="628" t="s">
        <v>7474</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8600</v>
      </c>
      <c r="M344" s="268">
        <v>44672</v>
      </c>
      <c r="N344" s="269">
        <v>4000</v>
      </c>
      <c r="O344" s="270"/>
      <c r="P344" s="271" t="s">
        <v>644</v>
      </c>
      <c r="T344" s="918">
        <v>45992</v>
      </c>
      <c r="U344" s="743" t="s">
        <v>4477</v>
      </c>
      <c r="V344" s="628" t="s">
        <v>7570</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7643</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7068</v>
      </c>
      <c r="W346" s="629" t="s">
        <v>592</v>
      </c>
      <c r="X346" s="629" t="s">
        <v>608</v>
      </c>
      <c r="Y346" s="744">
        <v>304000</v>
      </c>
      <c r="Z346" s="640">
        <v>5000</v>
      </c>
      <c r="AA346" s="785">
        <v>372000</v>
      </c>
      <c r="AB346" s="640"/>
      <c r="AC346" s="640"/>
      <c r="AD346" s="640"/>
      <c r="AE346" s="785">
        <v>-73000</v>
      </c>
      <c r="AF346" s="640"/>
      <c r="AG346" s="640"/>
      <c r="AH346" s="640"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6625</v>
      </c>
      <c r="W347" s="629" t="s">
        <v>592</v>
      </c>
      <c r="X347" s="629" t="s">
        <v>436</v>
      </c>
      <c r="Y347" s="744">
        <v>14000</v>
      </c>
      <c r="Z347" s="640"/>
      <c r="AA347" s="785"/>
      <c r="AB347" s="640"/>
      <c r="AC347" s="640">
        <v>14000</v>
      </c>
      <c r="AD347" s="640"/>
      <c r="AE347" s="785">
        <v>0</v>
      </c>
      <c r="AF347" s="640"/>
      <c r="AG347" s="640"/>
      <c r="AH347" s="640"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7773</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7058</v>
      </c>
      <c r="W349" s="629" t="s">
        <v>592</v>
      </c>
      <c r="X349" s="629" t="s">
        <v>221</v>
      </c>
      <c r="Y349" s="744">
        <v>23000</v>
      </c>
      <c r="Z349" s="640"/>
      <c r="AA349" s="785"/>
      <c r="AB349" s="640"/>
      <c r="AC349" s="640">
        <v>23000</v>
      </c>
      <c r="AD349" s="640"/>
      <c r="AE349" s="785">
        <v>0</v>
      </c>
      <c r="AF349" s="640"/>
      <c r="AG349" s="640"/>
      <c r="AH349" s="640"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8592</v>
      </c>
      <c r="M350" s="268">
        <v>44668</v>
      </c>
      <c r="N350" s="269">
        <v>133000</v>
      </c>
      <c r="O350" s="270"/>
      <c r="P350" s="271" t="s">
        <v>797</v>
      </c>
      <c r="T350" s="918">
        <v>45992</v>
      </c>
      <c r="U350" s="1019" t="s">
        <v>1898</v>
      </c>
      <c r="V350" s="1017" t="s">
        <v>7241</v>
      </c>
      <c r="W350" s="629" t="s">
        <v>7242</v>
      </c>
      <c r="X350" s="629" t="s">
        <v>7243</v>
      </c>
      <c r="Y350" s="744">
        <v>73000</v>
      </c>
      <c r="Z350" s="640"/>
      <c r="AA350" s="920"/>
      <c r="AB350" s="640"/>
      <c r="AC350" s="640"/>
      <c r="AD350" s="640"/>
      <c r="AE350" s="785">
        <v>73000</v>
      </c>
      <c r="AF350" s="640"/>
      <c r="AG350" s="640"/>
      <c r="AH350" s="640"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7451</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6857</v>
      </c>
      <c r="V353" s="1017" t="s">
        <v>7734</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6857</v>
      </c>
      <c r="V354" s="628" t="s">
        <v>7616</v>
      </c>
      <c r="W354" s="629" t="s">
        <v>611</v>
      </c>
      <c r="X354" s="629" t="s">
        <v>436</v>
      </c>
      <c r="Y354" s="744">
        <v>687000</v>
      </c>
      <c r="Z354" s="640">
        <v>23000</v>
      </c>
      <c r="AA354" s="785">
        <v>574000</v>
      </c>
      <c r="AB354" s="640"/>
      <c r="AC354" s="640">
        <v>20000</v>
      </c>
      <c r="AD354" s="640"/>
      <c r="AE354" s="785">
        <v>70000</v>
      </c>
      <c r="AF354" s="640"/>
      <c r="AG354" s="640"/>
      <c r="AH354" s="640"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6857</v>
      </c>
      <c r="V355" s="628" t="s">
        <v>7455</v>
      </c>
      <c r="W355" s="629" t="s">
        <v>5395</v>
      </c>
      <c r="X355" s="629" t="s">
        <v>221</v>
      </c>
      <c r="Y355" s="744">
        <v>481000</v>
      </c>
      <c r="Z355" s="640"/>
      <c r="AA355" s="785">
        <v>344000</v>
      </c>
      <c r="AB355" s="640"/>
      <c r="AC355" s="640"/>
      <c r="AD355" s="640"/>
      <c r="AE355" s="785">
        <v>137000</v>
      </c>
      <c r="AF355" s="640"/>
      <c r="AG355" s="640"/>
      <c r="AH355" s="640"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7531</v>
      </c>
      <c r="V356" s="628">
        <v>43253389</v>
      </c>
      <c r="W356" s="629" t="s">
        <v>5595</v>
      </c>
      <c r="X356" s="629" t="s">
        <v>221</v>
      </c>
      <c r="Y356" s="744">
        <v>320000</v>
      </c>
      <c r="Z356" s="640"/>
      <c r="AA356" s="640">
        <v>45000</v>
      </c>
      <c r="AB356" s="640">
        <v>227000</v>
      </c>
      <c r="AC356" s="640"/>
      <c r="AD356" s="640"/>
      <c r="AE356" s="640">
        <v>48000</v>
      </c>
      <c r="AF356" s="640"/>
      <c r="AG356" s="640"/>
      <c r="AH356" s="640"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8588</v>
      </c>
      <c r="M357" s="268">
        <v>44656</v>
      </c>
      <c r="N357" s="269">
        <v>4000</v>
      </c>
      <c r="O357" s="270"/>
      <c r="P357" s="271" t="s">
        <v>644</v>
      </c>
      <c r="T357" s="918">
        <v>45992</v>
      </c>
      <c r="U357" s="743" t="s">
        <v>613</v>
      </c>
      <c r="V357" s="628" t="s">
        <v>7633</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7451</v>
      </c>
      <c r="M358" s="268">
        <v>44656</v>
      </c>
      <c r="N358" s="269">
        <v>4000</v>
      </c>
      <c r="O358" s="270"/>
      <c r="P358" s="271" t="s">
        <v>644</v>
      </c>
      <c r="T358" s="918">
        <v>45992</v>
      </c>
      <c r="U358" s="743" t="s">
        <v>6700</v>
      </c>
      <c r="V358" s="628" t="s">
        <v>7642</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6700</v>
      </c>
      <c r="V359" s="628" t="s">
        <v>7619</v>
      </c>
      <c r="W359" s="629" t="s">
        <v>2627</v>
      </c>
      <c r="X359" s="629" t="s">
        <v>436</v>
      </c>
      <c r="Y359" s="744">
        <v>422000</v>
      </c>
      <c r="Z359" s="640">
        <v>5000</v>
      </c>
      <c r="AA359" s="640">
        <v>196000</v>
      </c>
      <c r="AB359" s="640"/>
      <c r="AC359" s="640">
        <v>151000</v>
      </c>
      <c r="AD359" s="640"/>
      <c r="AE359" s="640">
        <v>70000</v>
      </c>
      <c r="AF359" s="640"/>
      <c r="AG359" s="640"/>
      <c r="AH359" s="640"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8589</v>
      </c>
      <c r="M360" s="268">
        <v>44656</v>
      </c>
      <c r="N360" s="269">
        <v>5000</v>
      </c>
      <c r="O360" s="270"/>
      <c r="P360" s="271" t="s">
        <v>644</v>
      </c>
      <c r="T360" s="918">
        <v>45992</v>
      </c>
      <c r="U360" s="743" t="s">
        <v>6700</v>
      </c>
      <c r="V360" s="628" t="s">
        <v>7618</v>
      </c>
      <c r="W360" s="629" t="s">
        <v>592</v>
      </c>
      <c r="X360" s="629" t="s">
        <v>435</v>
      </c>
      <c r="Y360" s="744">
        <v>625000</v>
      </c>
      <c r="Z360" s="640">
        <v>23000</v>
      </c>
      <c r="AA360" s="640">
        <v>532000</v>
      </c>
      <c r="AB360" s="640"/>
      <c r="AC360" s="640"/>
      <c r="AD360" s="640"/>
      <c r="AE360" s="640">
        <v>70000</v>
      </c>
      <c r="AF360" s="640"/>
      <c r="AG360" s="640"/>
      <c r="AH360" s="640"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6700</v>
      </c>
      <c r="V361" s="628" t="s">
        <v>7569</v>
      </c>
      <c r="W361" s="629" t="s">
        <v>5089</v>
      </c>
      <c r="X361" s="629" t="s">
        <v>435</v>
      </c>
      <c r="Y361" s="744">
        <v>441000</v>
      </c>
      <c r="Z361" s="640">
        <v>5000</v>
      </c>
      <c r="AA361" s="640">
        <v>365000</v>
      </c>
      <c r="AB361" s="640"/>
      <c r="AC361" s="640">
        <v>1000</v>
      </c>
      <c r="AD361" s="640"/>
      <c r="AE361" s="640">
        <v>70000</v>
      </c>
      <c r="AF361" s="640"/>
      <c r="AG361" s="640"/>
      <c r="AH361" s="640"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8535</v>
      </c>
      <c r="M362" s="268">
        <v>44652</v>
      </c>
      <c r="N362" s="269">
        <v>126000</v>
      </c>
      <c r="O362" s="270"/>
      <c r="P362" s="269" t="s">
        <v>680</v>
      </c>
      <c r="T362" s="918">
        <v>45992</v>
      </c>
      <c r="U362" s="743" t="s">
        <v>6700</v>
      </c>
      <c r="V362" s="628" t="s">
        <v>7559</v>
      </c>
      <c r="W362" s="629" t="s">
        <v>592</v>
      </c>
      <c r="X362" s="629" t="s">
        <v>435</v>
      </c>
      <c r="Y362" s="744">
        <v>485000</v>
      </c>
      <c r="Z362" s="640">
        <v>5000</v>
      </c>
      <c r="AA362" s="640">
        <v>392000</v>
      </c>
      <c r="AB362" s="640"/>
      <c r="AC362" s="640">
        <v>18000</v>
      </c>
      <c r="AD362" s="640"/>
      <c r="AE362" s="640">
        <v>70000</v>
      </c>
      <c r="AF362" s="640"/>
      <c r="AG362" s="640"/>
      <c r="AH362" s="640"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6700</v>
      </c>
      <c r="V363" s="628" t="s">
        <v>7558</v>
      </c>
      <c r="W363" s="629" t="s">
        <v>5089</v>
      </c>
      <c r="X363" s="629" t="s">
        <v>245</v>
      </c>
      <c r="Y363" s="744">
        <v>526000</v>
      </c>
      <c r="Z363" s="640">
        <v>5000</v>
      </c>
      <c r="AA363" s="640">
        <v>428000</v>
      </c>
      <c r="AB363" s="640"/>
      <c r="AC363" s="640">
        <v>23000</v>
      </c>
      <c r="AD363" s="640"/>
      <c r="AE363" s="640">
        <v>70000</v>
      </c>
      <c r="AF363" s="640"/>
      <c r="AG363" s="640"/>
      <c r="AH363" s="640"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6700</v>
      </c>
      <c r="V364" s="628" t="s">
        <v>7516</v>
      </c>
      <c r="W364" s="629" t="s">
        <v>592</v>
      </c>
      <c r="X364" s="629" t="s">
        <v>245</v>
      </c>
      <c r="Y364" s="744">
        <v>225000</v>
      </c>
      <c r="Z364" s="640">
        <v>5000</v>
      </c>
      <c r="AA364" s="640">
        <v>244000</v>
      </c>
      <c r="AB364" s="640"/>
      <c r="AC364" s="640"/>
      <c r="AD364" s="640"/>
      <c r="AE364" s="640">
        <v>-24000</v>
      </c>
      <c r="AF364" s="640"/>
      <c r="AG364" s="640"/>
      <c r="AH364" s="640"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6700</v>
      </c>
      <c r="V365" s="628" t="s">
        <v>7515</v>
      </c>
      <c r="W365" s="629" t="s">
        <v>5615</v>
      </c>
      <c r="X365" s="629" t="s">
        <v>221</v>
      </c>
      <c r="Y365" s="744">
        <v>138000</v>
      </c>
      <c r="Z365" s="640">
        <v>5000</v>
      </c>
      <c r="AA365" s="640">
        <v>3000</v>
      </c>
      <c r="AB365" s="640">
        <v>22000</v>
      </c>
      <c r="AC365" s="640">
        <v>18000</v>
      </c>
      <c r="AD365" s="640"/>
      <c r="AE365" s="640">
        <v>90000</v>
      </c>
      <c r="AF365" s="640"/>
      <c r="AG365" s="640"/>
      <c r="AH365" s="640"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8536</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7634</v>
      </c>
      <c r="W367" s="629" t="s">
        <v>592</v>
      </c>
      <c r="X367" s="629" t="s">
        <v>436</v>
      </c>
      <c r="Y367" s="744">
        <v>981000</v>
      </c>
      <c r="Z367" s="640">
        <v>23000</v>
      </c>
      <c r="AA367" s="640">
        <v>804000</v>
      </c>
      <c r="AB367" s="640"/>
      <c r="AC367" s="640">
        <v>84000</v>
      </c>
      <c r="AD367" s="640"/>
      <c r="AE367" s="640">
        <v>70000</v>
      </c>
      <c r="AF367" s="640"/>
      <c r="AG367" s="640"/>
      <c r="AH367" s="640"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8534</v>
      </c>
      <c r="M368" s="268">
        <v>44646</v>
      </c>
      <c r="N368" s="269">
        <v>80000</v>
      </c>
      <c r="O368" s="270"/>
      <c r="P368" s="271" t="s">
        <v>805</v>
      </c>
      <c r="T368" s="918">
        <v>45992</v>
      </c>
      <c r="U368" s="743" t="s">
        <v>7438</v>
      </c>
      <c r="V368" s="628" t="s">
        <v>6948</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7438</v>
      </c>
      <c r="V369" s="628" t="s">
        <v>6939</v>
      </c>
      <c r="W369" s="629" t="s">
        <v>592</v>
      </c>
      <c r="X369" s="629" t="s">
        <v>245</v>
      </c>
      <c r="Y369" s="744">
        <v>383000</v>
      </c>
      <c r="Z369" s="640">
        <v>5000</v>
      </c>
      <c r="AA369" s="640">
        <v>291000</v>
      </c>
      <c r="AB369" s="640"/>
      <c r="AC369" s="640"/>
      <c r="AD369" s="640"/>
      <c r="AE369" s="640">
        <v>87000</v>
      </c>
      <c r="AF369" s="640"/>
      <c r="AG369" s="640"/>
      <c r="AH369" s="640"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8533</v>
      </c>
      <c r="M370" s="268">
        <v>44646</v>
      </c>
      <c r="N370" s="269">
        <v>4000</v>
      </c>
      <c r="O370" s="270"/>
      <c r="P370" s="271" t="s">
        <v>644</v>
      </c>
      <c r="T370" s="918">
        <v>45992</v>
      </c>
      <c r="U370" s="743" t="s">
        <v>2400</v>
      </c>
      <c r="V370" s="628" t="s">
        <v>7581</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8532</v>
      </c>
      <c r="M371" s="268">
        <v>44646</v>
      </c>
      <c r="N371" s="269">
        <v>12000</v>
      </c>
      <c r="O371" s="270"/>
      <c r="P371" s="271" t="s">
        <v>806</v>
      </c>
      <c r="T371" s="918">
        <v>45992</v>
      </c>
      <c r="U371" s="743" t="s">
        <v>4771</v>
      </c>
      <c r="V371" s="628" t="s">
        <v>7167</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6867</v>
      </c>
      <c r="V372" s="628" t="s">
        <v>7456</v>
      </c>
      <c r="W372" s="629" t="s">
        <v>5395</v>
      </c>
      <c r="X372" s="629" t="s">
        <v>436</v>
      </c>
      <c r="Y372" s="744">
        <v>596000</v>
      </c>
      <c r="Z372" s="640">
        <v>16000</v>
      </c>
      <c r="AA372" s="640">
        <v>470000</v>
      </c>
      <c r="AB372" s="640"/>
      <c r="AC372" s="640">
        <v>40000</v>
      </c>
      <c r="AD372" s="640"/>
      <c r="AE372" s="640">
        <v>70000</v>
      </c>
      <c r="AF372" s="640"/>
      <c r="AG372" s="640"/>
      <c r="AH372" s="640"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7793</v>
      </c>
      <c r="W373" s="629" t="s">
        <v>592</v>
      </c>
      <c r="X373" s="629" t="s">
        <v>435</v>
      </c>
      <c r="Y373" s="744">
        <v>649000</v>
      </c>
      <c r="Z373" s="640">
        <v>18000</v>
      </c>
      <c r="AA373" s="640">
        <v>558000</v>
      </c>
      <c r="AB373" s="640"/>
      <c r="AC373" s="640"/>
      <c r="AD373" s="640"/>
      <c r="AE373" s="640">
        <v>73000</v>
      </c>
      <c r="AF373" s="640"/>
      <c r="AG373" s="640"/>
      <c r="AH373" s="640"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7640</v>
      </c>
      <c r="M374" s="268">
        <v>44638</v>
      </c>
      <c r="N374" s="269">
        <v>73000</v>
      </c>
      <c r="O374" s="270"/>
      <c r="P374" s="271" t="s">
        <v>809</v>
      </c>
      <c r="T374" s="918">
        <v>45992</v>
      </c>
      <c r="U374" s="743" t="s">
        <v>7179</v>
      </c>
      <c r="V374" s="628" t="s">
        <v>7544</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8530</v>
      </c>
      <c r="M375" s="268">
        <v>44638</v>
      </c>
      <c r="N375" s="269">
        <v>4000</v>
      </c>
      <c r="O375" s="270"/>
      <c r="P375" s="271" t="s">
        <v>644</v>
      </c>
      <c r="T375" s="918">
        <v>45992</v>
      </c>
      <c r="U375" s="743" t="s">
        <v>6711</v>
      </c>
      <c r="V375" s="628" t="s">
        <v>7789</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6711</v>
      </c>
      <c r="V376" s="628" t="s">
        <v>7341</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8527</v>
      </c>
      <c r="M377" s="268">
        <v>44636</v>
      </c>
      <c r="N377" s="269">
        <v>95000</v>
      </c>
      <c r="O377" s="270"/>
      <c r="P377" s="271" t="s">
        <v>811</v>
      </c>
      <c r="T377" s="918">
        <v>45992</v>
      </c>
      <c r="U377" s="743" t="s">
        <v>6711</v>
      </c>
      <c r="V377" s="628" t="s">
        <v>7298</v>
      </c>
      <c r="W377" s="629" t="s">
        <v>592</v>
      </c>
      <c r="X377" s="629" t="s">
        <v>435</v>
      </c>
      <c r="Y377" s="744">
        <v>528000</v>
      </c>
      <c r="Z377" s="640">
        <v>23000</v>
      </c>
      <c r="AA377" s="640">
        <v>435000</v>
      </c>
      <c r="AB377" s="640"/>
      <c r="AC377" s="640"/>
      <c r="AD377" s="640"/>
      <c r="AE377" s="640">
        <v>70000</v>
      </c>
      <c r="AF377" s="640"/>
      <c r="AG377" s="640"/>
      <c r="AH377" s="640"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8525</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6707</v>
      </c>
      <c r="V379" s="628" t="s">
        <v>7690</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8025</v>
      </c>
      <c r="M380" s="268">
        <v>44632</v>
      </c>
      <c r="N380" s="269">
        <v>20000</v>
      </c>
      <c r="O380" s="270"/>
      <c r="P380" s="271" t="s">
        <v>813</v>
      </c>
      <c r="T380" s="742">
        <v>45991</v>
      </c>
      <c r="U380" s="743" t="s">
        <v>3987</v>
      </c>
      <c r="V380" s="628" t="s">
        <v>7342</v>
      </c>
      <c r="W380" s="629" t="s">
        <v>592</v>
      </c>
      <c r="X380" s="629" t="s">
        <v>221</v>
      </c>
      <c r="Y380" s="744">
        <v>289000</v>
      </c>
      <c r="Z380" s="640">
        <v>5000</v>
      </c>
      <c r="AA380" s="640">
        <v>154000</v>
      </c>
      <c r="AB380" s="640">
        <v>28000</v>
      </c>
      <c r="AC380" s="640">
        <v>32000</v>
      </c>
      <c r="AD380" s="640"/>
      <c r="AE380" s="640">
        <v>70000</v>
      </c>
      <c r="AF380" s="640"/>
      <c r="AG380" s="640"/>
      <c r="AH380" s="640"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7031</v>
      </c>
      <c r="W381" s="629" t="s">
        <v>592</v>
      </c>
      <c r="X381" s="629" t="s">
        <v>435</v>
      </c>
      <c r="Y381" s="744">
        <v>380000</v>
      </c>
      <c r="Z381" s="640">
        <v>23000</v>
      </c>
      <c r="AA381" s="640">
        <v>222000</v>
      </c>
      <c r="AB381" s="640"/>
      <c r="AC381" s="640">
        <v>40000</v>
      </c>
      <c r="AD381" s="640"/>
      <c r="AE381" s="640">
        <v>95000</v>
      </c>
      <c r="AF381" s="640"/>
      <c r="AG381" s="640"/>
      <c r="AH381" s="640"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8497</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7419</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8495</v>
      </c>
      <c r="M387" s="268">
        <v>44624</v>
      </c>
      <c r="N387" s="269">
        <v>8000</v>
      </c>
      <c r="O387" s="270"/>
      <c r="P387" s="271" t="s">
        <v>817</v>
      </c>
      <c r="T387" s="742">
        <v>45991</v>
      </c>
      <c r="U387" s="743" t="s">
        <v>1710</v>
      </c>
      <c r="V387" s="628" t="s">
        <v>7299</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8493</v>
      </c>
      <c r="M388" s="268">
        <v>44621</v>
      </c>
      <c r="N388" s="269">
        <v>120000</v>
      </c>
      <c r="O388" s="270"/>
      <c r="P388" s="271" t="s">
        <v>818</v>
      </c>
      <c r="T388" s="742">
        <v>45991</v>
      </c>
      <c r="U388" s="743" t="s">
        <v>6566</v>
      </c>
      <c r="V388" s="628" t="s">
        <v>7416</v>
      </c>
      <c r="W388" s="629" t="s">
        <v>7417</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8521</v>
      </c>
      <c r="M389" s="268">
        <v>44620</v>
      </c>
      <c r="N389" s="269">
        <v>4000</v>
      </c>
      <c r="O389" s="270"/>
      <c r="P389" s="271" t="s">
        <v>644</v>
      </c>
      <c r="T389" s="742">
        <v>45991</v>
      </c>
      <c r="U389" s="743" t="s">
        <v>6566</v>
      </c>
      <c r="V389" s="628" t="s">
        <v>6924</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7104</v>
      </c>
      <c r="W390" s="629" t="s">
        <v>5089</v>
      </c>
      <c r="X390" s="629" t="s">
        <v>435</v>
      </c>
      <c r="Y390" s="744">
        <v>285000</v>
      </c>
      <c r="Z390" s="640"/>
      <c r="AA390" s="640">
        <v>205000</v>
      </c>
      <c r="AB390" s="640"/>
      <c r="AC390" s="640"/>
      <c r="AD390" s="640"/>
      <c r="AE390" s="640">
        <v>80000</v>
      </c>
      <c r="AF390" s="640"/>
      <c r="AG390" s="640"/>
      <c r="AH390" s="640"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7057</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6822</v>
      </c>
      <c r="W392" s="629" t="s">
        <v>611</v>
      </c>
      <c r="X392" s="629" t="s">
        <v>435</v>
      </c>
      <c r="Y392" s="744">
        <v>456000</v>
      </c>
      <c r="Z392" s="640">
        <v>23000</v>
      </c>
      <c r="AA392" s="640">
        <v>336000</v>
      </c>
      <c r="AB392" s="640">
        <v>19000</v>
      </c>
      <c r="AC392" s="640"/>
      <c r="AD392" s="640"/>
      <c r="AE392" s="640">
        <v>78000</v>
      </c>
      <c r="AF392" s="640"/>
      <c r="AG392" s="640"/>
      <c r="AH392" s="640"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6833</v>
      </c>
      <c r="V393" s="628" t="s">
        <v>7446</v>
      </c>
      <c r="W393" s="629" t="s">
        <v>592</v>
      </c>
      <c r="X393" s="629" t="s">
        <v>1695</v>
      </c>
      <c r="Y393" s="744">
        <v>571000</v>
      </c>
      <c r="Z393" s="640"/>
      <c r="AA393" s="640">
        <v>446000</v>
      </c>
      <c r="AB393" s="640">
        <v>40000</v>
      </c>
      <c r="AC393" s="640"/>
      <c r="AD393" s="640"/>
      <c r="AE393" s="640">
        <v>85000</v>
      </c>
      <c r="AF393" s="640"/>
      <c r="AG393" s="640"/>
      <c r="AH393" s="640"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7451</v>
      </c>
      <c r="M394" s="268">
        <v>44608</v>
      </c>
      <c r="N394" s="269">
        <v>120000</v>
      </c>
      <c r="O394" s="270"/>
      <c r="P394" s="645" t="s">
        <v>821</v>
      </c>
      <c r="T394" s="742">
        <v>45991</v>
      </c>
      <c r="U394" s="743" t="s">
        <v>6833</v>
      </c>
      <c r="V394" s="628" t="s">
        <v>7291</v>
      </c>
      <c r="W394" s="629" t="s">
        <v>7254</v>
      </c>
      <c r="X394" s="629" t="s">
        <v>433</v>
      </c>
      <c r="Y394" s="744">
        <v>395000</v>
      </c>
      <c r="Z394" s="640">
        <v>18000</v>
      </c>
      <c r="AA394" s="640">
        <v>226000</v>
      </c>
      <c r="AB394" s="640">
        <v>34000</v>
      </c>
      <c r="AC394" s="640">
        <v>47000</v>
      </c>
      <c r="AD394" s="640"/>
      <c r="AE394" s="640">
        <v>70000</v>
      </c>
      <c r="AF394" s="640"/>
      <c r="AG394" s="640"/>
      <c r="AH394" s="640"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6833</v>
      </c>
      <c r="V395" s="628" t="s">
        <v>7250</v>
      </c>
      <c r="W395" s="629" t="s">
        <v>592</v>
      </c>
      <c r="X395" s="629" t="s">
        <v>1821</v>
      </c>
      <c r="Y395" s="744">
        <v>523000</v>
      </c>
      <c r="Z395" s="640">
        <v>23000</v>
      </c>
      <c r="AA395" s="640">
        <v>380000</v>
      </c>
      <c r="AB395" s="640">
        <v>40000</v>
      </c>
      <c r="AC395" s="640"/>
      <c r="AD395" s="640"/>
      <c r="AE395" s="640">
        <v>80000</v>
      </c>
      <c r="AF395" s="640"/>
      <c r="AG395" s="640"/>
      <c r="AH395" s="640"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8505</v>
      </c>
      <c r="M396" s="268">
        <v>44606</v>
      </c>
      <c r="N396" s="269">
        <v>117000</v>
      </c>
      <c r="O396" s="270"/>
      <c r="P396" s="651" t="s">
        <v>680</v>
      </c>
      <c r="T396" s="742">
        <v>45991</v>
      </c>
      <c r="U396" s="743" t="s">
        <v>6600</v>
      </c>
      <c r="V396" s="628"/>
      <c r="W396" s="629"/>
      <c r="X396" s="629"/>
      <c r="Y396" s="744">
        <v>60000</v>
      </c>
      <c r="Z396" s="640"/>
      <c r="AA396" s="640"/>
      <c r="AB396" s="640"/>
      <c r="AC396" s="640">
        <v>60000</v>
      </c>
      <c r="AD396" s="640"/>
      <c r="AE396" s="640">
        <v>0</v>
      </c>
      <c r="AF396" s="640"/>
      <c r="AG396" s="640"/>
      <c r="AH396" s="640"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8478</v>
      </c>
      <c r="M397" s="268">
        <v>44604</v>
      </c>
      <c r="N397" s="269">
        <v>4000</v>
      </c>
      <c r="O397" s="270"/>
      <c r="P397" s="645" t="s">
        <v>644</v>
      </c>
      <c r="T397" s="742">
        <v>45991</v>
      </c>
      <c r="U397" s="743" t="s">
        <v>6600</v>
      </c>
      <c r="V397" s="628" t="s">
        <v>7238</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7208</v>
      </c>
      <c r="X398" s="629" t="s">
        <v>221</v>
      </c>
      <c r="Y398" s="744">
        <v>600000</v>
      </c>
      <c r="Z398" s="640"/>
      <c r="AA398" s="640"/>
      <c r="AB398" s="640"/>
      <c r="AC398" s="640">
        <v>300000</v>
      </c>
      <c r="AD398" s="640"/>
      <c r="AE398" s="640">
        <v>300000</v>
      </c>
      <c r="AF398" s="640"/>
      <c r="AG398" s="640"/>
      <c r="AH398" s="640"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7295</v>
      </c>
      <c r="W400" s="629" t="s">
        <v>592</v>
      </c>
      <c r="X400" s="629" t="s">
        <v>433</v>
      </c>
      <c r="Y400" s="744">
        <v>382000</v>
      </c>
      <c r="Z400" s="640"/>
      <c r="AA400" s="640">
        <v>254000</v>
      </c>
      <c r="AB400" s="640"/>
      <c r="AC400" s="640">
        <v>38000</v>
      </c>
      <c r="AD400" s="640"/>
      <c r="AE400" s="640">
        <v>45000</v>
      </c>
      <c r="AF400" s="640"/>
      <c r="AG400" s="640"/>
      <c r="AH400" s="640"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8469</v>
      </c>
      <c r="M401" s="273">
        <v>44580</v>
      </c>
      <c r="N401" s="274">
        <v>300000</v>
      </c>
      <c r="O401" s="275"/>
      <c r="P401" s="276" t="s">
        <v>825</v>
      </c>
      <c r="T401" s="742">
        <v>45991</v>
      </c>
      <c r="U401" s="743" t="s">
        <v>587</v>
      </c>
      <c r="V401" s="628" t="s">
        <v>7294</v>
      </c>
      <c r="W401" s="629" t="s">
        <v>592</v>
      </c>
      <c r="X401" s="629" t="s">
        <v>436</v>
      </c>
      <c r="Y401" s="744">
        <v>325000</v>
      </c>
      <c r="Z401" s="640"/>
      <c r="AA401" s="640">
        <v>195000</v>
      </c>
      <c r="AB401" s="640"/>
      <c r="AC401" s="640">
        <v>40000</v>
      </c>
      <c r="AD401" s="640"/>
      <c r="AE401" s="640">
        <v>45000</v>
      </c>
      <c r="AF401" s="640"/>
      <c r="AG401" s="640"/>
      <c r="AH401" s="640"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8480</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7119</v>
      </c>
      <c r="W403" s="629" t="s">
        <v>592</v>
      </c>
      <c r="X403" s="629" t="s">
        <v>436</v>
      </c>
      <c r="Y403" s="744">
        <v>364000</v>
      </c>
      <c r="Z403" s="640">
        <v>5000</v>
      </c>
      <c r="AA403" s="640">
        <v>228000</v>
      </c>
      <c r="AB403" s="640"/>
      <c r="AC403" s="640">
        <v>41000</v>
      </c>
      <c r="AD403" s="640"/>
      <c r="AE403" s="640">
        <v>45000</v>
      </c>
      <c r="AF403" s="640"/>
      <c r="AG403" s="640"/>
      <c r="AH403" s="640"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8465</v>
      </c>
      <c r="M404" s="268">
        <v>44561</v>
      </c>
      <c r="N404" s="269">
        <v>228000</v>
      </c>
      <c r="O404" s="270"/>
      <c r="P404" s="651" t="s">
        <v>680</v>
      </c>
      <c r="T404" s="742">
        <v>45991</v>
      </c>
      <c r="U404" s="743" t="s">
        <v>587</v>
      </c>
      <c r="V404" s="628" t="s">
        <v>7120</v>
      </c>
      <c r="W404" s="629" t="s">
        <v>592</v>
      </c>
      <c r="X404" s="629" t="s">
        <v>435</v>
      </c>
      <c r="Y404" s="744">
        <v>449000</v>
      </c>
      <c r="Z404" s="640">
        <v>5000</v>
      </c>
      <c r="AA404" s="640">
        <v>312000</v>
      </c>
      <c r="AB404" s="640"/>
      <c r="AC404" s="640"/>
      <c r="AD404" s="640"/>
      <c r="AE404" s="640">
        <v>45000</v>
      </c>
      <c r="AF404" s="640"/>
      <c r="AG404" s="640"/>
      <c r="AH404" s="640"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7538</v>
      </c>
      <c r="AD405" s="640"/>
      <c r="AE405" s="640">
        <v>50000</v>
      </c>
      <c r="AF405" s="640"/>
      <c r="AG405" s="640"/>
      <c r="AH405" s="640"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7175</v>
      </c>
      <c r="V406" s="628" t="s">
        <v>7161</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7442</v>
      </c>
      <c r="V407" s="628" t="s">
        <v>7443</v>
      </c>
      <c r="W407" s="629" t="s">
        <v>7444</v>
      </c>
      <c r="X407" s="629"/>
      <c r="Y407" s="744">
        <v>368000</v>
      </c>
      <c r="Z407" s="640">
        <v>23000</v>
      </c>
      <c r="AA407" s="640">
        <v>86000</v>
      </c>
      <c r="AB407" s="640">
        <v>63000</v>
      </c>
      <c r="AC407" s="640">
        <v>50000</v>
      </c>
      <c r="AD407" s="640"/>
      <c r="AE407" s="640">
        <v>146000</v>
      </c>
      <c r="AF407" s="640"/>
      <c r="AG407" s="640"/>
      <c r="AH407" s="640"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8463</v>
      </c>
      <c r="M408" s="268">
        <v>44550</v>
      </c>
      <c r="N408" s="269">
        <v>74000</v>
      </c>
      <c r="O408" s="270"/>
      <c r="P408" s="271" t="s">
        <v>830</v>
      </c>
      <c r="T408" s="742">
        <v>45991</v>
      </c>
      <c r="U408" s="629" t="s">
        <v>7280</v>
      </c>
      <c r="V408" s="628" t="s">
        <v>6595</v>
      </c>
      <c r="W408" s="629" t="s">
        <v>7217</v>
      </c>
      <c r="X408" s="629" t="s">
        <v>221</v>
      </c>
      <c r="Y408" s="744">
        <v>410000</v>
      </c>
      <c r="Z408" s="640">
        <v>23000</v>
      </c>
      <c r="AA408" s="640">
        <v>123000</v>
      </c>
      <c r="AB408" s="640">
        <v>123000</v>
      </c>
      <c r="AC408" s="640">
        <v>71000</v>
      </c>
      <c r="AD408" s="640"/>
      <c r="AE408" s="640">
        <v>70000</v>
      </c>
      <c r="AF408" s="640"/>
      <c r="AG408" s="640"/>
      <c r="AH408" s="640"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8479</v>
      </c>
      <c r="M409" s="268">
        <v>44550</v>
      </c>
      <c r="N409" s="269">
        <v>4000</v>
      </c>
      <c r="O409" s="270"/>
      <c r="P409" s="271" t="s">
        <v>644</v>
      </c>
      <c r="T409" s="742">
        <v>45991</v>
      </c>
      <c r="U409" s="743" t="s">
        <v>6565</v>
      </c>
      <c r="V409" s="628" t="s">
        <v>7172</v>
      </c>
      <c r="W409" s="629" t="s">
        <v>592</v>
      </c>
      <c r="X409" s="629" t="s">
        <v>435</v>
      </c>
      <c r="Y409" s="744">
        <v>636000</v>
      </c>
      <c r="Z409" s="640">
        <v>18000</v>
      </c>
      <c r="AA409" s="640">
        <v>492000</v>
      </c>
      <c r="AB409" s="640"/>
      <c r="AC409" s="640">
        <v>50000</v>
      </c>
      <c r="AD409" s="640"/>
      <c r="AE409" s="640">
        <v>76000</v>
      </c>
      <c r="AF409" s="640"/>
      <c r="AG409" s="640"/>
      <c r="AH409" s="640"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6678</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8464</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6700</v>
      </c>
      <c r="V413" s="628" t="s">
        <v>7256</v>
      </c>
      <c r="W413" s="629" t="s">
        <v>592</v>
      </c>
      <c r="X413" s="629" t="s">
        <v>221</v>
      </c>
      <c r="Y413" s="744">
        <v>250000</v>
      </c>
      <c r="Z413" s="640">
        <v>5000</v>
      </c>
      <c r="AA413" s="640"/>
      <c r="AB413" s="640">
        <v>158000</v>
      </c>
      <c r="AC413" s="640">
        <v>17000</v>
      </c>
      <c r="AD413" s="640"/>
      <c r="AE413" s="640">
        <v>70000</v>
      </c>
      <c r="AF413" s="640"/>
      <c r="AG413" s="640"/>
      <c r="AH413" s="640"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8461</v>
      </c>
      <c r="M414" s="268">
        <v>44531</v>
      </c>
      <c r="N414" s="269">
        <v>150000</v>
      </c>
      <c r="O414" s="270"/>
      <c r="P414" s="645" t="s">
        <v>833</v>
      </c>
      <c r="T414" s="742">
        <v>45991</v>
      </c>
      <c r="U414" s="743" t="s">
        <v>6700</v>
      </c>
      <c r="V414" s="628" t="s">
        <v>7255</v>
      </c>
      <c r="W414" s="629" t="s">
        <v>592</v>
      </c>
      <c r="X414" s="629" t="s">
        <v>221</v>
      </c>
      <c r="Y414" s="744">
        <v>362000</v>
      </c>
      <c r="Z414" s="640"/>
      <c r="AA414" s="640">
        <v>233000</v>
      </c>
      <c r="AB414" s="640"/>
      <c r="AC414" s="640">
        <v>18000</v>
      </c>
      <c r="AD414" s="640"/>
      <c r="AE414" s="640">
        <v>111000</v>
      </c>
      <c r="AF414" s="640"/>
      <c r="AG414" s="640"/>
      <c r="AH414" s="640"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6700</v>
      </c>
      <c r="V415" s="628" t="s">
        <v>6816</v>
      </c>
      <c r="W415" s="629" t="s">
        <v>6817</v>
      </c>
      <c r="X415" s="629" t="s">
        <v>436</v>
      </c>
      <c r="Y415" s="744">
        <v>446000</v>
      </c>
      <c r="Z415" s="640">
        <v>5000</v>
      </c>
      <c r="AA415" s="640">
        <v>390000</v>
      </c>
      <c r="AB415" s="640"/>
      <c r="AC415" s="640"/>
      <c r="AD415" s="640"/>
      <c r="AE415" s="640">
        <v>51000</v>
      </c>
      <c r="AF415" s="640"/>
      <c r="AG415" s="640"/>
      <c r="AH415" s="640"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7214</v>
      </c>
      <c r="Y418" s="744">
        <v>76000</v>
      </c>
      <c r="Z418" s="640"/>
      <c r="AA418" s="640">
        <v>45000</v>
      </c>
      <c r="AB418" s="640"/>
      <c r="AC418" s="640"/>
      <c r="AD418" s="640"/>
      <c r="AE418" s="640">
        <v>31000</v>
      </c>
      <c r="AF418" s="640"/>
      <c r="AG418" s="640"/>
      <c r="AH418" s="640"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8451</v>
      </c>
      <c r="M419" s="268">
        <v>44502</v>
      </c>
      <c r="N419" s="269">
        <v>4000</v>
      </c>
      <c r="O419" s="270"/>
      <c r="P419" s="271" t="s">
        <v>644</v>
      </c>
      <c r="T419" s="742">
        <v>45991</v>
      </c>
      <c r="U419" s="743" t="s">
        <v>6934</v>
      </c>
      <c r="V419" s="628" t="s">
        <v>7258</v>
      </c>
      <c r="W419" s="629" t="s">
        <v>593</v>
      </c>
      <c r="X419" s="629" t="s">
        <v>433</v>
      </c>
      <c r="Y419" s="744">
        <v>395000</v>
      </c>
      <c r="Z419" s="640">
        <v>11000</v>
      </c>
      <c r="AA419" s="640">
        <v>298000</v>
      </c>
      <c r="AB419" s="640"/>
      <c r="AC419" s="640"/>
      <c r="AD419" s="640"/>
      <c r="AE419" s="640">
        <v>86000</v>
      </c>
      <c r="AF419" s="640"/>
      <c r="AG419" s="640"/>
      <c r="AH419" s="640"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8452</v>
      </c>
      <c r="M420" s="268">
        <v>44502</v>
      </c>
      <c r="N420" s="269">
        <v>85000</v>
      </c>
      <c r="O420" s="270"/>
      <c r="P420" s="651" t="s">
        <v>680</v>
      </c>
      <c r="T420" s="742">
        <v>45991</v>
      </c>
      <c r="U420" s="743" t="s">
        <v>7452</v>
      </c>
      <c r="V420" s="628" t="s">
        <v>7458</v>
      </c>
      <c r="W420" s="629" t="s">
        <v>7459</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6861</v>
      </c>
      <c r="V422" s="628" t="s">
        <v>6864</v>
      </c>
      <c r="W422" s="629" t="s">
        <v>592</v>
      </c>
      <c r="X422" s="629" t="s">
        <v>245</v>
      </c>
      <c r="Y422" s="744">
        <v>546000</v>
      </c>
      <c r="Z422" s="640">
        <v>23000</v>
      </c>
      <c r="AA422" s="640">
        <v>398000</v>
      </c>
      <c r="AB422" s="640"/>
      <c r="AC422" s="640">
        <v>50000</v>
      </c>
      <c r="AD422" s="640"/>
      <c r="AE422" s="640">
        <v>75000</v>
      </c>
      <c r="AF422" s="640"/>
      <c r="AG422" s="640"/>
      <c r="AH422" s="640"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7292</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6867</v>
      </c>
      <c r="V424" s="628" t="s">
        <v>7260</v>
      </c>
      <c r="W424" s="629" t="s">
        <v>593</v>
      </c>
      <c r="X424" s="629" t="s">
        <v>433</v>
      </c>
      <c r="Y424" s="744">
        <v>346000</v>
      </c>
      <c r="Z424" s="640">
        <v>16000</v>
      </c>
      <c r="AA424" s="640">
        <v>255000</v>
      </c>
      <c r="AB424" s="640"/>
      <c r="AC424" s="640">
        <v>10000</v>
      </c>
      <c r="AD424" s="640"/>
      <c r="AE424" s="640">
        <v>65000</v>
      </c>
      <c r="AF424" s="640"/>
      <c r="AG424" s="640"/>
      <c r="AH424" s="640"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6777</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7293</v>
      </c>
      <c r="V426" s="628" t="s">
        <v>7296</v>
      </c>
      <c r="W426" s="629" t="s">
        <v>7284</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8447</v>
      </c>
      <c r="M427" s="268">
        <v>44473</v>
      </c>
      <c r="N427" s="269">
        <v>154000</v>
      </c>
      <c r="O427" s="270"/>
      <c r="P427" s="645" t="s">
        <v>842</v>
      </c>
      <c r="T427" s="742">
        <v>45991</v>
      </c>
      <c r="U427" s="743" t="s">
        <v>7179</v>
      </c>
      <c r="V427" s="628" t="s">
        <v>7168</v>
      </c>
      <c r="W427" s="629" t="s">
        <v>592</v>
      </c>
      <c r="X427" s="629" t="s">
        <v>436</v>
      </c>
      <c r="Y427" s="744">
        <v>538000</v>
      </c>
      <c r="Z427" s="640">
        <v>5000</v>
      </c>
      <c r="AA427" s="640">
        <v>437000</v>
      </c>
      <c r="AB427" s="640"/>
      <c r="AC427" s="640">
        <v>15000</v>
      </c>
      <c r="AD427" s="640"/>
      <c r="AE427" s="640">
        <v>81000</v>
      </c>
      <c r="AF427" s="640"/>
      <c r="AG427" s="640"/>
      <c r="AH427" s="640"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7188</v>
      </c>
      <c r="M428" s="268">
        <v>44471</v>
      </c>
      <c r="N428" s="269">
        <v>6000</v>
      </c>
      <c r="O428" s="270"/>
      <c r="P428" s="271" t="s">
        <v>644</v>
      </c>
      <c r="T428" s="742">
        <v>45991</v>
      </c>
      <c r="U428" s="743" t="s">
        <v>7179</v>
      </c>
      <c r="V428" s="628" t="s">
        <v>7168</v>
      </c>
      <c r="W428" s="629" t="s">
        <v>7190</v>
      </c>
      <c r="X428" s="629" t="s">
        <v>7191</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7049</v>
      </c>
      <c r="V429" s="628" t="s">
        <v>7454</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8423</v>
      </c>
      <c r="M430" s="268">
        <v>44466</v>
      </c>
      <c r="N430" s="269">
        <v>126000</v>
      </c>
      <c r="O430" s="270"/>
      <c r="P430" s="651" t="s">
        <v>680</v>
      </c>
      <c r="T430" s="742">
        <v>45991</v>
      </c>
      <c r="U430" s="743" t="s">
        <v>7049</v>
      </c>
      <c r="V430" s="628" t="s">
        <v>7063</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6794</v>
      </c>
      <c r="W431" s="629" t="s">
        <v>592</v>
      </c>
      <c r="X431" s="629" t="s">
        <v>221</v>
      </c>
      <c r="Y431" s="640">
        <v>300000</v>
      </c>
      <c r="Z431" s="640">
        <v>5000</v>
      </c>
      <c r="AA431" s="640"/>
      <c r="AB431" s="640">
        <v>145000</v>
      </c>
      <c r="AC431" s="640">
        <v>75000</v>
      </c>
      <c r="AD431" s="640"/>
      <c r="AE431" s="640">
        <v>75000</v>
      </c>
      <c r="AF431" s="640"/>
      <c r="AG431" s="640"/>
      <c r="AH431" s="640"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8445</v>
      </c>
      <c r="M432" s="268">
        <v>44454</v>
      </c>
      <c r="N432" s="269">
        <v>4000</v>
      </c>
      <c r="O432" s="270"/>
      <c r="P432" s="645" t="s">
        <v>644</v>
      </c>
      <c r="T432" s="742">
        <v>45931</v>
      </c>
      <c r="U432" s="629" t="s">
        <v>587</v>
      </c>
      <c r="V432" s="628" t="s">
        <v>6734</v>
      </c>
      <c r="W432" s="629" t="s">
        <v>592</v>
      </c>
      <c r="X432" s="629" t="s">
        <v>221</v>
      </c>
      <c r="Y432" s="640">
        <v>730000</v>
      </c>
      <c r="Z432" s="640">
        <v>5000</v>
      </c>
      <c r="AA432" s="640"/>
      <c r="AB432" s="640">
        <v>473000</v>
      </c>
      <c r="AC432" s="640">
        <v>126000</v>
      </c>
      <c r="AD432" s="640"/>
      <c r="AE432" s="640">
        <v>126000</v>
      </c>
      <c r="AF432" s="640"/>
      <c r="AG432" s="640"/>
      <c r="AH432" s="640"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8421</v>
      </c>
      <c r="M433" s="268">
        <v>44450</v>
      </c>
      <c r="N433" s="269">
        <v>200000</v>
      </c>
      <c r="O433" s="270"/>
      <c r="P433" s="651" t="s">
        <v>680</v>
      </c>
      <c r="T433" s="742">
        <v>45931</v>
      </c>
      <c r="U433" s="629" t="s">
        <v>587</v>
      </c>
      <c r="V433" s="628" t="s">
        <v>6891</v>
      </c>
      <c r="W433" s="629" t="s">
        <v>1477</v>
      </c>
      <c r="X433" s="629" t="s">
        <v>433</v>
      </c>
      <c r="Y433" s="640">
        <v>700000</v>
      </c>
      <c r="Z433" s="640"/>
      <c r="AA433" s="640"/>
      <c r="AB433" s="640">
        <v>563000</v>
      </c>
      <c r="AC433" s="640">
        <v>45000</v>
      </c>
      <c r="AD433" s="640"/>
      <c r="AE433" s="640">
        <v>45000</v>
      </c>
      <c r="AF433" s="640"/>
      <c r="AG433" s="640"/>
      <c r="AH433" s="640"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8420</v>
      </c>
      <c r="M434" s="268">
        <v>44445</v>
      </c>
      <c r="N434" s="269">
        <v>85000</v>
      </c>
      <c r="O434" s="270"/>
      <c r="P434" s="269" t="s">
        <v>680</v>
      </c>
      <c r="T434" s="742">
        <v>45931</v>
      </c>
      <c r="U434" s="629" t="s">
        <v>587</v>
      </c>
      <c r="V434" s="628" t="s">
        <v>6782</v>
      </c>
      <c r="W434" s="629" t="s">
        <v>592</v>
      </c>
      <c r="X434" s="629" t="s">
        <v>436</v>
      </c>
      <c r="Y434" s="640">
        <v>368000</v>
      </c>
      <c r="Z434" s="640">
        <v>5000</v>
      </c>
      <c r="AA434" s="640"/>
      <c r="AB434" s="640">
        <v>202000</v>
      </c>
      <c r="AC434" s="640">
        <v>45000</v>
      </c>
      <c r="AD434" s="640"/>
      <c r="AE434" s="640">
        <v>45000</v>
      </c>
      <c r="AF434" s="640"/>
      <c r="AG434" s="640"/>
      <c r="AH434" s="640"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6860</v>
      </c>
      <c r="X435" s="629" t="s">
        <v>221</v>
      </c>
      <c r="Y435" s="640">
        <v>695000</v>
      </c>
      <c r="Z435" s="640"/>
      <c r="AA435" s="640"/>
      <c r="AB435" s="640">
        <v>90000</v>
      </c>
      <c r="AC435" s="640">
        <v>454000</v>
      </c>
      <c r="AD435" s="640"/>
      <c r="AE435" s="640">
        <v>60000</v>
      </c>
      <c r="AF435" s="640"/>
      <c r="AG435" s="640"/>
      <c r="AH435" s="640"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8425</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7451</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6819</v>
      </c>
      <c r="W438" s="629" t="s">
        <v>592</v>
      </c>
      <c r="X438" s="629" t="s">
        <v>436</v>
      </c>
      <c r="Y438" s="640">
        <v>320000</v>
      </c>
      <c r="Z438" s="640"/>
      <c r="AA438" s="640"/>
      <c r="AB438" s="640"/>
      <c r="AC438" s="640"/>
      <c r="AD438" s="640"/>
      <c r="AE438" s="640">
        <v>71000</v>
      </c>
      <c r="AF438" s="640"/>
      <c r="AG438" s="640"/>
      <c r="AH438" s="640"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8432</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8424</v>
      </c>
      <c r="M440" s="268">
        <v>44422</v>
      </c>
      <c r="N440" s="269">
        <v>150000</v>
      </c>
      <c r="O440" s="270"/>
      <c r="P440" s="645" t="s">
        <v>848</v>
      </c>
      <c r="T440" s="742">
        <v>45931</v>
      </c>
      <c r="U440" s="629" t="s">
        <v>4905</v>
      </c>
      <c r="V440" s="629" t="s">
        <v>6956</v>
      </c>
      <c r="W440" s="629" t="s">
        <v>592</v>
      </c>
      <c r="X440" s="629" t="s">
        <v>433</v>
      </c>
      <c r="Y440" s="640">
        <v>252000</v>
      </c>
      <c r="Z440" s="640"/>
      <c r="AA440" s="640"/>
      <c r="AB440" s="640"/>
      <c r="AC440" s="640"/>
      <c r="AD440" s="640"/>
      <c r="AE440" s="640">
        <v>-23000</v>
      </c>
      <c r="AF440" s="640"/>
      <c r="AG440" s="640"/>
      <c r="AH440" s="640"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8409</v>
      </c>
      <c r="M441" s="268">
        <v>44416</v>
      </c>
      <c r="N441" s="269">
        <v>205000</v>
      </c>
      <c r="O441" s="270"/>
      <c r="P441" s="651" t="s">
        <v>680</v>
      </c>
      <c r="T441" s="742">
        <v>45931</v>
      </c>
      <c r="U441" s="629" t="s">
        <v>2523</v>
      </c>
      <c r="V441" s="629" t="s">
        <v>5611</v>
      </c>
      <c r="W441" s="629" t="s">
        <v>592</v>
      </c>
      <c r="X441" s="629" t="s">
        <v>217</v>
      </c>
      <c r="Y441" s="640" t="s">
        <v>6806</v>
      </c>
      <c r="Z441" s="640"/>
      <c r="AA441" s="640"/>
      <c r="AB441" s="640"/>
      <c r="AC441" s="640"/>
      <c r="AD441" s="640"/>
      <c r="AE441" s="640">
        <v>98000</v>
      </c>
      <c r="AF441" s="640"/>
      <c r="AG441" s="640"/>
      <c r="AH441" s="640"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6722</v>
      </c>
      <c r="W442" s="629" t="s">
        <v>592</v>
      </c>
      <c r="X442" s="629" t="s">
        <v>221</v>
      </c>
      <c r="Y442" s="640">
        <v>277000</v>
      </c>
      <c r="Z442" s="640"/>
      <c r="AA442" s="640"/>
      <c r="AB442" s="640"/>
      <c r="AC442" s="640"/>
      <c r="AD442" s="640"/>
      <c r="AE442" s="640">
        <v>103000</v>
      </c>
      <c r="AF442" s="640"/>
      <c r="AG442" s="640"/>
      <c r="AH442" s="640"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8426</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7451</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8403</v>
      </c>
      <c r="M445" s="268">
        <v>44400</v>
      </c>
      <c r="N445" s="269">
        <v>40000</v>
      </c>
      <c r="O445" s="270"/>
      <c r="P445" s="271" t="s">
        <v>849</v>
      </c>
      <c r="T445" s="742">
        <v>45931</v>
      </c>
      <c r="U445" s="629" t="s">
        <v>1710</v>
      </c>
      <c r="V445" s="629" t="s">
        <v>6829</v>
      </c>
      <c r="W445" s="629" t="s">
        <v>592</v>
      </c>
      <c r="X445" s="629" t="s">
        <v>436</v>
      </c>
      <c r="Y445" s="640">
        <v>321000</v>
      </c>
      <c r="Z445" s="640"/>
      <c r="AA445" s="640"/>
      <c r="AB445" s="640"/>
      <c r="AC445" s="640"/>
      <c r="AD445" s="640"/>
      <c r="AE445" s="640">
        <v>69000</v>
      </c>
      <c r="AF445" s="640"/>
      <c r="AG445" s="640"/>
      <c r="AH445" s="640"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8400</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8399</v>
      </c>
      <c r="M447" s="268">
        <v>44389</v>
      </c>
      <c r="N447" s="269">
        <v>40000</v>
      </c>
      <c r="O447" s="270"/>
      <c r="P447" s="269" t="s">
        <v>680</v>
      </c>
      <c r="T447" s="742">
        <v>45931</v>
      </c>
      <c r="U447" s="629" t="s">
        <v>6566</v>
      </c>
      <c r="V447" s="629" t="s">
        <v>6880</v>
      </c>
      <c r="W447" s="629" t="s">
        <v>592</v>
      </c>
      <c r="X447" s="629" t="s">
        <v>435</v>
      </c>
      <c r="Y447" s="640">
        <v>312000</v>
      </c>
      <c r="Z447" s="640"/>
      <c r="AA447" s="640"/>
      <c r="AB447" s="640"/>
      <c r="AC447" s="640"/>
      <c r="AD447" s="640"/>
      <c r="AE447" s="640">
        <v>69000</v>
      </c>
      <c r="AF447" s="640"/>
      <c r="AG447" s="640"/>
      <c r="AH447" s="640"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8401</v>
      </c>
      <c r="M448" s="268">
        <v>44383</v>
      </c>
      <c r="N448" s="269">
        <v>30000</v>
      </c>
      <c r="O448" s="270"/>
      <c r="P448" s="645" t="s">
        <v>851</v>
      </c>
      <c r="T448" s="742">
        <v>45931</v>
      </c>
      <c r="U448" s="629" t="s">
        <v>6566</v>
      </c>
      <c r="V448" s="629" t="s">
        <v>6585</v>
      </c>
      <c r="W448" s="629" t="s">
        <v>592</v>
      </c>
      <c r="X448" s="629" t="s">
        <v>433</v>
      </c>
      <c r="Y448" s="640"/>
      <c r="Z448" s="640"/>
      <c r="AA448" s="640"/>
      <c r="AB448" s="640"/>
      <c r="AC448" s="640"/>
      <c r="AD448" s="640"/>
      <c r="AE448" s="640">
        <v>0</v>
      </c>
      <c r="AF448" s="640"/>
      <c r="AG448" s="640"/>
      <c r="AH448" s="640"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6753</v>
      </c>
      <c r="W449" s="629" t="s">
        <v>592</v>
      </c>
      <c r="X449" s="629" t="s">
        <v>221</v>
      </c>
      <c r="Y449" s="640" t="s">
        <v>6831</v>
      </c>
      <c r="Z449" s="640"/>
      <c r="AA449" s="640"/>
      <c r="AB449" s="640"/>
      <c r="AC449" s="640"/>
      <c r="AD449" s="640"/>
      <c r="AE449" s="640">
        <v>73000</v>
      </c>
      <c r="AF449" s="640"/>
      <c r="AG449" s="640"/>
      <c r="AH449" s="640"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6605</v>
      </c>
      <c r="V450" s="629" t="s">
        <v>6820</v>
      </c>
      <c r="W450" s="629" t="s">
        <v>592</v>
      </c>
      <c r="X450" s="629" t="s">
        <v>435</v>
      </c>
      <c r="Y450" s="640"/>
      <c r="Z450" s="640"/>
      <c r="AA450" s="640"/>
      <c r="AB450" s="640"/>
      <c r="AC450" s="640"/>
      <c r="AD450" s="640"/>
      <c r="AE450" s="640">
        <v>70000</v>
      </c>
      <c r="AF450" s="640"/>
      <c r="AG450" s="640"/>
      <c r="AH450" s="640"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6642</v>
      </c>
      <c r="W451" s="629" t="s">
        <v>3642</v>
      </c>
      <c r="X451" s="629" t="s">
        <v>436</v>
      </c>
      <c r="Y451" s="640">
        <v>484000</v>
      </c>
      <c r="Z451" s="640"/>
      <c r="AA451" s="640"/>
      <c r="AB451" s="640"/>
      <c r="AC451" s="640"/>
      <c r="AD451" s="640"/>
      <c r="AE451" s="640">
        <v>70000</v>
      </c>
      <c r="AF451" s="640"/>
      <c r="AG451" s="640"/>
      <c r="AH451" s="640"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6821</v>
      </c>
      <c r="W452" s="629" t="s">
        <v>592</v>
      </c>
      <c r="X452" s="629" t="s">
        <v>435</v>
      </c>
      <c r="Y452" s="640">
        <v>869000</v>
      </c>
      <c r="Z452" s="640"/>
      <c r="AA452" s="640"/>
      <c r="AB452" s="640"/>
      <c r="AC452" s="640"/>
      <c r="AD452" s="640"/>
      <c r="AE452" s="640">
        <v>71000</v>
      </c>
      <c r="AF452" s="640"/>
      <c r="AG452" s="640"/>
      <c r="AH452" s="640"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6833</v>
      </c>
      <c r="V453" s="629">
        <v>1081396059</v>
      </c>
      <c r="W453" s="629" t="s">
        <v>3166</v>
      </c>
      <c r="X453" s="629" t="s">
        <v>7111</v>
      </c>
      <c r="Y453" s="640">
        <v>303000</v>
      </c>
      <c r="Z453" s="640"/>
      <c r="AA453" s="640"/>
      <c r="AB453" s="640">
        <v>45000</v>
      </c>
      <c r="AC453" s="640">
        <v>227000</v>
      </c>
      <c r="AD453" s="640"/>
      <c r="AE453" s="640">
        <v>31000</v>
      </c>
      <c r="AF453" s="640"/>
      <c r="AG453" s="640"/>
      <c r="AH453" s="640"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6833</v>
      </c>
      <c r="V454" s="629">
        <v>12269531</v>
      </c>
      <c r="W454" s="629" t="s">
        <v>4948</v>
      </c>
      <c r="X454" s="629" t="s">
        <v>221</v>
      </c>
      <c r="Y454" s="640">
        <v>303000</v>
      </c>
      <c r="Z454" s="640"/>
      <c r="AA454" s="640"/>
      <c r="AB454" s="640"/>
      <c r="AC454" s="640"/>
      <c r="AD454" s="640"/>
      <c r="AE454" s="640">
        <v>31000</v>
      </c>
      <c r="AF454" s="640"/>
      <c r="AG454" s="640"/>
      <c r="AH454" s="640"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7053</v>
      </c>
      <c r="V455" s="629" t="s">
        <v>7074</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8376</v>
      </c>
      <c r="M456" s="268">
        <v>44361</v>
      </c>
      <c r="N456" s="269">
        <v>44000</v>
      </c>
      <c r="O456" s="270"/>
      <c r="P456" s="651" t="s">
        <v>680</v>
      </c>
      <c r="T456" s="742">
        <v>45931</v>
      </c>
      <c r="U456" s="629" t="s">
        <v>7053</v>
      </c>
      <c r="V456" s="629" t="s">
        <v>6792</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7053</v>
      </c>
      <c r="V457" s="629" t="s">
        <v>2995</v>
      </c>
      <c r="W457" s="629" t="s">
        <v>592</v>
      </c>
      <c r="X457" s="629" t="s">
        <v>433</v>
      </c>
      <c r="Y457" s="640">
        <v>374000</v>
      </c>
      <c r="Z457" s="640"/>
      <c r="AA457" s="640"/>
      <c r="AB457" s="640">
        <v>299000</v>
      </c>
      <c r="AC457" s="640">
        <v>5000</v>
      </c>
      <c r="AD457" s="640"/>
      <c r="AE457" s="640">
        <v>70000</v>
      </c>
      <c r="AF457" s="640"/>
      <c r="AG457" s="640"/>
      <c r="AH457" s="640"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7053</v>
      </c>
      <c r="V458" s="629" t="s">
        <v>7059</v>
      </c>
      <c r="W458" s="629" t="s">
        <v>592</v>
      </c>
      <c r="X458" s="629" t="s">
        <v>436</v>
      </c>
      <c r="Y458" s="640">
        <v>410000</v>
      </c>
      <c r="Z458" s="640"/>
      <c r="AA458" s="640"/>
      <c r="AB458" s="640"/>
      <c r="AC458" s="640"/>
      <c r="AD458" s="640"/>
      <c r="AE458" s="640">
        <v>72000</v>
      </c>
      <c r="AF458" s="640"/>
      <c r="AG458" s="640"/>
      <c r="AH458" s="640"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8368</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8365</v>
      </c>
      <c r="M460" s="268">
        <v>44346</v>
      </c>
      <c r="N460" s="269">
        <v>80000</v>
      </c>
      <c r="O460" s="270"/>
      <c r="P460" s="645" t="s">
        <v>857</v>
      </c>
      <c r="T460" s="742">
        <v>45931</v>
      </c>
      <c r="U460" s="629" t="s">
        <v>1470</v>
      </c>
      <c r="V460" s="629" t="s">
        <v>6958</v>
      </c>
      <c r="W460" s="629" t="s">
        <v>592</v>
      </c>
      <c r="X460" s="629" t="s">
        <v>435</v>
      </c>
      <c r="Y460" s="640">
        <v>308000</v>
      </c>
      <c r="Z460" s="640"/>
      <c r="AA460" s="640"/>
      <c r="AB460" s="640"/>
      <c r="AC460" s="640"/>
      <c r="AD460" s="640"/>
      <c r="AE460" s="640">
        <v>22000</v>
      </c>
      <c r="AF460" s="640"/>
      <c r="AG460" s="640"/>
      <c r="AH460" s="640"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8364</v>
      </c>
      <c r="M461" s="268">
        <v>44346</v>
      </c>
      <c r="N461" s="269">
        <v>180000</v>
      </c>
      <c r="O461" s="270"/>
      <c r="P461" s="651" t="s">
        <v>680</v>
      </c>
      <c r="T461" s="742">
        <v>45931</v>
      </c>
      <c r="U461" s="629" t="s">
        <v>6600</v>
      </c>
      <c r="V461" s="629" t="s">
        <v>6875</v>
      </c>
      <c r="W461" s="629" t="s">
        <v>6874</v>
      </c>
      <c r="X461" s="629" t="s">
        <v>221</v>
      </c>
      <c r="Y461" s="640" t="s">
        <v>6952</v>
      </c>
      <c r="Z461" s="640"/>
      <c r="AA461" s="640"/>
      <c r="AB461" s="640"/>
      <c r="AC461" s="640"/>
      <c r="AD461" s="640"/>
      <c r="AE461" s="640">
        <v>41000</v>
      </c>
      <c r="AF461" s="640"/>
      <c r="AG461" s="640"/>
      <c r="AH461" s="640"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7070</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6920</v>
      </c>
      <c r="W464" s="629" t="s">
        <v>592</v>
      </c>
      <c r="X464" s="629" t="s">
        <v>435</v>
      </c>
      <c r="Y464" s="640">
        <v>616000</v>
      </c>
      <c r="Z464" s="640"/>
      <c r="AA464" s="640"/>
      <c r="AB464" s="640"/>
      <c r="AC464" s="640"/>
      <c r="AD464" s="640"/>
      <c r="AE464" s="640">
        <v>72000</v>
      </c>
      <c r="AF464" s="640"/>
      <c r="AG464" s="640"/>
      <c r="AH464" s="640"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8358</v>
      </c>
      <c r="M466" s="268">
        <v>44328</v>
      </c>
      <c r="N466" s="269">
        <v>80000</v>
      </c>
      <c r="O466" s="270"/>
      <c r="P466" s="271" t="s">
        <v>862</v>
      </c>
      <c r="T466" s="742">
        <v>45931</v>
      </c>
      <c r="U466" s="629" t="s">
        <v>6562</v>
      </c>
      <c r="V466" s="629" t="s">
        <v>6625</v>
      </c>
      <c r="W466" s="629" t="s">
        <v>592</v>
      </c>
      <c r="X466" s="629" t="s">
        <v>436</v>
      </c>
      <c r="Y466" s="640" t="s">
        <v>5489</v>
      </c>
      <c r="Z466" s="640"/>
      <c r="AA466" s="640"/>
      <c r="AB466" s="640"/>
      <c r="AC466" s="640"/>
      <c r="AD466" s="640"/>
      <c r="AE466" s="640">
        <v>70000</v>
      </c>
      <c r="AF466" s="640"/>
      <c r="AG466" s="640"/>
      <c r="AH466" s="640"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6873</v>
      </c>
      <c r="W467" s="629" t="s">
        <v>592</v>
      </c>
      <c r="X467" s="629" t="s">
        <v>435</v>
      </c>
      <c r="Y467" s="640">
        <v>216000</v>
      </c>
      <c r="Z467" s="640"/>
      <c r="AA467" s="640"/>
      <c r="AB467" s="640"/>
      <c r="AC467" s="640"/>
      <c r="AD467" s="640"/>
      <c r="AE467" s="640">
        <v>60000</v>
      </c>
      <c r="AF467" s="640"/>
      <c r="AG467" s="640"/>
      <c r="AH467" s="640"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8342</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8346</v>
      </c>
      <c r="M469" s="268">
        <v>44311</v>
      </c>
      <c r="N469" s="269">
        <v>40000</v>
      </c>
      <c r="O469" s="270"/>
      <c r="P469" s="269" t="s">
        <v>680</v>
      </c>
      <c r="T469" s="742">
        <v>45931</v>
      </c>
      <c r="U469" s="629" t="s">
        <v>6857</v>
      </c>
      <c r="V469" s="629" t="s">
        <v>6807</v>
      </c>
      <c r="W469" s="629" t="s">
        <v>592</v>
      </c>
      <c r="X469" s="629" t="s">
        <v>435</v>
      </c>
      <c r="Y469" s="640">
        <v>658000</v>
      </c>
      <c r="Z469" s="640"/>
      <c r="AA469" s="640"/>
      <c r="AB469" s="640"/>
      <c r="AC469" s="640"/>
      <c r="AD469" s="640"/>
      <c r="AE469" s="640">
        <v>72000</v>
      </c>
      <c r="AF469" s="640"/>
      <c r="AG469" s="640"/>
      <c r="AH469" s="640"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6857</v>
      </c>
      <c r="V470" s="629" t="s">
        <v>4952</v>
      </c>
      <c r="W470" s="629" t="s">
        <v>6866</v>
      </c>
      <c r="X470" s="629" t="s">
        <v>221</v>
      </c>
      <c r="Y470" s="640">
        <v>195000</v>
      </c>
      <c r="Z470" s="640"/>
      <c r="AA470" s="640"/>
      <c r="AB470" s="640"/>
      <c r="AC470" s="640"/>
      <c r="AD470" s="640"/>
      <c r="AE470" s="640">
        <v>69000</v>
      </c>
      <c r="AF470" s="640"/>
      <c r="AG470" s="640"/>
      <c r="AH470" s="640"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8345</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6700</v>
      </c>
      <c r="V472" s="629" t="s">
        <v>6848</v>
      </c>
      <c r="W472" s="629" t="s">
        <v>6884</v>
      </c>
      <c r="X472" s="629" t="s">
        <v>435</v>
      </c>
      <c r="Y472" s="640" t="s">
        <v>6886</v>
      </c>
      <c r="Z472" s="640"/>
      <c r="AA472" s="640"/>
      <c r="AB472" s="640"/>
      <c r="AC472" s="640"/>
      <c r="AD472" s="640"/>
      <c r="AE472" s="640">
        <v>70000</v>
      </c>
      <c r="AF472" s="640"/>
      <c r="AG472" s="640"/>
      <c r="AH472" s="640"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6700</v>
      </c>
      <c r="V473" s="629" t="s">
        <v>6728</v>
      </c>
      <c r="W473" s="629" t="s">
        <v>4561</v>
      </c>
      <c r="X473" s="629" t="s">
        <v>435</v>
      </c>
      <c r="Y473" s="640">
        <v>991000</v>
      </c>
      <c r="Z473" s="640"/>
      <c r="AA473" s="640"/>
      <c r="AB473" s="640"/>
      <c r="AC473" s="640"/>
      <c r="AD473" s="640"/>
      <c r="AE473" s="640">
        <v>68000</v>
      </c>
      <c r="AF473" s="640"/>
      <c r="AG473" s="640"/>
      <c r="AH473" s="640"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6700</v>
      </c>
      <c r="V474" s="629" t="s">
        <v>6790</v>
      </c>
      <c r="W474" s="629" t="s">
        <v>592</v>
      </c>
      <c r="X474" s="629" t="s">
        <v>436</v>
      </c>
      <c r="Y474" s="640">
        <v>564000</v>
      </c>
      <c r="Z474" s="640"/>
      <c r="AA474" s="640"/>
      <c r="AB474" s="640"/>
      <c r="AC474" s="640"/>
      <c r="AD474" s="640"/>
      <c r="AE474" s="640">
        <v>86000</v>
      </c>
      <c r="AF474" s="640"/>
      <c r="AG474" s="640"/>
      <c r="AH474" s="640"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7709</v>
      </c>
      <c r="M475" s="268">
        <v>44300</v>
      </c>
      <c r="N475" s="269">
        <v>40000</v>
      </c>
      <c r="O475" s="270" t="s">
        <v>867</v>
      </c>
      <c r="P475" s="271" t="s">
        <v>869</v>
      </c>
      <c r="T475" s="742">
        <v>45931</v>
      </c>
      <c r="U475" s="629" t="s">
        <v>6700</v>
      </c>
      <c r="V475" s="629" t="s">
        <v>6872</v>
      </c>
      <c r="W475" s="629" t="s">
        <v>5089</v>
      </c>
      <c r="X475" s="629" t="s">
        <v>436</v>
      </c>
      <c r="Y475" s="640">
        <v>533000</v>
      </c>
      <c r="Z475" s="640"/>
      <c r="AA475" s="640"/>
      <c r="AB475" s="640"/>
      <c r="AC475" s="640"/>
      <c r="AD475" s="640"/>
      <c r="AE475" s="640">
        <v>80000</v>
      </c>
      <c r="AF475" s="640"/>
      <c r="AG475" s="640"/>
      <c r="AH475" s="640"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8308</v>
      </c>
      <c r="M476" s="268">
        <v>44299</v>
      </c>
      <c r="N476" s="269">
        <v>880000</v>
      </c>
      <c r="O476" s="270"/>
      <c r="P476" s="271" t="s">
        <v>870</v>
      </c>
      <c r="T476" s="742">
        <v>45931</v>
      </c>
      <c r="U476" s="629" t="s">
        <v>6934</v>
      </c>
      <c r="V476" s="629" t="s">
        <v>6937</v>
      </c>
      <c r="W476" s="629" t="s">
        <v>592</v>
      </c>
      <c r="X476" s="629" t="s">
        <v>5179</v>
      </c>
      <c r="Y476" s="640">
        <v>410000</v>
      </c>
      <c r="Z476" s="640">
        <v>5000</v>
      </c>
      <c r="AA476" s="640">
        <v>11000</v>
      </c>
      <c r="AB476" s="640">
        <v>278000</v>
      </c>
      <c r="AC476" s="640">
        <v>40000</v>
      </c>
      <c r="AD476" s="640"/>
      <c r="AE476" s="640">
        <v>76000</v>
      </c>
      <c r="AF476" s="640"/>
      <c r="AG476" s="640"/>
      <c r="AH476" s="640"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6825</v>
      </c>
      <c r="V478" s="629" t="s">
        <v>6826</v>
      </c>
      <c r="W478" s="629" t="s">
        <v>1902</v>
      </c>
      <c r="X478" s="629" t="s">
        <v>436</v>
      </c>
      <c r="Y478" s="640">
        <v>105000</v>
      </c>
      <c r="Z478" s="640"/>
      <c r="AA478" s="640"/>
      <c r="AB478" s="640"/>
      <c r="AC478" s="640"/>
      <c r="AD478" s="640"/>
      <c r="AE478" s="640">
        <v>25000</v>
      </c>
      <c r="AF478" s="640"/>
      <c r="AG478" s="640"/>
      <c r="AH478" s="640"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8302</v>
      </c>
      <c r="M479" s="268">
        <v>44294</v>
      </c>
      <c r="N479" s="269">
        <v>40000</v>
      </c>
      <c r="O479" s="270" t="s">
        <v>867</v>
      </c>
      <c r="P479" s="645" t="s">
        <v>869</v>
      </c>
      <c r="T479" s="742">
        <v>45931</v>
      </c>
      <c r="U479" s="629" t="s">
        <v>4071</v>
      </c>
      <c r="V479" s="629" t="s">
        <v>6969</v>
      </c>
      <c r="W479" s="629" t="s">
        <v>592</v>
      </c>
      <c r="X479" s="629" t="s">
        <v>602</v>
      </c>
      <c r="Y479" s="640">
        <v>460000</v>
      </c>
      <c r="Z479" s="640"/>
      <c r="AA479" s="640"/>
      <c r="AB479" s="640"/>
      <c r="AC479" s="640"/>
      <c r="AD479" s="640"/>
      <c r="AE479" s="640">
        <v>98000</v>
      </c>
      <c r="AF479" s="640"/>
      <c r="AG479" s="640"/>
      <c r="AH479" s="640"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8295</v>
      </c>
      <c r="M480" s="268">
        <v>44294</v>
      </c>
      <c r="N480" s="269">
        <v>100000</v>
      </c>
      <c r="O480" s="270"/>
      <c r="P480" s="271" t="s">
        <v>871</v>
      </c>
      <c r="T480" s="742">
        <v>45931</v>
      </c>
      <c r="U480" s="629" t="s">
        <v>2400</v>
      </c>
      <c r="V480" s="629" t="s">
        <v>6938</v>
      </c>
      <c r="W480" s="629" t="s">
        <v>592</v>
      </c>
      <c r="X480" s="629" t="s">
        <v>221</v>
      </c>
      <c r="Y480" s="640">
        <v>436000</v>
      </c>
      <c r="Z480" s="640"/>
      <c r="AA480" s="640"/>
      <c r="AB480" s="640"/>
      <c r="AC480" s="640"/>
      <c r="AD480" s="640"/>
      <c r="AE480" s="640">
        <v>89000</v>
      </c>
      <c r="AF480" s="640"/>
      <c r="AG480" s="640"/>
      <c r="AH480" s="640"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7044</v>
      </c>
      <c r="W481" s="629" t="s">
        <v>7045</v>
      </c>
      <c r="X481" s="629" t="s">
        <v>608</v>
      </c>
      <c r="Y481" s="640">
        <v>142000</v>
      </c>
      <c r="Z481" s="640"/>
      <c r="AA481" s="640"/>
      <c r="AB481" s="640"/>
      <c r="AC481" s="640"/>
      <c r="AD481" s="640"/>
      <c r="AE481" s="640">
        <v>30000</v>
      </c>
      <c r="AF481" s="640"/>
      <c r="AG481" s="640"/>
      <c r="AH481" s="640"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8299</v>
      </c>
      <c r="M482" s="268">
        <v>44292</v>
      </c>
      <c r="N482" s="269">
        <v>160000</v>
      </c>
      <c r="O482" s="270"/>
      <c r="P482" s="271" t="s">
        <v>873</v>
      </c>
      <c r="T482" s="742">
        <v>45931</v>
      </c>
      <c r="U482" s="629" t="s">
        <v>6867</v>
      </c>
      <c r="V482" s="629" t="s">
        <v>6922</v>
      </c>
      <c r="W482" s="629" t="s">
        <v>6923</v>
      </c>
      <c r="X482" s="629" t="s">
        <v>602</v>
      </c>
      <c r="Y482" s="640">
        <v>656000</v>
      </c>
      <c r="Z482" s="640"/>
      <c r="AA482" s="640"/>
      <c r="AB482" s="640"/>
      <c r="AC482" s="640"/>
      <c r="AD482" s="640"/>
      <c r="AE482" s="640">
        <v>98000</v>
      </c>
      <c r="AF482" s="640"/>
      <c r="AG482" s="640"/>
      <c r="AH482" s="640"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8303</v>
      </c>
      <c r="M483" s="268">
        <v>44290</v>
      </c>
      <c r="N483" s="269">
        <v>50000</v>
      </c>
      <c r="O483" s="270"/>
      <c r="P483" s="651" t="s">
        <v>680</v>
      </c>
      <c r="T483" s="742">
        <v>45931</v>
      </c>
      <c r="U483" s="629" t="s">
        <v>6711</v>
      </c>
      <c r="V483" s="629" t="s">
        <v>6733</v>
      </c>
      <c r="W483" s="629" t="s">
        <v>592</v>
      </c>
      <c r="X483" s="629" t="s">
        <v>221</v>
      </c>
      <c r="Y483" s="640"/>
      <c r="Z483" s="640"/>
      <c r="AA483" s="640"/>
      <c r="AB483" s="640"/>
      <c r="AC483" s="640"/>
      <c r="AD483" s="640"/>
      <c r="AE483" s="640">
        <v>0</v>
      </c>
      <c r="AF483" s="640"/>
      <c r="AG483" s="640"/>
      <c r="AH483" s="640"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8293</v>
      </c>
      <c r="M484" s="268">
        <v>44286</v>
      </c>
      <c r="N484" s="269">
        <v>50000</v>
      </c>
      <c r="O484" s="270" t="s">
        <v>867</v>
      </c>
      <c r="P484" s="645" t="s">
        <v>874</v>
      </c>
      <c r="T484" s="742">
        <v>45931</v>
      </c>
      <c r="U484" s="629" t="s">
        <v>6711</v>
      </c>
      <c r="V484" s="629" t="s">
        <v>6824</v>
      </c>
      <c r="W484" s="629" t="s">
        <v>592</v>
      </c>
      <c r="X484" s="629" t="s">
        <v>221</v>
      </c>
      <c r="Y484" s="640" t="s">
        <v>6828</v>
      </c>
      <c r="Z484" s="640"/>
      <c r="AA484" s="640"/>
      <c r="AB484" s="640"/>
      <c r="AC484" s="640"/>
      <c r="AD484" s="640"/>
      <c r="AE484" s="640">
        <v>161000</v>
      </c>
      <c r="AF484" s="640"/>
      <c r="AG484" s="640"/>
      <c r="AH484" s="640"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8292</v>
      </c>
      <c r="M485" s="268">
        <v>44283</v>
      </c>
      <c r="N485" s="269">
        <v>80000</v>
      </c>
      <c r="O485" s="270" t="s">
        <v>867</v>
      </c>
      <c r="P485" s="271" t="s">
        <v>875</v>
      </c>
      <c r="T485" s="742">
        <v>45931</v>
      </c>
      <c r="U485" s="629" t="s">
        <v>1493</v>
      </c>
      <c r="V485" s="629" t="s">
        <v>6847</v>
      </c>
      <c r="W485" s="629" t="s">
        <v>611</v>
      </c>
      <c r="X485" s="629" t="s">
        <v>602</v>
      </c>
      <c r="Y485" s="640">
        <v>608000</v>
      </c>
      <c r="Z485" s="640"/>
      <c r="AA485" s="640"/>
      <c r="AB485" s="640"/>
      <c r="AC485" s="640"/>
      <c r="AD485" s="640"/>
      <c r="AE485" s="640">
        <v>94000</v>
      </c>
      <c r="AF485" s="640"/>
      <c r="AG485" s="640"/>
      <c r="AH485" s="640"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8301</v>
      </c>
      <c r="M486" s="268">
        <v>44282</v>
      </c>
      <c r="N486" s="269">
        <v>170000</v>
      </c>
      <c r="O486" s="270"/>
      <c r="P486" s="651" t="s">
        <v>680</v>
      </c>
      <c r="T486" s="742">
        <v>45931</v>
      </c>
      <c r="U486" s="629" t="s">
        <v>6559</v>
      </c>
      <c r="V486" s="629" t="s">
        <v>6762</v>
      </c>
      <c r="W486" s="629" t="s">
        <v>592</v>
      </c>
      <c r="X486" s="629" t="s">
        <v>290</v>
      </c>
      <c r="Y486" s="640">
        <v>1037000</v>
      </c>
      <c r="Z486" s="640"/>
      <c r="AA486" s="640"/>
      <c r="AB486" s="640"/>
      <c r="AC486" s="640"/>
      <c r="AD486" s="640"/>
      <c r="AE486" s="640">
        <v>83000</v>
      </c>
      <c r="AF486" s="640"/>
      <c r="AG486" s="640"/>
      <c r="AH486" s="640"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7049</v>
      </c>
      <c r="V487" s="629" t="s">
        <v>7065</v>
      </c>
      <c r="W487" s="629" t="s">
        <v>592</v>
      </c>
      <c r="X487" s="629" t="s">
        <v>436</v>
      </c>
      <c r="Y487" s="640">
        <v>281000</v>
      </c>
      <c r="Z487" s="640"/>
      <c r="AA487" s="640"/>
      <c r="AB487" s="640"/>
      <c r="AC487" s="640"/>
      <c r="AD487" s="640"/>
      <c r="AE487" s="640">
        <v>70000</v>
      </c>
      <c r="AF487" s="640"/>
      <c r="AG487" s="640"/>
      <c r="AH487" s="640"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6929</v>
      </c>
      <c r="V488" s="629" t="s">
        <v>6921</v>
      </c>
      <c r="W488" s="629" t="s">
        <v>592</v>
      </c>
      <c r="X488" s="629" t="s">
        <v>602</v>
      </c>
      <c r="Y488" s="640">
        <v>433000</v>
      </c>
      <c r="Z488" s="640"/>
      <c r="AA488" s="640"/>
      <c r="AB488" s="640"/>
      <c r="AC488" s="640"/>
      <c r="AD488" s="640"/>
      <c r="AE488" s="640">
        <v>105000</v>
      </c>
      <c r="AF488" s="640"/>
      <c r="AG488" s="640"/>
      <c r="AH488" s="640"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8304</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8305</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7451</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6633</v>
      </c>
      <c r="Z498" s="640"/>
      <c r="AA498" s="640">
        <v>80000</v>
      </c>
      <c r="AB498" s="640"/>
      <c r="AC498" s="640"/>
      <c r="AD498" s="640"/>
      <c r="AE498" s="640">
        <v>80000</v>
      </c>
      <c r="AF498" s="640"/>
      <c r="AG498" s="640"/>
      <c r="AH498" s="640"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6588</v>
      </c>
      <c r="W499" s="629" t="s">
        <v>592</v>
      </c>
      <c r="X499" s="629" t="s">
        <v>436</v>
      </c>
      <c r="Y499" s="744">
        <v>520000</v>
      </c>
      <c r="Z499" s="640"/>
      <c r="AA499" s="640">
        <v>70000</v>
      </c>
      <c r="AB499" s="640"/>
      <c r="AC499" s="640"/>
      <c r="AD499" s="640"/>
      <c r="AE499" s="640">
        <v>70000</v>
      </c>
      <c r="AF499" s="640"/>
      <c r="AG499" s="640"/>
      <c r="AH499" s="640"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8255</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6622</v>
      </c>
      <c r="W504" s="629" t="s">
        <v>592</v>
      </c>
      <c r="X504" s="629" t="s">
        <v>435</v>
      </c>
      <c r="Y504" s="744">
        <v>398000</v>
      </c>
      <c r="Z504" s="640"/>
      <c r="AA504" s="640">
        <v>71000</v>
      </c>
      <c r="AB504" s="640"/>
      <c r="AC504" s="640"/>
      <c r="AD504" s="640"/>
      <c r="AE504" s="640">
        <v>71000</v>
      </c>
      <c r="AF504" s="640"/>
      <c r="AG504" s="640"/>
      <c r="AH504" s="640"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7451</v>
      </c>
      <c r="M505" s="268">
        <v>44252</v>
      </c>
      <c r="N505" s="269">
        <v>50000</v>
      </c>
      <c r="O505" s="270" t="s">
        <v>867</v>
      </c>
      <c r="P505" s="645" t="s">
        <v>888</v>
      </c>
      <c r="T505" s="742">
        <v>45901</v>
      </c>
      <c r="U505" s="629" t="s">
        <v>2102</v>
      </c>
      <c r="V505" s="628" t="s">
        <v>6624</v>
      </c>
      <c r="W505" s="629" t="s">
        <v>592</v>
      </c>
      <c r="X505" s="629" t="s">
        <v>436</v>
      </c>
      <c r="Y505" s="744">
        <v>1042000</v>
      </c>
      <c r="Z505" s="640"/>
      <c r="AA505" s="640">
        <v>71000</v>
      </c>
      <c r="AB505" s="640"/>
      <c r="AC505" s="640"/>
      <c r="AD505" s="640"/>
      <c r="AE505" s="640">
        <v>71000</v>
      </c>
      <c r="AF505" s="640"/>
      <c r="AG505" s="640"/>
      <c r="AH505" s="640"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8189</v>
      </c>
      <c r="M507" s="268">
        <v>44248</v>
      </c>
      <c r="N507" s="269">
        <v>140000</v>
      </c>
      <c r="O507" s="270"/>
      <c r="P507" s="651" t="s">
        <v>680</v>
      </c>
      <c r="T507" s="742">
        <v>45901</v>
      </c>
      <c r="U507" s="629" t="s">
        <v>6617</v>
      </c>
      <c r="V507" s="628" t="s">
        <v>6619</v>
      </c>
      <c r="W507" s="629" t="s">
        <v>6620</v>
      </c>
      <c r="X507" s="629" t="s">
        <v>2607</v>
      </c>
      <c r="Y507" s="744">
        <v>280000</v>
      </c>
      <c r="Z507" s="640"/>
      <c r="AA507" s="640">
        <v>70000</v>
      </c>
      <c r="AB507" s="640"/>
      <c r="AC507" s="640"/>
      <c r="AD507" s="640"/>
      <c r="AE507" s="640">
        <v>70000</v>
      </c>
      <c r="AF507" s="640"/>
      <c r="AG507" s="640"/>
      <c r="AH507" s="640"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8191</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6605</v>
      </c>
      <c r="V509" s="628" t="s">
        <v>6663</v>
      </c>
      <c r="W509" s="629" t="s">
        <v>592</v>
      </c>
      <c r="X509" s="629" t="s">
        <v>436</v>
      </c>
      <c r="Y509" s="744">
        <v>709000</v>
      </c>
      <c r="Z509" s="640"/>
      <c r="AA509" s="640">
        <v>75000</v>
      </c>
      <c r="AB509" s="640"/>
      <c r="AC509" s="640"/>
      <c r="AD509" s="640"/>
      <c r="AE509" s="640">
        <v>75000</v>
      </c>
      <c r="AF509" s="640"/>
      <c r="AG509" s="640"/>
      <c r="AH509" s="640"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8190</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6585</v>
      </c>
      <c r="W513" s="629" t="s">
        <v>592</v>
      </c>
      <c r="X513" s="629" t="s">
        <v>433</v>
      </c>
      <c r="Y513" s="744">
        <v>528000</v>
      </c>
      <c r="Z513" s="640"/>
      <c r="AA513" s="640">
        <v>70000</v>
      </c>
      <c r="AB513" s="640"/>
      <c r="AC513" s="640"/>
      <c r="AD513" s="640"/>
      <c r="AE513" s="640">
        <v>70000</v>
      </c>
      <c r="AF513" s="640"/>
      <c r="AG513" s="640"/>
      <c r="AH513" s="640"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6628</v>
      </c>
      <c r="W514" s="629" t="s">
        <v>2071</v>
      </c>
      <c r="X514" s="629" t="s">
        <v>435</v>
      </c>
      <c r="Y514" s="744">
        <v>310000</v>
      </c>
      <c r="Z514" s="640"/>
      <c r="AA514" s="640">
        <v>68000</v>
      </c>
      <c r="AB514" s="640"/>
      <c r="AC514" s="640"/>
      <c r="AD514" s="640"/>
      <c r="AE514" s="640">
        <v>68000</v>
      </c>
      <c r="AF514" s="640"/>
      <c r="AG514" s="640"/>
      <c r="AH514" s="640"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6621</v>
      </c>
      <c r="W515" s="629" t="s">
        <v>592</v>
      </c>
      <c r="X515" s="629" t="s">
        <v>221</v>
      </c>
      <c r="Y515" s="744">
        <v>334000</v>
      </c>
      <c r="Z515" s="640"/>
      <c r="AA515" s="640">
        <v>99000</v>
      </c>
      <c r="AB515" s="640"/>
      <c r="AC515" s="640"/>
      <c r="AD515" s="640"/>
      <c r="AE515" s="640">
        <v>99000</v>
      </c>
      <c r="AF515" s="640"/>
      <c r="AG515" s="640"/>
      <c r="AH515" s="640"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8173</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8172</v>
      </c>
      <c r="M518" s="268">
        <v>44230</v>
      </c>
      <c r="N518" s="269">
        <v>45000</v>
      </c>
      <c r="O518" s="270"/>
      <c r="P518" s="271" t="s">
        <v>896</v>
      </c>
      <c r="T518" s="742">
        <v>45901</v>
      </c>
      <c r="U518" s="629" t="s">
        <v>2400</v>
      </c>
      <c r="V518" s="628" t="s">
        <v>6589</v>
      </c>
      <c r="W518" s="629" t="s">
        <v>6590</v>
      </c>
      <c r="X518" s="629" t="s">
        <v>6591</v>
      </c>
      <c r="Y518" s="744">
        <v>619000</v>
      </c>
      <c r="Z518" s="640"/>
      <c r="AA518" s="640">
        <v>52000</v>
      </c>
      <c r="AB518" s="640"/>
      <c r="AC518" s="640"/>
      <c r="AD518" s="640"/>
      <c r="AE518" s="640">
        <v>52000</v>
      </c>
      <c r="AF518" s="640"/>
      <c r="AG518" s="640"/>
      <c r="AH518" s="640"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8163</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6729</v>
      </c>
      <c r="Z520" s="640"/>
      <c r="AA520" s="640">
        <v>3000</v>
      </c>
      <c r="AB520" s="640"/>
      <c r="AC520" s="640"/>
      <c r="AD520" s="640"/>
      <c r="AE520" s="640">
        <v>3000</v>
      </c>
      <c r="AF520" s="640"/>
      <c r="AG520" s="640"/>
      <c r="AH520" s="640"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6700</v>
      </c>
      <c r="V521" s="628" t="s">
        <v>6609</v>
      </c>
      <c r="W521" s="629" t="s">
        <v>6635</v>
      </c>
      <c r="X521" s="629" t="s">
        <v>435</v>
      </c>
      <c r="Y521" s="744">
        <v>887000</v>
      </c>
      <c r="Z521" s="640"/>
      <c r="AA521" s="640">
        <v>70000</v>
      </c>
      <c r="AB521" s="640"/>
      <c r="AC521" s="640"/>
      <c r="AD521" s="640"/>
      <c r="AE521" s="640">
        <v>70000</v>
      </c>
      <c r="AF521" s="640"/>
      <c r="AG521" s="640"/>
      <c r="AH521" s="640"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8164</v>
      </c>
      <c r="M522" s="268">
        <v>44219</v>
      </c>
      <c r="N522" s="269">
        <v>200000</v>
      </c>
      <c r="O522" s="270" t="s">
        <v>897</v>
      </c>
      <c r="P522" s="271" t="s">
        <v>901</v>
      </c>
      <c r="T522" s="742">
        <v>45901</v>
      </c>
      <c r="U522" s="629" t="s">
        <v>2400</v>
      </c>
      <c r="V522" s="628" t="s">
        <v>6589</v>
      </c>
      <c r="W522" s="629" t="s">
        <v>6590</v>
      </c>
      <c r="X522" s="629" t="s">
        <v>6591</v>
      </c>
      <c r="Y522" s="744"/>
      <c r="Z522" s="640"/>
      <c r="AA522" s="640">
        <v>0</v>
      </c>
      <c r="AB522" s="640"/>
      <c r="AC522" s="640"/>
      <c r="AD522" s="640"/>
      <c r="AE522" s="640">
        <v>0</v>
      </c>
      <c r="AF522" s="640"/>
      <c r="AG522" s="640"/>
      <c r="AH522" s="640"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6700</v>
      </c>
      <c r="V523" s="628" t="s">
        <v>6609</v>
      </c>
      <c r="W523" s="629" t="s">
        <v>6635</v>
      </c>
      <c r="X523" s="629" t="s">
        <v>435</v>
      </c>
      <c r="Y523" s="744"/>
      <c r="Z523" s="640"/>
      <c r="AA523" s="640">
        <v>0</v>
      </c>
      <c r="AB523" s="640"/>
      <c r="AC523" s="640"/>
      <c r="AD523" s="640"/>
      <c r="AE523" s="640">
        <v>0</v>
      </c>
      <c r="AF523" s="640"/>
      <c r="AG523" s="640"/>
      <c r="AH523" s="640"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6699</v>
      </c>
      <c r="W524" s="629" t="s">
        <v>592</v>
      </c>
      <c r="X524" s="629" t="s">
        <v>221</v>
      </c>
      <c r="Y524" s="744">
        <v>450000</v>
      </c>
      <c r="Z524" s="640"/>
      <c r="AA524" s="640">
        <v>127000</v>
      </c>
      <c r="AB524" s="640"/>
      <c r="AC524" s="640"/>
      <c r="AD524" s="640"/>
      <c r="AE524" s="640">
        <v>127000</v>
      </c>
      <c r="AF524" s="640"/>
      <c r="AG524" s="640"/>
      <c r="AH524" s="640"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6748</v>
      </c>
      <c r="W525" s="629" t="s">
        <v>592</v>
      </c>
      <c r="X525" s="629" t="s">
        <v>436</v>
      </c>
      <c r="Y525" s="744">
        <v>403000</v>
      </c>
      <c r="Z525" s="640"/>
      <c r="AA525" s="640">
        <v>66000</v>
      </c>
      <c r="AB525" s="640"/>
      <c r="AC525" s="640"/>
      <c r="AD525" s="640"/>
      <c r="AE525" s="640">
        <v>66000</v>
      </c>
      <c r="AF525" s="640"/>
      <c r="AG525" s="640"/>
      <c r="AH525" s="640"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6700</v>
      </c>
      <c r="V526" s="628" t="s">
        <v>6771</v>
      </c>
      <c r="W526" s="629" t="s">
        <v>592</v>
      </c>
      <c r="X526" s="629" t="s">
        <v>435</v>
      </c>
      <c r="Y526" s="744">
        <v>433000</v>
      </c>
      <c r="Z526" s="640"/>
      <c r="AA526" s="640">
        <v>73000</v>
      </c>
      <c r="AB526" s="640"/>
      <c r="AC526" s="640"/>
      <c r="AD526" s="640"/>
      <c r="AE526" s="640">
        <v>73000</v>
      </c>
      <c r="AF526" s="640"/>
      <c r="AG526" s="640"/>
      <c r="AH526" s="640"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8140</v>
      </c>
      <c r="M527" s="268">
        <v>44189</v>
      </c>
      <c r="N527" s="269"/>
      <c r="O527" s="270" t="s">
        <v>867</v>
      </c>
      <c r="P527" s="271" t="s">
        <v>905</v>
      </c>
      <c r="T527" s="742">
        <v>45901</v>
      </c>
      <c r="U527" s="743" t="s">
        <v>6707</v>
      </c>
      <c r="V527" s="628" t="s">
        <v>6709</v>
      </c>
      <c r="W527" s="629" t="s">
        <v>592</v>
      </c>
      <c r="X527" s="629" t="s">
        <v>435</v>
      </c>
      <c r="Y527" s="744">
        <v>425000</v>
      </c>
      <c r="Z527" s="640"/>
      <c r="AA527" s="640">
        <v>67000</v>
      </c>
      <c r="AB527" s="640"/>
      <c r="AC527" s="640"/>
      <c r="AD527" s="640"/>
      <c r="AE527" s="640">
        <v>67000</v>
      </c>
      <c r="AF527" s="640"/>
      <c r="AG527" s="640"/>
      <c r="AH527" s="640"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6707</v>
      </c>
      <c r="V528" s="628" t="s">
        <v>6686</v>
      </c>
      <c r="W528" s="629" t="s">
        <v>592</v>
      </c>
      <c r="X528" s="629" t="s">
        <v>221</v>
      </c>
      <c r="Y528" s="744">
        <v>298000</v>
      </c>
      <c r="Z528" s="640"/>
      <c r="AA528" s="640">
        <v>90000</v>
      </c>
      <c r="AB528" s="640"/>
      <c r="AC528" s="640"/>
      <c r="AD528" s="640"/>
      <c r="AE528" s="640">
        <v>90000</v>
      </c>
      <c r="AF528" s="640"/>
      <c r="AG528" s="640"/>
      <c r="AH528" s="640"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8294</v>
      </c>
      <c r="M529" s="268">
        <v>44188</v>
      </c>
      <c r="N529" s="269"/>
      <c r="O529" s="270" t="s">
        <v>897</v>
      </c>
      <c r="P529" s="271" t="s">
        <v>907</v>
      </c>
      <c r="T529" s="742">
        <v>45901</v>
      </c>
      <c r="U529" s="743" t="s">
        <v>6707</v>
      </c>
      <c r="V529" s="628" t="s">
        <v>6731</v>
      </c>
      <c r="W529" s="629" t="s">
        <v>592</v>
      </c>
      <c r="X529" s="629" t="s">
        <v>435</v>
      </c>
      <c r="Y529" s="744">
        <v>360000</v>
      </c>
      <c r="Z529" s="640"/>
      <c r="AA529" s="640">
        <v>66000</v>
      </c>
      <c r="AB529" s="640"/>
      <c r="AC529" s="640"/>
      <c r="AD529" s="640"/>
      <c r="AE529" s="640">
        <v>66000</v>
      </c>
      <c r="AF529" s="640"/>
      <c r="AG529" s="640"/>
      <c r="AH529" s="640"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8139</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8130</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8134</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8131</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8109</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8096</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8097</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8093</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8091</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7451</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8065</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8055</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8053</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7451</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8052</v>
      </c>
      <c r="T576" s="786">
        <v>45870</v>
      </c>
      <c r="U576" s="629" t="s">
        <v>7053</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8026</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8025</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8024</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8023</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7937</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7451</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7883</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7885</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7850</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7848</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7847</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7842</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7888</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7887</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7843</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7841</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7840</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7838</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7828</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7829</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7827</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7451</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7825</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7823</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7822</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7824</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7709</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7816</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7817</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7812</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7815</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7811</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7814</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7813</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7806</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7805</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7804</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7803</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7802</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7791</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7748</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7747</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7749</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7751</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7746</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7750</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7732</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7253</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7714</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7702</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7703</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7710</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7708</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7706</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7711</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7704</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7709</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7705</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7707</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7686</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7668</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7672</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7667</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7671</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7670</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7640</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7629</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7630</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7631</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7582</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7583</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7584</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7585</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7564</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7557</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7546</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7547</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7556</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7542</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7543</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7541</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7519</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7545</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7521</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7523</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7520</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7540</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7475</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7451</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7465</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7453</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7433</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7434</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7427</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7450</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7451</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7418</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7351</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7353</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7352</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7343</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7308</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7700</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7288</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7290</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6678</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7285</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7282</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7281</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7283</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7263</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7271</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7264</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7253</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7257</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7249</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7233</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7234</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7232</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7205</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7206</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7204</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7188</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7053</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7145</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7121</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7118</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7122</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7123</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7107</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7108</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7106</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7103</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7077</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7076</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7046</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7052</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7067</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7066</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7015</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7016</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7006</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7008</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7013</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7007</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7001</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6998</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6996</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6994</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6993</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6995</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6997</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6951</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6964</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6968</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6967</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6966</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6963</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6885</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6894</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6895</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6896</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6890</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6899</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6897</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6900</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6898</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6870</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6871</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6893</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7053</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6818</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6810</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6809</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6808</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6804</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6799</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6793</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6789</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6772</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6761</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7700</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6757</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6747</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6746</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6756</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6758</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6749</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6723</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6682</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6680</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6678</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6681</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6683</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6677</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6668</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6657</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6634</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6623</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7053</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6604</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6599</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6592</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6596</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6597</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6593</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6580</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7701</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7053</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7053</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7053</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7053</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7053</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7053</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7053</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7053</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7053</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6" priority="307">
      <formula>$B1082="PENDIENTE"</formula>
    </cfRule>
    <cfRule type="expression" dxfId="465" priority="308">
      <formula>$B1082="REEMBOLSO"</formula>
    </cfRule>
    <cfRule type="expression" dxfId="464" priority="309">
      <formula>$B1082="TRASLADO"</formula>
    </cfRule>
    <cfRule type="expression" dxfId="463" priority="310">
      <formula>$B1082="PROCESO"</formula>
    </cfRule>
    <cfRule type="expression" dxfId="462" priority="311">
      <formula>$B1082="DEBE"</formula>
    </cfRule>
    <cfRule type="expression" dxfId="461" priority="312">
      <formula>$B1082="TERMINADO"</formula>
    </cfRule>
    <cfRule type="expression" dxfId="460" priority="313">
      <formula>$B1082="EJECUCION"</formula>
    </cfRule>
  </conditionalFormatting>
  <conditionalFormatting sqref="U1126:AH1126 U1128:AH1176 V1127:AH1127">
    <cfRule type="expression" dxfId="459" priority="290">
      <formula>$B1082="AHORRADO"</formula>
    </cfRule>
    <cfRule type="expression" dxfId="458" priority="291">
      <formula>$B1082="ABANDONO"</formula>
    </cfRule>
    <cfRule type="expression" dxfId="457" priority="292">
      <formula>$B1082="PENDIENTE"</formula>
    </cfRule>
    <cfRule type="expression" dxfId="456" priority="293">
      <formula>$B1082="REEMBOLSO"</formula>
    </cfRule>
    <cfRule type="expression" dxfId="455" priority="294">
      <formula>$B1082="TRASLADO"</formula>
    </cfRule>
    <cfRule type="expression" dxfId="454" priority="295">
      <formula>$B1082="PROCESO"</formula>
    </cfRule>
    <cfRule type="expression" dxfId="453" priority="296">
      <formula>$B1082="DEBE"</formula>
    </cfRule>
    <cfRule type="expression" dxfId="452" priority="297">
      <formula>$B1082="TERMINADO"</formula>
    </cfRule>
    <cfRule type="expression" dxfId="451" priority="298">
      <formula>$B1082="EJECUCION"</formula>
    </cfRule>
    <cfRule type="expression" dxfId="450" priority="299">
      <formula>$B1082="PENDIENTE"</formula>
    </cfRule>
    <cfRule type="expression" dxfId="449" priority="300">
      <formula>$B1082="REEMBOLSO"</formula>
    </cfRule>
    <cfRule type="expression" dxfId="448" priority="301">
      <formula>$B1082="TRASLADO"</formula>
    </cfRule>
    <cfRule type="expression" dxfId="447" priority="302">
      <formula>$B1082="PROCESO"</formula>
    </cfRule>
    <cfRule type="expression" dxfId="446" priority="303">
      <formula>$B1082="DEBE"</formula>
    </cfRule>
    <cfRule type="expression" dxfId="445" priority="304">
      <formula>$B1082="TERMINADO"</formula>
    </cfRule>
    <cfRule type="expression" dxfId="444" priority="305">
      <formula>$B1082="EJECUCION"</formula>
    </cfRule>
    <cfRule type="expression" dxfId="443" priority="306">
      <formula>$B1082="ARCHIVADO"</formula>
    </cfRule>
  </conditionalFormatting>
  <conditionalFormatting sqref="T1177:AH1177 T1180:AH1206 T1178:T1179 V1178:AH1179 T1208:AH1230 T1207 V1207:AH1207 T1232:AH1246 T1231 V1231:AH1231">
    <cfRule type="expression" dxfId="442" priority="211">
      <formula>$B1133="PENDIENTE"</formula>
    </cfRule>
    <cfRule type="expression" dxfId="441" priority="212">
      <formula>$B1133="REEMBOLSO"</formula>
    </cfRule>
    <cfRule type="expression" dxfId="440" priority="213">
      <formula>$B1133="TRASLADO"</formula>
    </cfRule>
    <cfRule type="expression" dxfId="439" priority="214">
      <formula>$B1133="PROCESO"</formula>
    </cfRule>
    <cfRule type="expression" dxfId="438" priority="215">
      <formula>$B1133="DEBE"</formula>
    </cfRule>
    <cfRule type="expression" dxfId="437" priority="216">
      <formula>$B1133="TERMINADO"</formula>
    </cfRule>
    <cfRule type="expression" dxfId="436" priority="217">
      <formula>$B1133="EJECUCION"</formula>
    </cfRule>
  </conditionalFormatting>
  <conditionalFormatting sqref="T1177:AH1177 T1180:AH1206 T1178:T1179 V1178:AH1179 T1208:AH1230 T1207 V1207:AH1207 T1232:AH1246 T1231 V1231:AH1231">
    <cfRule type="expression" dxfId="435" priority="194">
      <formula>$B1133="AHORRADO"</formula>
    </cfRule>
    <cfRule type="expression" dxfId="434" priority="195">
      <formula>$B1133="ABANDONO"</formula>
    </cfRule>
    <cfRule type="expression" dxfId="433" priority="196">
      <formula>$B1133="PENDIENTE"</formula>
    </cfRule>
    <cfRule type="expression" dxfId="432" priority="197">
      <formula>$B1133="REEMBOLSO"</formula>
    </cfRule>
    <cfRule type="expression" dxfId="431" priority="198">
      <formula>$B1133="TRASLADO"</formula>
    </cfRule>
    <cfRule type="expression" dxfId="430" priority="199">
      <formula>$B1133="PROCESO"</formula>
    </cfRule>
    <cfRule type="expression" dxfId="429" priority="200">
      <formula>$B1133="DEBE"</formula>
    </cfRule>
    <cfRule type="expression" dxfId="428" priority="201">
      <formula>$B1133="TERMINADO"</formula>
    </cfRule>
    <cfRule type="expression" dxfId="427" priority="202">
      <formula>$B1133="EJECUCION"</formula>
    </cfRule>
    <cfRule type="expression" dxfId="426" priority="203">
      <formula>$B1133="PENDIENTE"</formula>
    </cfRule>
    <cfRule type="expression" dxfId="425" priority="204">
      <formula>$B1133="REEMBOLSO"</formula>
    </cfRule>
    <cfRule type="expression" dxfId="424" priority="205">
      <formula>$B1133="TRASLADO"</formula>
    </cfRule>
    <cfRule type="expression" dxfId="423" priority="206">
      <formula>$B1133="PROCESO"</formula>
    </cfRule>
    <cfRule type="expression" dxfId="422" priority="207">
      <formula>$B1133="DEBE"</formula>
    </cfRule>
    <cfRule type="expression" dxfId="421" priority="208">
      <formula>$B1133="TERMINADO"</formula>
    </cfRule>
    <cfRule type="expression" dxfId="420" priority="209">
      <formula>$B1133="EJECUCION"</formula>
    </cfRule>
    <cfRule type="expression" dxfId="419" priority="210">
      <formula>$B1133="ARCHIVADO"</formula>
    </cfRule>
  </conditionalFormatting>
  <conditionalFormatting sqref="U1247:AH1280">
    <cfRule type="expression" dxfId="418" priority="187">
      <formula>$B1203="PENDIENTE"</formula>
    </cfRule>
    <cfRule type="expression" dxfId="417" priority="188">
      <formula>$B1203="REEMBOLSO"</formula>
    </cfRule>
    <cfRule type="expression" dxfId="416" priority="189">
      <formula>$B1203="TRASLADO"</formula>
    </cfRule>
    <cfRule type="expression" dxfId="415" priority="190">
      <formula>$B1203="PROCESO"</formula>
    </cfRule>
    <cfRule type="expression" dxfId="414" priority="191">
      <formula>$B1203="DEBE"</formula>
    </cfRule>
    <cfRule type="expression" dxfId="413" priority="192">
      <formula>$B1203="TERMINADO"</formula>
    </cfRule>
    <cfRule type="expression" dxfId="412" priority="193">
      <formula>$B1203="EJECUCION"</formula>
    </cfRule>
  </conditionalFormatting>
  <conditionalFormatting sqref="U1247:AH1280">
    <cfRule type="expression" dxfId="411" priority="170">
      <formula>$B1203="AHORRADO"</formula>
    </cfRule>
    <cfRule type="expression" dxfId="410" priority="171">
      <formula>$B1203="ABANDONO"</formula>
    </cfRule>
    <cfRule type="expression" dxfId="409" priority="172">
      <formula>$B1203="PENDIENTE"</formula>
    </cfRule>
    <cfRule type="expression" dxfId="408" priority="173">
      <formula>$B1203="REEMBOLSO"</formula>
    </cfRule>
    <cfRule type="expression" dxfId="407" priority="174">
      <formula>$B1203="TRASLADO"</formula>
    </cfRule>
    <cfRule type="expression" dxfId="406" priority="175">
      <formula>$B1203="PROCESO"</formula>
    </cfRule>
    <cfRule type="expression" dxfId="405" priority="176">
      <formula>$B1203="DEBE"</formula>
    </cfRule>
    <cfRule type="expression" dxfId="404" priority="177">
      <formula>$B1203="TERMINADO"</formula>
    </cfRule>
    <cfRule type="expression" dxfId="403" priority="178">
      <formula>$B1203="EJECUCION"</formula>
    </cfRule>
    <cfRule type="expression" dxfId="402" priority="179">
      <formula>$B1203="PENDIENTE"</formula>
    </cfRule>
    <cfRule type="expression" dxfId="401" priority="180">
      <formula>$B1203="REEMBOLSO"</formula>
    </cfRule>
    <cfRule type="expression" dxfId="400" priority="181">
      <formula>$B1203="TRASLADO"</formula>
    </cfRule>
    <cfRule type="expression" dxfId="399" priority="182">
      <formula>$B1203="PROCESO"</formula>
    </cfRule>
    <cfRule type="expression" dxfId="398" priority="183">
      <formula>$B1203="DEBE"</formula>
    </cfRule>
    <cfRule type="expression" dxfId="397" priority="184">
      <formula>$B1203="TERMINADO"</formula>
    </cfRule>
    <cfRule type="expression" dxfId="396" priority="185">
      <formula>$B1203="EJECUCION"</formula>
    </cfRule>
    <cfRule type="expression" dxfId="395" priority="186">
      <formula>$B1203="ARCHIVADO"</formula>
    </cfRule>
  </conditionalFormatting>
  <conditionalFormatting sqref="U1281:AH1281">
    <cfRule type="expression" dxfId="394" priority="146">
      <formula>$B1208="PENDIENTE"</formula>
    </cfRule>
    <cfRule type="expression" dxfId="393" priority="147">
      <formula>$B1208="REEMBOLSO"</formula>
    </cfRule>
    <cfRule type="expression" dxfId="392" priority="148">
      <formula>$B1208="TRASLADO"</formula>
    </cfRule>
    <cfRule type="expression" dxfId="391" priority="149">
      <formula>$B1208="PROCESO"</formula>
    </cfRule>
    <cfRule type="expression" dxfId="390" priority="150">
      <formula>$B1208="DEBE"</formula>
    </cfRule>
    <cfRule type="expression" dxfId="389" priority="151">
      <formula>$B1208="TERMINADO"</formula>
    </cfRule>
    <cfRule type="expression" dxfId="388" priority="152">
      <formula>$B1208="EJECUCION"</formula>
    </cfRule>
  </conditionalFormatting>
  <conditionalFormatting sqref="U1281:AH1281">
    <cfRule type="expression" dxfId="387" priority="153">
      <formula>$B1208="AHORRADO"</formula>
    </cfRule>
    <cfRule type="expression" dxfId="386" priority="154">
      <formula>$B1208="ABANDONO"</formula>
    </cfRule>
    <cfRule type="expression" dxfId="385" priority="155">
      <formula>$B1208="PENDIENTE"</formula>
    </cfRule>
    <cfRule type="expression" dxfId="384" priority="156">
      <formula>$B1208="REEMBOLSO"</formula>
    </cfRule>
    <cfRule type="expression" dxfId="383" priority="157">
      <formula>$B1208="TRASLADO"</formula>
    </cfRule>
    <cfRule type="expression" dxfId="382" priority="158">
      <formula>$B1208="PROCESO"</formula>
    </cfRule>
    <cfRule type="expression" dxfId="381" priority="159">
      <formula>$B1208="DEBE"</formula>
    </cfRule>
    <cfRule type="expression" dxfId="380" priority="160">
      <formula>$B1208="TERMINADO"</formula>
    </cfRule>
    <cfRule type="expression" dxfId="379" priority="161">
      <formula>$B1208="EJECUCION"</formula>
    </cfRule>
    <cfRule type="expression" dxfId="378" priority="162">
      <formula>$B1208="PENDIENTE"</formula>
    </cfRule>
    <cfRule type="expression" dxfId="377" priority="163">
      <formula>$B1208="REEMBOLSO"</formula>
    </cfRule>
    <cfRule type="expression" dxfId="376" priority="164">
      <formula>$B1208="TRASLADO"</formula>
    </cfRule>
    <cfRule type="expression" dxfId="375" priority="165">
      <formula>$B1208="PROCESO"</formula>
    </cfRule>
    <cfRule type="expression" dxfId="374" priority="166">
      <formula>$B1208="DEBE"</formula>
    </cfRule>
    <cfRule type="expression" dxfId="373" priority="167">
      <formula>$B1208="TERMINADO"</formula>
    </cfRule>
    <cfRule type="expression" dxfId="372" priority="168">
      <formula>$B1208="EJECUCION"</formula>
    </cfRule>
    <cfRule type="expression" dxfId="371" priority="169">
      <formula>$B1208="ARCHIVADO"</formula>
    </cfRule>
  </conditionalFormatting>
  <conditionalFormatting sqref="U1282:AH1283">
    <cfRule type="expression" dxfId="370" priority="122">
      <formula>$B1214="PENDIENTE"</formula>
    </cfRule>
    <cfRule type="expression" dxfId="369" priority="123">
      <formula>$B1214="REEMBOLSO"</formula>
    </cfRule>
    <cfRule type="expression" dxfId="368" priority="124">
      <formula>$B1214="TRASLADO"</formula>
    </cfRule>
    <cfRule type="expression" dxfId="367" priority="125">
      <formula>$B1214="PROCESO"</formula>
    </cfRule>
    <cfRule type="expression" dxfId="366" priority="126">
      <formula>$B1214="DEBE"</formula>
    </cfRule>
    <cfRule type="expression" dxfId="365" priority="127">
      <formula>$B1214="TERMINADO"</formula>
    </cfRule>
    <cfRule type="expression" dxfId="364" priority="128">
      <formula>$B1214="EJECUCION"</formula>
    </cfRule>
  </conditionalFormatting>
  <conditionalFormatting sqref="U1282:AH1283">
    <cfRule type="expression" dxfId="363" priority="129">
      <formula>$B1214="AHORRADO"</formula>
    </cfRule>
    <cfRule type="expression" dxfId="362" priority="130">
      <formula>$B1214="ABANDONO"</formula>
    </cfRule>
    <cfRule type="expression" dxfId="361" priority="131">
      <formula>$B1214="PENDIENTE"</formula>
    </cfRule>
    <cfRule type="expression" dxfId="360" priority="132">
      <formula>$B1214="REEMBOLSO"</formula>
    </cfRule>
    <cfRule type="expression" dxfId="359" priority="133">
      <formula>$B1214="TRASLADO"</formula>
    </cfRule>
    <cfRule type="expression" dxfId="358" priority="134">
      <formula>$B1214="PROCESO"</formula>
    </cfRule>
    <cfRule type="expression" dxfId="357" priority="135">
      <formula>$B1214="DEBE"</formula>
    </cfRule>
    <cfRule type="expression" dxfId="356" priority="136">
      <formula>$B1214="TERMINADO"</formula>
    </cfRule>
    <cfRule type="expression" dxfId="355" priority="137">
      <formula>$B1214="EJECUCION"</formula>
    </cfRule>
    <cfRule type="expression" dxfId="354" priority="138">
      <formula>$B1214="PENDIENTE"</formula>
    </cfRule>
    <cfRule type="expression" dxfId="353" priority="139">
      <formula>$B1214="REEMBOLSO"</formula>
    </cfRule>
    <cfRule type="expression" dxfId="352" priority="140">
      <formula>$B1214="TRASLADO"</formula>
    </cfRule>
    <cfRule type="expression" dxfId="351" priority="141">
      <formula>$B1214="PROCESO"</formula>
    </cfRule>
    <cfRule type="expression" dxfId="350" priority="142">
      <formula>$B1214="DEBE"</formula>
    </cfRule>
    <cfRule type="expression" dxfId="349" priority="143">
      <formula>$B1214="TERMINADO"</formula>
    </cfRule>
    <cfRule type="expression" dxfId="348" priority="144">
      <formula>$B1214="EJECUCION"</formula>
    </cfRule>
    <cfRule type="expression" dxfId="347" priority="145">
      <formula>$B1214="ARCHIVADO"</formula>
    </cfRule>
  </conditionalFormatting>
  <conditionalFormatting sqref="U1283:AH1283">
    <cfRule type="expression" dxfId="346" priority="98">
      <formula>$B1211="PENDIENTE"</formula>
    </cfRule>
    <cfRule type="expression" dxfId="345" priority="99">
      <formula>$B1211="REEMBOLSO"</formula>
    </cfRule>
    <cfRule type="expression" dxfId="344" priority="100">
      <formula>$B1211="TRASLADO"</formula>
    </cfRule>
    <cfRule type="expression" dxfId="343" priority="101">
      <formula>$B1211="PROCESO"</formula>
    </cfRule>
    <cfRule type="expression" dxfId="342" priority="102">
      <formula>$B1211="DEBE"</formula>
    </cfRule>
    <cfRule type="expression" dxfId="341" priority="103">
      <formula>$B1211="TERMINADO"</formula>
    </cfRule>
    <cfRule type="expression" dxfId="340" priority="104">
      <formula>$B1211="EJECUCION"</formula>
    </cfRule>
  </conditionalFormatting>
  <conditionalFormatting sqref="U1283:AH1283">
    <cfRule type="expression" dxfId="339" priority="105">
      <formula>$B1211="AHORRADO"</formula>
    </cfRule>
    <cfRule type="expression" dxfId="338" priority="106">
      <formula>$B1211="ABANDONO"</formula>
    </cfRule>
    <cfRule type="expression" dxfId="337" priority="107">
      <formula>$B1211="PENDIENTE"</formula>
    </cfRule>
    <cfRule type="expression" dxfId="336" priority="108">
      <formula>$B1211="REEMBOLSO"</formula>
    </cfRule>
    <cfRule type="expression" dxfId="335" priority="109">
      <formula>$B1211="TRASLADO"</formula>
    </cfRule>
    <cfRule type="expression" dxfId="334" priority="110">
      <formula>$B1211="PROCESO"</formula>
    </cfRule>
    <cfRule type="expression" dxfId="333" priority="111">
      <formula>$B1211="DEBE"</formula>
    </cfRule>
    <cfRule type="expression" dxfId="332" priority="112">
      <formula>$B1211="TERMINADO"</formula>
    </cfRule>
    <cfRule type="expression" dxfId="331" priority="113">
      <formula>$B1211="EJECUCION"</formula>
    </cfRule>
    <cfRule type="expression" dxfId="330" priority="114">
      <formula>$B1211="PENDIENTE"</formula>
    </cfRule>
    <cfRule type="expression" dxfId="329" priority="115">
      <formula>$B1211="REEMBOLSO"</formula>
    </cfRule>
    <cfRule type="expression" dxfId="328" priority="116">
      <formula>$B1211="TRASLADO"</formula>
    </cfRule>
    <cfRule type="expression" dxfId="327" priority="117">
      <formula>$B1211="PROCESO"</formula>
    </cfRule>
    <cfRule type="expression" dxfId="326" priority="118">
      <formula>$B1211="DEBE"</formula>
    </cfRule>
    <cfRule type="expression" dxfId="325" priority="119">
      <formula>$B1211="TERMINADO"</formula>
    </cfRule>
    <cfRule type="expression" dxfId="324" priority="120">
      <formula>$B1211="EJECUCION"</formula>
    </cfRule>
    <cfRule type="expression" dxfId="323" priority="121">
      <formula>$B1211="ARCHIVADO"</formula>
    </cfRule>
  </conditionalFormatting>
  <conditionalFormatting sqref="T1247:T1445">
    <cfRule type="expression" dxfId="322" priority="91">
      <formula>$B1203="PENDIENTE"</formula>
    </cfRule>
    <cfRule type="expression" dxfId="321" priority="92">
      <formula>$B1203="REEMBOLSO"</formula>
    </cfRule>
    <cfRule type="expression" dxfId="320" priority="93">
      <formula>$B1203="TRASLADO"</formula>
    </cfRule>
    <cfRule type="expression" dxfId="319" priority="94">
      <formula>$B1203="PROCESO"</formula>
    </cfRule>
    <cfRule type="expression" dxfId="318" priority="95">
      <formula>$B1203="DEBE"</formula>
    </cfRule>
    <cfRule type="expression" dxfId="317" priority="96">
      <formula>$B1203="TERMINADO"</formula>
    </cfRule>
    <cfRule type="expression" dxfId="316" priority="97">
      <formula>$B1203="EJECUCION"</formula>
    </cfRule>
  </conditionalFormatting>
  <conditionalFormatting sqref="T1247:T1445">
    <cfRule type="expression" dxfId="315" priority="74">
      <formula>$B1203="AHORRADO"</formula>
    </cfRule>
    <cfRule type="expression" dxfId="314" priority="75">
      <formula>$B1203="ABANDONO"</formula>
    </cfRule>
    <cfRule type="expression" dxfId="313" priority="76">
      <formula>$B1203="PENDIENTE"</formula>
    </cfRule>
    <cfRule type="expression" dxfId="312" priority="77">
      <formula>$B1203="REEMBOLSO"</formula>
    </cfRule>
    <cfRule type="expression" dxfId="311" priority="78">
      <formula>$B1203="TRASLADO"</formula>
    </cfRule>
    <cfRule type="expression" dxfId="310" priority="79">
      <formula>$B1203="PROCESO"</formula>
    </cfRule>
    <cfRule type="expression" dxfId="309" priority="80">
      <formula>$B1203="DEBE"</formula>
    </cfRule>
    <cfRule type="expression" dxfId="308" priority="81">
      <formula>$B1203="TERMINADO"</formula>
    </cfRule>
    <cfRule type="expression" dxfId="307" priority="82">
      <formula>$B1203="EJECUCION"</formula>
    </cfRule>
    <cfRule type="expression" dxfId="306" priority="83">
      <formula>$B1203="PENDIENTE"</formula>
    </cfRule>
    <cfRule type="expression" dxfId="305" priority="84">
      <formula>$B1203="REEMBOLSO"</formula>
    </cfRule>
    <cfRule type="expression" dxfId="304" priority="85">
      <formula>$B1203="TRASLADO"</formula>
    </cfRule>
    <cfRule type="expression" dxfId="303" priority="86">
      <formula>$B1203="PROCESO"</formula>
    </cfRule>
    <cfRule type="expression" dxfId="302" priority="87">
      <formula>$B1203="DEBE"</formula>
    </cfRule>
    <cfRule type="expression" dxfId="301" priority="88">
      <formula>$B1203="TERMINADO"</formula>
    </cfRule>
    <cfRule type="expression" dxfId="300" priority="89">
      <formula>$B1203="EJECUCION"</formula>
    </cfRule>
    <cfRule type="expression" dxfId="299" priority="90">
      <formula>$B1203="ARCHIVADO"</formula>
    </cfRule>
  </conditionalFormatting>
  <conditionalFormatting sqref="A1:A2">
    <cfRule type="expression" dxfId="298" priority="73">
      <formula>$S14+$S13=0</formula>
    </cfRule>
  </conditionalFormatting>
  <conditionalFormatting sqref="T13:T56">
    <cfRule type="expression" dxfId="297" priority="66">
      <formula>$B1048545="PENDIENTE"</formula>
    </cfRule>
    <cfRule type="expression" dxfId="296" priority="67">
      <formula>$B1048545="REEMBOLSO"</formula>
    </cfRule>
    <cfRule type="expression" dxfId="295" priority="68">
      <formula>$B1048545="TRASLADO"</formula>
    </cfRule>
    <cfRule type="expression" dxfId="294" priority="69">
      <formula>$B1048545="PROCESO"</formula>
    </cfRule>
    <cfRule type="expression" dxfId="293" priority="70">
      <formula>$B1048545="DEBE"</formula>
    </cfRule>
    <cfRule type="expression" dxfId="292" priority="71">
      <formula>$B1048545="TERMINADO"</formula>
    </cfRule>
    <cfRule type="expression" dxfId="291" priority="72">
      <formula>$B1048545="EJECUCION"</formula>
    </cfRule>
  </conditionalFormatting>
  <conditionalFormatting sqref="T13:T56">
    <cfRule type="expression" dxfId="290" priority="49">
      <formula>$B1048545="AHORRADO"</formula>
    </cfRule>
    <cfRule type="expression" dxfId="289" priority="50">
      <formula>$B1048545="ABANDONO"</formula>
    </cfRule>
    <cfRule type="expression" dxfId="288" priority="51">
      <formula>$B1048545="PENDIENTE"</formula>
    </cfRule>
    <cfRule type="expression" dxfId="287" priority="52">
      <formula>$B1048545="REEMBOLSO"</formula>
    </cfRule>
    <cfRule type="expression" dxfId="286" priority="53">
      <formula>$B1048545="TRASLADO"</formula>
    </cfRule>
    <cfRule type="expression" dxfId="285" priority="54">
      <formula>$B1048545="PROCESO"</formula>
    </cfRule>
    <cfRule type="expression" dxfId="284" priority="55">
      <formula>$B1048545="DEBE"</formula>
    </cfRule>
    <cfRule type="expression" dxfId="283" priority="56">
      <formula>$B1048545="TERMINADO"</formula>
    </cfRule>
    <cfRule type="expression" dxfId="282" priority="57">
      <formula>$B1048545="EJECUCION"</formula>
    </cfRule>
    <cfRule type="expression" dxfId="281" priority="58">
      <formula>$B1048545="PENDIENTE"</formula>
    </cfRule>
    <cfRule type="expression" dxfId="280" priority="59">
      <formula>$B1048545="REEMBOLSO"</formula>
    </cfRule>
    <cfRule type="expression" dxfId="279" priority="60">
      <formula>$B1048545="TRASLADO"</formula>
    </cfRule>
    <cfRule type="expression" dxfId="278" priority="61">
      <formula>$B1048545="PROCESO"</formula>
    </cfRule>
    <cfRule type="expression" dxfId="277" priority="62">
      <formula>$B1048545="DEBE"</formula>
    </cfRule>
    <cfRule type="expression" dxfId="276" priority="63">
      <formula>$B1048545="TERMINADO"</formula>
    </cfRule>
    <cfRule type="expression" dxfId="275" priority="64">
      <formula>$B1048545="EJECUCION"</formula>
    </cfRule>
    <cfRule type="expression" dxfId="274" priority="65">
      <formula>$B1048545="ARCHIVADO"</formula>
    </cfRule>
  </conditionalFormatting>
  <conditionalFormatting sqref="CG55:CH57">
    <cfRule type="expression" dxfId="273" priority="42">
      <formula>$B19="PENDIENTE"</formula>
    </cfRule>
    <cfRule type="expression" dxfId="272" priority="43">
      <formula>$B19="REEMBOLSO"</formula>
    </cfRule>
    <cfRule type="expression" dxfId="271" priority="44">
      <formula>$B19="TRASLADO"</formula>
    </cfRule>
    <cfRule type="expression" dxfId="270" priority="45">
      <formula>$B19="PROCESO"</formula>
    </cfRule>
    <cfRule type="expression" dxfId="269" priority="46">
      <formula>$B19="DEBE"</formula>
    </cfRule>
    <cfRule type="expression" dxfId="268" priority="47">
      <formula>$B19="TERMINADO"</formula>
    </cfRule>
    <cfRule type="expression" dxfId="267" priority="48">
      <formula>$B19="EJECUCION"</formula>
    </cfRule>
  </conditionalFormatting>
  <conditionalFormatting sqref="CG55:CH57">
    <cfRule type="expression" dxfId="266" priority="25">
      <formula>$B19="AHORRADO"</formula>
    </cfRule>
    <cfRule type="expression" dxfId="265" priority="26">
      <formula>$B19="ABANDONO"</formula>
    </cfRule>
    <cfRule type="expression" dxfId="264" priority="27">
      <formula>$B19="PENDIENTE"</formula>
    </cfRule>
    <cfRule type="expression" dxfId="263" priority="28">
      <formula>$B19="REEMBOLSO"</formula>
    </cfRule>
    <cfRule type="expression" dxfId="262" priority="29">
      <formula>$B19="TRASLADO"</formula>
    </cfRule>
    <cfRule type="expression" dxfId="261" priority="30">
      <formula>$B19="PROCESO"</formula>
    </cfRule>
    <cfRule type="expression" dxfId="260" priority="31">
      <formula>$B19="DEBE"</formula>
    </cfRule>
    <cfRule type="expression" dxfId="259" priority="32">
      <formula>$B19="TERMINADO"</formula>
    </cfRule>
    <cfRule type="expression" dxfId="258" priority="33">
      <formula>$B19="EJECUCION"</formula>
    </cfRule>
    <cfRule type="expression" dxfId="257" priority="34">
      <formula>$B19="PENDIENTE"</formula>
    </cfRule>
    <cfRule type="expression" dxfId="256" priority="35">
      <formula>$B19="REEMBOLSO"</formula>
    </cfRule>
    <cfRule type="expression" dxfId="255" priority="36">
      <formula>$B19="TRASLADO"</formula>
    </cfRule>
    <cfRule type="expression" dxfId="254" priority="37">
      <formula>$B19="PROCESO"</formula>
    </cfRule>
    <cfRule type="expression" dxfId="253" priority="38">
      <formula>$B19="DEBE"</formula>
    </cfRule>
    <cfRule type="expression" dxfId="252" priority="39">
      <formula>$B19="TERMINADO"</formula>
    </cfRule>
    <cfRule type="expression" dxfId="251" priority="40">
      <formula>$B19="EJECUCION"</formula>
    </cfRule>
    <cfRule type="expression" dxfId="250" priority="41">
      <formula>$B19="ARCHIVADO"</formula>
    </cfRule>
  </conditionalFormatting>
  <conditionalFormatting sqref="U8">
    <cfRule type="expression" dxfId="249" priority="18">
      <formula>$B8="PENDIENTE"</formula>
    </cfRule>
    <cfRule type="expression" dxfId="248" priority="19">
      <formula>$B8="REEMBOLSO"</formula>
    </cfRule>
    <cfRule type="expression" dxfId="247" priority="20">
      <formula>$B8="TRASLADO"</formula>
    </cfRule>
    <cfRule type="expression" dxfId="246" priority="21">
      <formula>$B8="PROCESO"</formula>
    </cfRule>
    <cfRule type="expression" dxfId="245" priority="22">
      <formula>$B8="DEBE"</formula>
    </cfRule>
    <cfRule type="expression" dxfId="244" priority="23">
      <formula>$B8="TERMINADO"</formula>
    </cfRule>
    <cfRule type="expression" dxfId="243" priority="24">
      <formula>$B8="EJECUCION"</formula>
    </cfRule>
  </conditionalFormatting>
  <conditionalFormatting sqref="U8">
    <cfRule type="expression" dxfId="242" priority="1">
      <formula>$B8="AHORRADO"</formula>
    </cfRule>
    <cfRule type="expression" dxfId="241" priority="2">
      <formula>$B8="ABANDONO"</formula>
    </cfRule>
    <cfRule type="expression" dxfId="240" priority="3">
      <formula>$B8="PENDIENTE"</formula>
    </cfRule>
    <cfRule type="expression" dxfId="239" priority="4">
      <formula>$B8="REEMBOLSO"</formula>
    </cfRule>
    <cfRule type="expression" dxfId="238" priority="5">
      <formula>$B8="TRASLADO"</formula>
    </cfRule>
    <cfRule type="expression" dxfId="237" priority="6">
      <formula>$B8="PROCESO"</formula>
    </cfRule>
    <cfRule type="expression" dxfId="236" priority="7">
      <formula>$B8="DEBE"</formula>
    </cfRule>
    <cfRule type="expression" dxfId="235" priority="8">
      <formula>$B8="TERMINADO"</formula>
    </cfRule>
    <cfRule type="expression" dxfId="234" priority="9">
      <formula>$B8="EJECUCION"</formula>
    </cfRule>
    <cfRule type="expression" dxfId="233" priority="10">
      <formula>$B8="PENDIENTE"</formula>
    </cfRule>
    <cfRule type="expression" dxfId="232" priority="11">
      <formula>$B8="REEMBOLSO"</formula>
    </cfRule>
    <cfRule type="expression" dxfId="231" priority="12">
      <formula>$B8="TRASLADO"</formula>
    </cfRule>
    <cfRule type="expression" dxfId="230" priority="13">
      <formula>$B8="PROCESO"</formula>
    </cfRule>
    <cfRule type="expression" dxfId="229" priority="14">
      <formula>$B8="DEBE"</formula>
    </cfRule>
    <cfRule type="expression" dxfId="228" priority="15">
      <formula>$B8="TERMINADO"</formula>
    </cfRule>
    <cfRule type="expression" dxfId="227" priority="16">
      <formula>$B8="EJECUCION"</formula>
    </cfRule>
    <cfRule type="expression" dxfId="226"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A11" sqref="A11:Q11"/>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21" t="s">
        <v>7914</v>
      </c>
      <c r="V2" s="1121"/>
      <c r="W2" s="1121"/>
      <c r="X2" s="1121"/>
      <c r="Y2" s="1121"/>
      <c r="Z2" s="1121"/>
      <c r="AA2" s="1121"/>
      <c r="AB2" s="1121"/>
      <c r="AC2" s="1121"/>
      <c r="AD2" s="1121"/>
      <c r="AE2" s="1121"/>
      <c r="AF2" s="1121"/>
      <c r="AG2" s="1121"/>
      <c r="AH2" s="1121"/>
      <c r="AI2" s="1121"/>
      <c r="AJ2" s="1121"/>
      <c r="AK2" s="1121"/>
      <c r="AL2" s="1121"/>
      <c r="AM2" s="1121"/>
      <c r="AN2" s="820"/>
    </row>
    <row r="3" spans="1:60" ht="6.75" customHeight="1" x14ac:dyDescent="0.25">
      <c r="D3" s="819"/>
      <c r="E3" s="819"/>
      <c r="F3" s="819"/>
      <c r="K3" s="820"/>
      <c r="L3" s="820"/>
      <c r="M3" s="820"/>
      <c r="N3" s="820"/>
      <c r="O3" s="820"/>
      <c r="P3" s="820"/>
      <c r="Q3" s="820"/>
      <c r="R3" s="820"/>
      <c r="S3" s="820"/>
      <c r="T3" s="820"/>
      <c r="U3" s="1121"/>
      <c r="V3" s="1121"/>
      <c r="W3" s="1121"/>
      <c r="X3" s="1121"/>
      <c r="Y3" s="1121"/>
      <c r="Z3" s="1121"/>
      <c r="AA3" s="1121"/>
      <c r="AB3" s="1121"/>
      <c r="AC3" s="1121"/>
      <c r="AD3" s="1121"/>
      <c r="AE3" s="1121"/>
      <c r="AF3" s="1121"/>
      <c r="AG3" s="1121"/>
      <c r="AH3" s="1121"/>
      <c r="AI3" s="1121"/>
      <c r="AJ3" s="1121"/>
      <c r="AK3" s="1121"/>
      <c r="AL3" s="1121"/>
      <c r="AM3" s="1121"/>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22" t="s">
        <v>7915</v>
      </c>
      <c r="V5" s="1122"/>
      <c r="W5" s="1122"/>
      <c r="X5" s="1122"/>
      <c r="Y5" s="1122"/>
      <c r="Z5" s="1122"/>
      <c r="AA5" s="1122"/>
      <c r="AB5" s="1122"/>
      <c r="AC5" s="1122"/>
      <c r="AD5" s="1122"/>
      <c r="AE5" s="1122"/>
      <c r="AF5" s="1122"/>
      <c r="AG5" s="1123" t="e">
        <f ca="1">PYS!Y24</f>
        <v>#N/A</v>
      </c>
      <c r="AH5" s="1123"/>
      <c r="AI5" s="1123"/>
      <c r="AJ5" s="1123"/>
      <c r="AK5" s="1123"/>
      <c r="AL5" s="1123"/>
      <c r="AM5" s="1123"/>
      <c r="AN5" s="820"/>
    </row>
    <row r="6" spans="1:60" ht="27" customHeight="1" x14ac:dyDescent="0.25">
      <c r="A6" s="1124" t="s">
        <v>7916</v>
      </c>
      <c r="B6" s="1124"/>
      <c r="C6" s="1124"/>
      <c r="D6" s="1124"/>
      <c r="E6" s="1124"/>
      <c r="F6" s="1124"/>
      <c r="G6" s="1124"/>
      <c r="H6" s="1124"/>
      <c r="I6" s="1124"/>
      <c r="J6" s="1124"/>
      <c r="K6" s="1124"/>
      <c r="L6" s="1124"/>
      <c r="M6" s="1124"/>
      <c r="N6" s="1124"/>
      <c r="O6" s="1124"/>
      <c r="P6" s="1124"/>
      <c r="Q6" s="1124"/>
      <c r="R6" s="1124"/>
      <c r="S6" s="1124"/>
      <c r="T6" s="1124"/>
      <c r="U6" s="1124"/>
      <c r="V6" s="1124"/>
      <c r="W6" s="1124"/>
      <c r="X6" s="1124"/>
      <c r="Y6" s="1124"/>
      <c r="Z6" s="1124"/>
      <c r="AA6" s="1124"/>
      <c r="AB6" s="1124"/>
      <c r="AC6" s="1124"/>
      <c r="AD6" s="1124"/>
      <c r="AE6" s="1124"/>
      <c r="AF6" s="1124"/>
      <c r="AG6" s="1124"/>
      <c r="AH6" s="1124"/>
      <c r="AI6" s="1124"/>
      <c r="AJ6" s="1124"/>
      <c r="AK6" s="1124"/>
      <c r="AL6" s="1124"/>
      <c r="AM6" s="1124"/>
      <c r="AN6" s="1124"/>
      <c r="AO6" s="1124"/>
      <c r="AP6" s="1124"/>
      <c r="AQ6" s="1124"/>
      <c r="AR6" s="1124"/>
      <c r="AS6" s="1124"/>
      <c r="AT6" s="1124"/>
      <c r="AU6" s="1124"/>
      <c r="AV6" s="1124"/>
      <c r="AW6" s="1124"/>
      <c r="AX6" s="1124"/>
      <c r="AY6" s="1124"/>
      <c r="AZ6" s="1124"/>
      <c r="BA6" s="1124"/>
      <c r="BB6" s="1124"/>
      <c r="BC6" s="1124"/>
      <c r="BD6" s="1124"/>
      <c r="BE6" s="1124"/>
      <c r="BF6" s="1124"/>
      <c r="BG6" s="1124"/>
      <c r="BH6" s="1124"/>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25" t="s">
        <v>7917</v>
      </c>
      <c r="B8" s="1126"/>
      <c r="C8" s="1126"/>
      <c r="D8" s="1126"/>
      <c r="E8" s="1126"/>
      <c r="F8" s="1126"/>
      <c r="G8" s="1126"/>
      <c r="H8" s="1126"/>
      <c r="I8" s="1126"/>
      <c r="J8" s="1126"/>
      <c r="K8" s="1126"/>
      <c r="L8" s="1126"/>
      <c r="M8" s="1126"/>
      <c r="N8" s="1126"/>
      <c r="O8" s="1126"/>
      <c r="P8" s="1126"/>
      <c r="Q8" s="1126"/>
      <c r="R8" s="1126"/>
      <c r="S8" s="1126"/>
      <c r="T8" s="1126"/>
      <c r="U8" s="1126"/>
      <c r="V8" s="1126"/>
      <c r="W8" s="1126"/>
      <c r="X8" s="1126"/>
      <c r="Y8" s="1126"/>
      <c r="Z8" s="1126"/>
      <c r="AA8" s="1126"/>
      <c r="AB8" s="1126"/>
      <c r="AC8" s="1126"/>
      <c r="AD8" s="1126"/>
      <c r="AE8" s="1126"/>
      <c r="AF8" s="1126"/>
      <c r="AG8" s="1126"/>
      <c r="AH8" s="1126"/>
      <c r="AI8" s="1126"/>
      <c r="AJ8" s="1126"/>
      <c r="AK8" s="1126"/>
      <c r="AL8" s="1126"/>
      <c r="AM8" s="1126"/>
      <c r="AN8" s="1127"/>
      <c r="AO8" s="1126"/>
      <c r="AP8" s="1126"/>
      <c r="AQ8" s="1126"/>
      <c r="AR8" s="1126"/>
      <c r="AS8" s="1126"/>
      <c r="AT8" s="1126"/>
      <c r="AU8" s="1126"/>
      <c r="AV8" s="1126"/>
      <c r="AW8" s="1126"/>
      <c r="AX8" s="1126"/>
      <c r="AY8" s="1126"/>
      <c r="AZ8" s="1126"/>
      <c r="BA8" s="1126"/>
      <c r="BB8" s="1126"/>
      <c r="BC8" s="1126"/>
      <c r="BD8" s="1126"/>
      <c r="BE8" s="1126"/>
      <c r="BF8" s="1126"/>
      <c r="BG8" s="1126"/>
      <c r="BH8" s="1128"/>
    </row>
    <row r="9" spans="1:60" ht="7.5" customHeight="1" x14ac:dyDescent="0.25">
      <c r="A9" s="1129" t="s">
        <v>7</v>
      </c>
      <c r="B9" s="1130"/>
      <c r="C9" s="1130"/>
      <c r="D9" s="1130"/>
      <c r="E9" s="1130"/>
      <c r="F9" s="1130"/>
      <c r="G9" s="1130"/>
      <c r="H9" s="1130"/>
      <c r="I9" s="1130"/>
      <c r="J9" s="1130"/>
      <c r="K9" s="1130"/>
      <c r="L9" s="1130"/>
      <c r="M9" s="1130"/>
      <c r="N9" s="1130"/>
      <c r="O9" s="1130"/>
      <c r="P9" s="1130"/>
      <c r="Q9" s="1131"/>
      <c r="R9" s="1129" t="s">
        <v>11</v>
      </c>
      <c r="S9" s="1130"/>
      <c r="T9" s="1130"/>
      <c r="U9" s="1130"/>
      <c r="V9" s="1130"/>
      <c r="W9" s="1130"/>
      <c r="X9" s="1130"/>
      <c r="Y9" s="1130"/>
      <c r="Z9" s="1130"/>
      <c r="AA9" s="1130"/>
      <c r="AB9" s="1130"/>
      <c r="AC9" s="1130"/>
      <c r="AD9" s="1130"/>
      <c r="AE9" s="1130"/>
      <c r="AF9" s="1130"/>
      <c r="AG9" s="1130"/>
      <c r="AH9" s="1130"/>
      <c r="AI9" s="1130"/>
      <c r="AJ9" s="1130"/>
      <c r="AK9" s="1130"/>
      <c r="AL9" s="1130"/>
      <c r="AM9" s="1131"/>
      <c r="AN9" s="1132" t="s">
        <v>12</v>
      </c>
      <c r="AO9" s="1133"/>
      <c r="AP9" s="1133"/>
      <c r="AQ9" s="1133"/>
      <c r="AR9" s="1133"/>
      <c r="AS9" s="1133"/>
      <c r="AT9" s="1133"/>
      <c r="AU9" s="1133"/>
      <c r="AV9" s="1133"/>
      <c r="AW9" s="1133"/>
      <c r="AX9" s="1133"/>
      <c r="AY9" s="1133"/>
      <c r="AZ9" s="1133"/>
      <c r="BA9" s="1133"/>
      <c r="BB9" s="1133"/>
      <c r="BC9" s="1133"/>
      <c r="BD9" s="1133"/>
      <c r="BE9" s="1133"/>
      <c r="BF9" s="1133"/>
      <c r="BG9" s="1133"/>
      <c r="BH9" s="1134"/>
    </row>
    <row r="10" spans="1:60" ht="13.5" customHeight="1" x14ac:dyDescent="0.25">
      <c r="A10" s="1142">
        <f>PYS!B23</f>
        <v>0</v>
      </c>
      <c r="B10" s="1143"/>
      <c r="C10" s="1143"/>
      <c r="D10" s="1143"/>
      <c r="E10" s="1143"/>
      <c r="F10" s="1143"/>
      <c r="G10" s="1143"/>
      <c r="H10" s="1143"/>
      <c r="I10" s="1143"/>
      <c r="J10" s="1143"/>
      <c r="K10" s="1143"/>
      <c r="L10" s="1143"/>
      <c r="M10" s="1143"/>
      <c r="N10" s="1143"/>
      <c r="O10" s="1143"/>
      <c r="P10" s="1143"/>
      <c r="Q10" s="1144"/>
      <c r="R10" s="1145">
        <f>PYS!B28</f>
        <v>0</v>
      </c>
      <c r="S10" s="1146"/>
      <c r="T10" s="1146"/>
      <c r="U10" s="1146"/>
      <c r="V10" s="1146"/>
      <c r="W10" s="1146"/>
      <c r="X10" s="1146"/>
      <c r="Y10" s="1146"/>
      <c r="Z10" s="1146"/>
      <c r="AA10" s="1146"/>
      <c r="AB10" s="1146"/>
      <c r="AC10" s="1146"/>
      <c r="AD10" s="1146"/>
      <c r="AE10" s="1146"/>
      <c r="AF10" s="1146"/>
      <c r="AG10" s="1146"/>
      <c r="AH10" s="1146"/>
      <c r="AI10" s="1146"/>
      <c r="AJ10" s="1146"/>
      <c r="AK10" s="1146"/>
      <c r="AL10" s="1146"/>
      <c r="AM10" s="1147"/>
      <c r="AN10" s="1142">
        <f>PYS!B30</f>
        <v>0</v>
      </c>
      <c r="AO10" s="1143"/>
      <c r="AP10" s="1143"/>
      <c r="AQ10" s="1143"/>
      <c r="AR10" s="1143"/>
      <c r="AS10" s="1143"/>
      <c r="AT10" s="1143"/>
      <c r="AU10" s="1143"/>
      <c r="AV10" s="1143"/>
      <c r="AW10" s="1143"/>
      <c r="AX10" s="1143"/>
      <c r="AY10" s="1143"/>
      <c r="AZ10" s="1143"/>
      <c r="BA10" s="1143"/>
      <c r="BB10" s="1143"/>
      <c r="BC10" s="1143"/>
      <c r="BD10" s="1143"/>
      <c r="BE10" s="1143"/>
      <c r="BF10" s="1143"/>
      <c r="BG10" s="1143"/>
      <c r="BH10" s="1144"/>
    </row>
    <row r="11" spans="1:60" ht="11.25" customHeight="1" x14ac:dyDescent="0.25">
      <c r="A11" s="1148" t="s">
        <v>13</v>
      </c>
      <c r="B11" s="1149"/>
      <c r="C11" s="1149"/>
      <c r="D11" s="1149"/>
      <c r="E11" s="1149"/>
      <c r="F11" s="1149"/>
      <c r="G11" s="1149"/>
      <c r="H11" s="1149"/>
      <c r="I11" s="1149"/>
      <c r="J11" s="1149"/>
      <c r="K11" s="1149"/>
      <c r="L11" s="1149"/>
      <c r="M11" s="1149"/>
      <c r="N11" s="1149"/>
      <c r="O11" s="1149"/>
      <c r="P11" s="1149"/>
      <c r="Q11" s="1149"/>
      <c r="R11" s="1148" t="s">
        <v>7918</v>
      </c>
      <c r="S11" s="1149"/>
      <c r="T11" s="1149"/>
      <c r="U11" s="1149"/>
      <c r="V11" s="1149"/>
      <c r="W11" s="1149"/>
      <c r="X11" s="1149"/>
      <c r="Y11" s="1149"/>
      <c r="Z11" s="1149"/>
      <c r="AA11" s="1149"/>
      <c r="AB11" s="1149"/>
      <c r="AC11" s="1149"/>
      <c r="AD11" s="1148" t="s">
        <v>18</v>
      </c>
      <c r="AE11" s="1149"/>
      <c r="AF11" s="1149"/>
      <c r="AG11" s="1149"/>
      <c r="AH11" s="1149"/>
      <c r="AI11" s="1149"/>
      <c r="AJ11" s="1149"/>
      <c r="AK11" s="1149"/>
      <c r="AL11" s="1149"/>
      <c r="AM11" s="1150"/>
      <c r="AN11" s="1151" t="s">
        <v>6128</v>
      </c>
      <c r="AO11" s="1152"/>
      <c r="AP11" s="1152"/>
      <c r="AQ11" s="1152"/>
      <c r="AR11" s="1152"/>
      <c r="AS11" s="1152"/>
      <c r="AT11" s="1152"/>
      <c r="AU11" s="1152"/>
      <c r="AV11" s="1152"/>
      <c r="AW11" s="1152"/>
      <c r="AX11" s="1153"/>
      <c r="AY11" s="1151" t="s">
        <v>7097</v>
      </c>
      <c r="AZ11" s="1152"/>
      <c r="BA11" s="1152"/>
      <c r="BB11" s="1152"/>
      <c r="BC11" s="1152"/>
      <c r="BD11" s="1152"/>
      <c r="BE11" s="1152"/>
      <c r="BF11" s="1152"/>
      <c r="BG11" s="1152"/>
      <c r="BH11" s="1153"/>
    </row>
    <row r="12" spans="1:60" ht="8.25" customHeight="1" x14ac:dyDescent="0.25">
      <c r="A12" s="1135">
        <f>PYS!B24</f>
        <v>0</v>
      </c>
      <c r="B12" s="1136"/>
      <c r="C12" s="1136"/>
      <c r="D12" s="1136"/>
      <c r="E12" s="1136"/>
      <c r="F12" s="1136"/>
      <c r="G12" s="1136"/>
      <c r="H12" s="1136"/>
      <c r="I12" s="1136"/>
      <c r="J12" s="1136"/>
      <c r="K12" s="1136"/>
      <c r="L12" s="1136"/>
      <c r="M12" s="1136"/>
      <c r="N12" s="1136"/>
      <c r="O12" s="1136"/>
      <c r="P12" s="1136"/>
      <c r="Q12" s="1136"/>
      <c r="R12" s="1137">
        <f>PYS!B31</f>
        <v>0</v>
      </c>
      <c r="S12" s="1138"/>
      <c r="T12" s="1138"/>
      <c r="U12" s="1138"/>
      <c r="V12" s="1138"/>
      <c r="W12" s="1138"/>
      <c r="X12" s="1138"/>
      <c r="Y12" s="1138"/>
      <c r="Z12" s="1138"/>
      <c r="AA12" s="1138"/>
      <c r="AB12" s="1138"/>
      <c r="AC12" s="1138"/>
      <c r="AD12" s="1135">
        <f>PYS!B29</f>
        <v>0</v>
      </c>
      <c r="AE12" s="1136"/>
      <c r="AF12" s="1136"/>
      <c r="AG12" s="1136"/>
      <c r="AH12" s="1136"/>
      <c r="AI12" s="1136"/>
      <c r="AJ12" s="1136"/>
      <c r="AK12" s="1136"/>
      <c r="AL12" s="1136"/>
      <c r="AM12" s="1139"/>
      <c r="AN12" s="1135">
        <f>PYS!B25</f>
        <v>0</v>
      </c>
      <c r="AO12" s="1136"/>
      <c r="AP12" s="1136"/>
      <c r="AQ12" s="1136"/>
      <c r="AR12" s="1136"/>
      <c r="AS12" s="1136"/>
      <c r="AT12" s="1136"/>
      <c r="AU12" s="1136"/>
      <c r="AV12" s="1136"/>
      <c r="AW12" s="1136"/>
      <c r="AX12" s="1139"/>
      <c r="AY12" s="1135">
        <f>PYS!B26</f>
        <v>0</v>
      </c>
      <c r="AZ12" s="1136"/>
      <c r="BA12" s="1136"/>
      <c r="BB12" s="1136"/>
      <c r="BC12" s="1136"/>
      <c r="BD12" s="1136"/>
      <c r="BE12" s="1136"/>
      <c r="BF12" s="1136"/>
      <c r="BG12" s="1136"/>
      <c r="BH12" s="1139"/>
    </row>
    <row r="13" spans="1:60" ht="4.5" customHeight="1" x14ac:dyDescent="0.25"/>
    <row r="14" spans="1:60" ht="15" customHeight="1" x14ac:dyDescent="0.25">
      <c r="A14" s="1140" t="s">
        <v>7919</v>
      </c>
      <c r="B14" s="1141"/>
      <c r="C14" s="1141"/>
      <c r="D14" s="1141"/>
      <c r="E14" s="1141"/>
      <c r="F14" s="1141"/>
      <c r="G14" s="1141"/>
      <c r="H14" s="1141"/>
      <c r="I14" s="1141"/>
      <c r="J14" s="1141"/>
      <c r="K14" s="1141"/>
      <c r="L14" s="1141"/>
      <c r="M14" s="1141"/>
      <c r="N14" s="1141"/>
      <c r="O14" s="1141"/>
      <c r="P14" s="1141"/>
      <c r="Q14" s="1141"/>
      <c r="R14" s="1141"/>
      <c r="S14" s="1141"/>
      <c r="T14" s="1141"/>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12" t="s">
        <v>7920</v>
      </c>
      <c r="B15" s="1155"/>
      <c r="C15" s="1155"/>
      <c r="D15" s="1155"/>
      <c r="E15" s="1155"/>
      <c r="F15" s="1155"/>
      <c r="G15" s="1156"/>
      <c r="H15" s="1154" t="s">
        <v>89</v>
      </c>
      <c r="I15" s="1155"/>
      <c r="J15" s="1155"/>
      <c r="K15" s="1155"/>
      <c r="L15" s="1156"/>
      <c r="M15" s="1154" t="s">
        <v>124</v>
      </c>
      <c r="N15" s="1155"/>
      <c r="O15" s="1155"/>
      <c r="P15" s="1155"/>
      <c r="Q15" s="1156"/>
      <c r="R15" s="1154" t="s">
        <v>7921</v>
      </c>
      <c r="S15" s="1155"/>
      <c r="T15" s="1155"/>
      <c r="U15" s="1155"/>
      <c r="V15" s="1155"/>
      <c r="W15" s="1156"/>
      <c r="X15" s="1154" t="s">
        <v>7908</v>
      </c>
      <c r="Y15" s="1155"/>
      <c r="Z15" s="1155"/>
      <c r="AA15" s="1155"/>
      <c r="AB15" s="1155"/>
      <c r="AC15" s="1156"/>
      <c r="AD15" s="1154" t="s">
        <v>7922</v>
      </c>
      <c r="AE15" s="1155"/>
      <c r="AF15" s="1155"/>
      <c r="AG15" s="1155"/>
      <c r="AH15" s="1156"/>
      <c r="AI15" s="1154" t="s">
        <v>7923</v>
      </c>
      <c r="AJ15" s="1155"/>
      <c r="AK15" s="1155"/>
      <c r="AL15" s="1155"/>
      <c r="AM15" s="1156"/>
      <c r="AN15" s="1154" t="s">
        <v>3435</v>
      </c>
      <c r="AO15" s="1155"/>
      <c r="AP15" s="1155"/>
      <c r="AQ15" s="1155"/>
      <c r="AR15" s="1155"/>
      <c r="AS15" s="1156"/>
      <c r="AT15" s="1154" t="s">
        <v>7924</v>
      </c>
      <c r="AU15" s="1155"/>
      <c r="AV15" s="1155"/>
      <c r="AW15" s="1155"/>
      <c r="AX15" s="1155"/>
      <c r="AY15" s="1155"/>
      <c r="AZ15" s="1155"/>
      <c r="BA15" s="1156"/>
      <c r="BB15" s="1154" t="s">
        <v>7925</v>
      </c>
      <c r="BC15" s="1155"/>
      <c r="BD15" s="1155"/>
      <c r="BE15" s="1155"/>
      <c r="BF15" s="1155"/>
      <c r="BG15" s="1155"/>
      <c r="BH15" s="1156"/>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7913</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7926</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57" t="s">
        <v>7927</v>
      </c>
      <c r="B52" s="1157"/>
      <c r="C52" s="1157"/>
      <c r="D52" s="1157"/>
      <c r="E52" s="1157"/>
      <c r="F52" s="1157"/>
      <c r="G52" s="1157"/>
      <c r="H52" s="1157"/>
      <c r="I52" s="1157"/>
      <c r="J52" s="1157"/>
      <c r="K52" s="1157"/>
      <c r="L52" s="1157"/>
      <c r="M52" s="1157"/>
      <c r="N52" s="1157"/>
      <c r="O52" s="1157"/>
      <c r="P52" s="1157" t="s">
        <v>7928</v>
      </c>
      <c r="Q52" s="1157"/>
      <c r="R52" s="1157"/>
      <c r="S52" s="1157"/>
      <c r="T52" s="1157"/>
      <c r="U52" s="1157"/>
      <c r="V52" s="1157"/>
      <c r="W52" s="1157"/>
      <c r="X52" s="1157"/>
      <c r="Y52" s="1157"/>
      <c r="Z52" s="1157"/>
      <c r="AA52" s="1157"/>
      <c r="AB52" s="1157"/>
      <c r="AC52" s="1157"/>
      <c r="AD52" s="1157"/>
      <c r="AE52" s="1157" t="s">
        <v>7929</v>
      </c>
      <c r="AF52" s="1157"/>
      <c r="AG52" s="1157"/>
      <c r="AH52" s="1157"/>
      <c r="AI52" s="1157"/>
      <c r="AJ52" s="1157"/>
      <c r="AK52" s="1157"/>
      <c r="AL52" s="1157"/>
      <c r="AM52" s="1157"/>
      <c r="AN52" s="1157"/>
      <c r="AO52" s="1157"/>
      <c r="AP52" s="1157"/>
      <c r="AQ52" s="1157"/>
      <c r="AR52" s="1157"/>
      <c r="AS52" s="1157" t="s">
        <v>7930</v>
      </c>
      <c r="AT52" s="1157"/>
      <c r="AU52" s="1157"/>
      <c r="AV52" s="1157"/>
      <c r="AW52" s="1157"/>
      <c r="AX52" s="1157"/>
      <c r="AY52" s="1157"/>
      <c r="AZ52" s="1157"/>
      <c r="BA52" s="1157"/>
      <c r="BB52" s="1157"/>
      <c r="BC52" s="1157"/>
      <c r="BD52" s="1157"/>
      <c r="BE52" s="1157"/>
      <c r="BF52" s="1157"/>
      <c r="BG52" s="1157"/>
      <c r="BH52" s="1157"/>
    </row>
    <row r="53" spans="1:60" ht="21" customHeight="1" x14ac:dyDescent="0.25">
      <c r="A53" s="1111" t="str">
        <f>IF(AND(P53="",AE53="",AS53=""),"")</f>
        <v/>
      </c>
      <c r="B53" s="1111"/>
      <c r="C53" s="1111"/>
      <c r="D53" s="1111"/>
      <c r="E53" s="1111"/>
      <c r="F53" s="1111"/>
      <c r="G53" s="1111"/>
      <c r="H53" s="1111"/>
      <c r="I53" s="1111"/>
      <c r="J53" s="1111"/>
      <c r="K53" s="1111"/>
      <c r="L53" s="1111"/>
      <c r="M53" s="1111"/>
      <c r="N53" s="1111"/>
      <c r="O53" s="1111"/>
      <c r="P53" s="1112" t="str">
        <f>IF(PYS!M22="","",PYS!M22)</f>
        <v/>
      </c>
      <c r="Q53" s="1113"/>
      <c r="R53" s="1113"/>
      <c r="S53" s="1113"/>
      <c r="T53" s="1113"/>
      <c r="U53" s="1113"/>
      <c r="V53" s="1113"/>
      <c r="W53" s="1113"/>
      <c r="X53" s="1113"/>
      <c r="Y53" s="1113"/>
      <c r="Z53" s="1113"/>
      <c r="AA53" s="1113"/>
      <c r="AB53" s="1113"/>
      <c r="AC53" s="1113"/>
      <c r="AD53" s="1114"/>
      <c r="AE53" s="1115" t="str">
        <f>IF(ISBLANK(PYS!O22),"",PYS!O22)</f>
        <v/>
      </c>
      <c r="AF53" s="1115"/>
      <c r="AG53" s="1115"/>
      <c r="AH53" s="1115"/>
      <c r="AI53" s="1115"/>
      <c r="AJ53" s="1115"/>
      <c r="AK53" s="1115"/>
      <c r="AL53" s="1115"/>
      <c r="AM53" s="1115"/>
      <c r="AN53" s="1115"/>
      <c r="AO53" s="1115"/>
      <c r="AP53" s="1115"/>
      <c r="AQ53" s="1115"/>
      <c r="AR53" s="1115"/>
      <c r="AS53" s="1116" t="str">
        <f>IF(ISBLANK(PYS!P22),"",PYS!P22)</f>
        <v/>
      </c>
      <c r="AT53" s="1116"/>
      <c r="AU53" s="1116"/>
      <c r="AV53" s="1116"/>
      <c r="AW53" s="1116"/>
      <c r="AX53" s="1116"/>
      <c r="AY53" s="1116"/>
      <c r="AZ53" s="1116"/>
      <c r="BA53" s="1116"/>
      <c r="BB53" s="1116"/>
      <c r="BC53" s="1116"/>
      <c r="BD53" s="1116"/>
      <c r="BE53" s="1116"/>
      <c r="BF53" s="1116"/>
      <c r="BG53" s="1116"/>
      <c r="BH53" s="1116"/>
    </row>
    <row r="54" spans="1:60" ht="21" customHeight="1" x14ac:dyDescent="0.25">
      <c r="A54" s="1111" t="str">
        <f t="shared" ref="A54:A72" si="0">IF(AND(P54="",AE54="",AS54=""),"")</f>
        <v/>
      </c>
      <c r="B54" s="1111"/>
      <c r="C54" s="1111"/>
      <c r="D54" s="1111"/>
      <c r="E54" s="1111"/>
      <c r="F54" s="1111"/>
      <c r="G54" s="1111"/>
      <c r="H54" s="1111"/>
      <c r="I54" s="1111"/>
      <c r="J54" s="1111"/>
      <c r="K54" s="1111"/>
      <c r="L54" s="1111"/>
      <c r="M54" s="1111"/>
      <c r="N54" s="1111"/>
      <c r="O54" s="1111"/>
      <c r="P54" s="1112" t="str">
        <f>IF(PYS!M23="","",PYS!M23)</f>
        <v/>
      </c>
      <c r="Q54" s="1113"/>
      <c r="R54" s="1113"/>
      <c r="S54" s="1113"/>
      <c r="T54" s="1113"/>
      <c r="U54" s="1113"/>
      <c r="V54" s="1113"/>
      <c r="W54" s="1113"/>
      <c r="X54" s="1113"/>
      <c r="Y54" s="1113"/>
      <c r="Z54" s="1113"/>
      <c r="AA54" s="1113"/>
      <c r="AB54" s="1113"/>
      <c r="AC54" s="1113"/>
      <c r="AD54" s="1114"/>
      <c r="AE54" s="1115" t="str">
        <f>IF(ISBLANK(PYS!O23),"",PYS!O23)</f>
        <v/>
      </c>
      <c r="AF54" s="1115"/>
      <c r="AG54" s="1115"/>
      <c r="AH54" s="1115"/>
      <c r="AI54" s="1115"/>
      <c r="AJ54" s="1115"/>
      <c r="AK54" s="1115"/>
      <c r="AL54" s="1115"/>
      <c r="AM54" s="1115"/>
      <c r="AN54" s="1115"/>
      <c r="AO54" s="1115"/>
      <c r="AP54" s="1115"/>
      <c r="AQ54" s="1115"/>
      <c r="AR54" s="1115"/>
      <c r="AS54" s="1116" t="str">
        <f>IF(ISBLANK(PYS!P23),"",PYS!P23)</f>
        <v/>
      </c>
      <c r="AT54" s="1116"/>
      <c r="AU54" s="1116"/>
      <c r="AV54" s="1116"/>
      <c r="AW54" s="1116"/>
      <c r="AX54" s="1116"/>
      <c r="AY54" s="1116"/>
      <c r="AZ54" s="1116"/>
      <c r="BA54" s="1116"/>
      <c r="BB54" s="1116"/>
      <c r="BC54" s="1116"/>
      <c r="BD54" s="1116"/>
      <c r="BE54" s="1116"/>
      <c r="BF54" s="1116"/>
      <c r="BG54" s="1116"/>
      <c r="BH54" s="1116"/>
    </row>
    <row r="55" spans="1:60" ht="21" customHeight="1" x14ac:dyDescent="0.25">
      <c r="A55" s="1111" t="str">
        <f t="shared" si="0"/>
        <v/>
      </c>
      <c r="B55" s="1111"/>
      <c r="C55" s="1111"/>
      <c r="D55" s="1111"/>
      <c r="E55" s="1111"/>
      <c r="F55" s="1111"/>
      <c r="G55" s="1111"/>
      <c r="H55" s="1111"/>
      <c r="I55" s="1111"/>
      <c r="J55" s="1111"/>
      <c r="K55" s="1111"/>
      <c r="L55" s="1111"/>
      <c r="M55" s="1111"/>
      <c r="N55" s="1111"/>
      <c r="O55" s="1111"/>
      <c r="P55" s="1112" t="str">
        <f>IF(PYS!M24="","",PYS!M24)</f>
        <v/>
      </c>
      <c r="Q55" s="1113"/>
      <c r="R55" s="1113"/>
      <c r="S55" s="1113"/>
      <c r="T55" s="1113"/>
      <c r="U55" s="1113"/>
      <c r="V55" s="1113"/>
      <c r="W55" s="1113"/>
      <c r="X55" s="1113"/>
      <c r="Y55" s="1113"/>
      <c r="Z55" s="1113"/>
      <c r="AA55" s="1113"/>
      <c r="AB55" s="1113"/>
      <c r="AC55" s="1113"/>
      <c r="AD55" s="1114"/>
      <c r="AE55" s="1115" t="str">
        <f>IF(ISBLANK(PYS!O24),"",PYS!O24)</f>
        <v/>
      </c>
      <c r="AF55" s="1115"/>
      <c r="AG55" s="1115"/>
      <c r="AH55" s="1115"/>
      <c r="AI55" s="1115"/>
      <c r="AJ55" s="1115"/>
      <c r="AK55" s="1115"/>
      <c r="AL55" s="1115"/>
      <c r="AM55" s="1115"/>
      <c r="AN55" s="1115"/>
      <c r="AO55" s="1115"/>
      <c r="AP55" s="1115"/>
      <c r="AQ55" s="1115"/>
      <c r="AR55" s="1115"/>
      <c r="AS55" s="1116" t="str">
        <f>IF(ISBLANK(PYS!P24),"",PYS!P24)</f>
        <v/>
      </c>
      <c r="AT55" s="1116"/>
      <c r="AU55" s="1116"/>
      <c r="AV55" s="1116"/>
      <c r="AW55" s="1116"/>
      <c r="AX55" s="1116"/>
      <c r="AY55" s="1116"/>
      <c r="AZ55" s="1116"/>
      <c r="BA55" s="1116"/>
      <c r="BB55" s="1116"/>
      <c r="BC55" s="1116"/>
      <c r="BD55" s="1116"/>
      <c r="BE55" s="1116"/>
      <c r="BF55" s="1116"/>
      <c r="BG55" s="1116"/>
      <c r="BH55" s="1116"/>
    </row>
    <row r="56" spans="1:60" ht="21" customHeight="1" x14ac:dyDescent="0.25">
      <c r="A56" s="1111" t="str">
        <f t="shared" si="0"/>
        <v/>
      </c>
      <c r="B56" s="1111"/>
      <c r="C56" s="1111"/>
      <c r="D56" s="1111"/>
      <c r="E56" s="1111"/>
      <c r="F56" s="1111"/>
      <c r="G56" s="1111"/>
      <c r="H56" s="1111"/>
      <c r="I56" s="1111"/>
      <c r="J56" s="1111"/>
      <c r="K56" s="1111"/>
      <c r="L56" s="1111"/>
      <c r="M56" s="1111"/>
      <c r="N56" s="1111"/>
      <c r="O56" s="1111"/>
      <c r="P56" s="1112" t="str">
        <f>IF(PYS!M25="","",PYS!M25)</f>
        <v/>
      </c>
      <c r="Q56" s="1113"/>
      <c r="R56" s="1113"/>
      <c r="S56" s="1113"/>
      <c r="T56" s="1113"/>
      <c r="U56" s="1113"/>
      <c r="V56" s="1113"/>
      <c r="W56" s="1113"/>
      <c r="X56" s="1113"/>
      <c r="Y56" s="1113"/>
      <c r="Z56" s="1113"/>
      <c r="AA56" s="1113"/>
      <c r="AB56" s="1113"/>
      <c r="AC56" s="1113"/>
      <c r="AD56" s="1114"/>
      <c r="AE56" s="1115" t="str">
        <f>IF(ISBLANK(PYS!O25),"",PYS!O25)</f>
        <v/>
      </c>
      <c r="AF56" s="1115"/>
      <c r="AG56" s="1115"/>
      <c r="AH56" s="1115"/>
      <c r="AI56" s="1115"/>
      <c r="AJ56" s="1115"/>
      <c r="AK56" s="1115"/>
      <c r="AL56" s="1115"/>
      <c r="AM56" s="1115"/>
      <c r="AN56" s="1115"/>
      <c r="AO56" s="1115"/>
      <c r="AP56" s="1115"/>
      <c r="AQ56" s="1115"/>
      <c r="AR56" s="1115"/>
      <c r="AS56" s="1116" t="str">
        <f>IF(ISBLANK(PYS!P25),"",PYS!P25)</f>
        <v/>
      </c>
      <c r="AT56" s="1116"/>
      <c r="AU56" s="1116"/>
      <c r="AV56" s="1116"/>
      <c r="AW56" s="1116"/>
      <c r="AX56" s="1116"/>
      <c r="AY56" s="1116"/>
      <c r="AZ56" s="1116"/>
      <c r="BA56" s="1116"/>
      <c r="BB56" s="1116"/>
      <c r="BC56" s="1116"/>
      <c r="BD56" s="1116"/>
      <c r="BE56" s="1116"/>
      <c r="BF56" s="1116"/>
      <c r="BG56" s="1116"/>
      <c r="BH56" s="1116"/>
    </row>
    <row r="57" spans="1:60" ht="21" customHeight="1" x14ac:dyDescent="0.25">
      <c r="A57" s="1111" t="str">
        <f t="shared" si="0"/>
        <v/>
      </c>
      <c r="B57" s="1111"/>
      <c r="C57" s="1111"/>
      <c r="D57" s="1111"/>
      <c r="E57" s="1111"/>
      <c r="F57" s="1111"/>
      <c r="G57" s="1111"/>
      <c r="H57" s="1111"/>
      <c r="I57" s="1111"/>
      <c r="J57" s="1111"/>
      <c r="K57" s="1111"/>
      <c r="L57" s="1111"/>
      <c r="M57" s="1111"/>
      <c r="N57" s="1111"/>
      <c r="O57" s="1111"/>
      <c r="P57" s="1112" t="str">
        <f>IF(PYS!M26="","",PYS!M26)</f>
        <v/>
      </c>
      <c r="Q57" s="1113"/>
      <c r="R57" s="1113"/>
      <c r="S57" s="1113"/>
      <c r="T57" s="1113"/>
      <c r="U57" s="1113"/>
      <c r="V57" s="1113"/>
      <c r="W57" s="1113"/>
      <c r="X57" s="1113"/>
      <c r="Y57" s="1113"/>
      <c r="Z57" s="1113"/>
      <c r="AA57" s="1113"/>
      <c r="AB57" s="1113"/>
      <c r="AC57" s="1113"/>
      <c r="AD57" s="1114"/>
      <c r="AE57" s="1115" t="str">
        <f>IF(ISBLANK(PYS!O26),"",PYS!O26)</f>
        <v/>
      </c>
      <c r="AF57" s="1115"/>
      <c r="AG57" s="1115"/>
      <c r="AH57" s="1115"/>
      <c r="AI57" s="1115"/>
      <c r="AJ57" s="1115"/>
      <c r="AK57" s="1115"/>
      <c r="AL57" s="1115"/>
      <c r="AM57" s="1115"/>
      <c r="AN57" s="1115"/>
      <c r="AO57" s="1115"/>
      <c r="AP57" s="1115"/>
      <c r="AQ57" s="1115"/>
      <c r="AR57" s="1115"/>
      <c r="AS57" s="1116" t="str">
        <f>IF(ISBLANK(PYS!P26),"",PYS!P26)</f>
        <v/>
      </c>
      <c r="AT57" s="1116"/>
      <c r="AU57" s="1116"/>
      <c r="AV57" s="1116"/>
      <c r="AW57" s="1116"/>
      <c r="AX57" s="1116"/>
      <c r="AY57" s="1116"/>
      <c r="AZ57" s="1116"/>
      <c r="BA57" s="1116"/>
      <c r="BB57" s="1116"/>
      <c r="BC57" s="1116"/>
      <c r="BD57" s="1116"/>
      <c r="BE57" s="1116"/>
      <c r="BF57" s="1116"/>
      <c r="BG57" s="1116"/>
      <c r="BH57" s="1116"/>
    </row>
    <row r="58" spans="1:60" ht="21" customHeight="1" x14ac:dyDescent="0.25">
      <c r="A58" s="1111" t="str">
        <f t="shared" si="0"/>
        <v/>
      </c>
      <c r="B58" s="1111"/>
      <c r="C58" s="1111"/>
      <c r="D58" s="1111"/>
      <c r="E58" s="1111"/>
      <c r="F58" s="1111"/>
      <c r="G58" s="1111"/>
      <c r="H58" s="1111"/>
      <c r="I58" s="1111"/>
      <c r="J58" s="1111"/>
      <c r="K58" s="1111"/>
      <c r="L58" s="1111"/>
      <c r="M58" s="1111"/>
      <c r="N58" s="1111"/>
      <c r="O58" s="1111"/>
      <c r="P58" s="1112" t="str">
        <f>IF(PYS!M27="","",PYS!M27)</f>
        <v/>
      </c>
      <c r="Q58" s="1113"/>
      <c r="R58" s="1113"/>
      <c r="S58" s="1113"/>
      <c r="T58" s="1113"/>
      <c r="U58" s="1113"/>
      <c r="V58" s="1113"/>
      <c r="W58" s="1113"/>
      <c r="X58" s="1113"/>
      <c r="Y58" s="1113"/>
      <c r="Z58" s="1113"/>
      <c r="AA58" s="1113"/>
      <c r="AB58" s="1113"/>
      <c r="AC58" s="1113"/>
      <c r="AD58" s="1114"/>
      <c r="AE58" s="1115" t="str">
        <f>IF(ISBLANK(PYS!O27),"",PYS!O27)</f>
        <v/>
      </c>
      <c r="AF58" s="1115"/>
      <c r="AG58" s="1115"/>
      <c r="AH58" s="1115"/>
      <c r="AI58" s="1115"/>
      <c r="AJ58" s="1115"/>
      <c r="AK58" s="1115"/>
      <c r="AL58" s="1115"/>
      <c r="AM58" s="1115"/>
      <c r="AN58" s="1115"/>
      <c r="AO58" s="1115"/>
      <c r="AP58" s="1115"/>
      <c r="AQ58" s="1115"/>
      <c r="AR58" s="1115"/>
      <c r="AS58" s="1116" t="str">
        <f>IF(ISBLANK(PYS!P27),"",PYS!P27)</f>
        <v/>
      </c>
      <c r="AT58" s="1116"/>
      <c r="AU58" s="1116"/>
      <c r="AV58" s="1116"/>
      <c r="AW58" s="1116"/>
      <c r="AX58" s="1116"/>
      <c r="AY58" s="1116"/>
      <c r="AZ58" s="1116"/>
      <c r="BA58" s="1116"/>
      <c r="BB58" s="1116"/>
      <c r="BC58" s="1116"/>
      <c r="BD58" s="1116"/>
      <c r="BE58" s="1116"/>
      <c r="BF58" s="1116"/>
      <c r="BG58" s="1116"/>
      <c r="BH58" s="1116"/>
    </row>
    <row r="59" spans="1:60" ht="21" customHeight="1" x14ac:dyDescent="0.25">
      <c r="A59" s="1111" t="str">
        <f t="shared" si="0"/>
        <v/>
      </c>
      <c r="B59" s="1111"/>
      <c r="C59" s="1111"/>
      <c r="D59" s="1111"/>
      <c r="E59" s="1111"/>
      <c r="F59" s="1111"/>
      <c r="G59" s="1111"/>
      <c r="H59" s="1111"/>
      <c r="I59" s="1111"/>
      <c r="J59" s="1111"/>
      <c r="K59" s="1111"/>
      <c r="L59" s="1111"/>
      <c r="M59" s="1111"/>
      <c r="N59" s="1111"/>
      <c r="O59" s="1111"/>
      <c r="P59" s="1112" t="str">
        <f>IF(PYS!M28="","",PYS!M28)</f>
        <v/>
      </c>
      <c r="Q59" s="1113"/>
      <c r="R59" s="1113"/>
      <c r="S59" s="1113"/>
      <c r="T59" s="1113"/>
      <c r="U59" s="1113"/>
      <c r="V59" s="1113"/>
      <c r="W59" s="1113"/>
      <c r="X59" s="1113"/>
      <c r="Y59" s="1113"/>
      <c r="Z59" s="1113"/>
      <c r="AA59" s="1113"/>
      <c r="AB59" s="1113"/>
      <c r="AC59" s="1113"/>
      <c r="AD59" s="1114"/>
      <c r="AE59" s="1115" t="str">
        <f>IF(ISBLANK(PYS!O28),"",PYS!O28)</f>
        <v/>
      </c>
      <c r="AF59" s="1115"/>
      <c r="AG59" s="1115"/>
      <c r="AH59" s="1115"/>
      <c r="AI59" s="1115"/>
      <c r="AJ59" s="1115"/>
      <c r="AK59" s="1115"/>
      <c r="AL59" s="1115"/>
      <c r="AM59" s="1115"/>
      <c r="AN59" s="1115"/>
      <c r="AO59" s="1115"/>
      <c r="AP59" s="1115"/>
      <c r="AQ59" s="1115"/>
      <c r="AR59" s="1115"/>
      <c r="AS59" s="1116" t="str">
        <f>IF(ISBLANK(PYS!P28),"",PYS!P28)</f>
        <v/>
      </c>
      <c r="AT59" s="1116"/>
      <c r="AU59" s="1116"/>
      <c r="AV59" s="1116"/>
      <c r="AW59" s="1116"/>
      <c r="AX59" s="1116"/>
      <c r="AY59" s="1116"/>
      <c r="AZ59" s="1116"/>
      <c r="BA59" s="1116"/>
      <c r="BB59" s="1116"/>
      <c r="BC59" s="1116"/>
      <c r="BD59" s="1116"/>
      <c r="BE59" s="1116"/>
      <c r="BF59" s="1116"/>
      <c r="BG59" s="1116"/>
      <c r="BH59" s="1116"/>
    </row>
    <row r="60" spans="1:60" ht="21" customHeight="1" x14ac:dyDescent="0.25">
      <c r="A60" s="1111" t="str">
        <f t="shared" si="0"/>
        <v/>
      </c>
      <c r="B60" s="1111"/>
      <c r="C60" s="1111"/>
      <c r="D60" s="1111"/>
      <c r="E60" s="1111"/>
      <c r="F60" s="1111"/>
      <c r="G60" s="1111"/>
      <c r="H60" s="1111"/>
      <c r="I60" s="1111"/>
      <c r="J60" s="1111"/>
      <c r="K60" s="1111"/>
      <c r="L60" s="1111"/>
      <c r="M60" s="1111"/>
      <c r="N60" s="1111"/>
      <c r="O60" s="1111"/>
      <c r="P60" s="1112" t="str">
        <f>IF(PYS!M29="","",PYS!M29)</f>
        <v/>
      </c>
      <c r="Q60" s="1113"/>
      <c r="R60" s="1113"/>
      <c r="S60" s="1113"/>
      <c r="T60" s="1113"/>
      <c r="U60" s="1113"/>
      <c r="V60" s="1113"/>
      <c r="W60" s="1113"/>
      <c r="X60" s="1113"/>
      <c r="Y60" s="1113"/>
      <c r="Z60" s="1113"/>
      <c r="AA60" s="1113"/>
      <c r="AB60" s="1113"/>
      <c r="AC60" s="1113"/>
      <c r="AD60" s="1114"/>
      <c r="AE60" s="1115" t="str">
        <f>IF(ISBLANK(PYS!O29),"",PYS!O29)</f>
        <v/>
      </c>
      <c r="AF60" s="1115"/>
      <c r="AG60" s="1115"/>
      <c r="AH60" s="1115"/>
      <c r="AI60" s="1115"/>
      <c r="AJ60" s="1115"/>
      <c r="AK60" s="1115"/>
      <c r="AL60" s="1115"/>
      <c r="AM60" s="1115"/>
      <c r="AN60" s="1115"/>
      <c r="AO60" s="1115"/>
      <c r="AP60" s="1115"/>
      <c r="AQ60" s="1115"/>
      <c r="AR60" s="1115"/>
      <c r="AS60" s="1116" t="str">
        <f>IF(ISBLANK(PYS!P29),"",PYS!P29)</f>
        <v/>
      </c>
      <c r="AT60" s="1116"/>
      <c r="AU60" s="1116"/>
      <c r="AV60" s="1116"/>
      <c r="AW60" s="1116"/>
      <c r="AX60" s="1116"/>
      <c r="AY60" s="1116"/>
      <c r="AZ60" s="1116"/>
      <c r="BA60" s="1116"/>
      <c r="BB60" s="1116"/>
      <c r="BC60" s="1116"/>
      <c r="BD60" s="1116"/>
      <c r="BE60" s="1116"/>
      <c r="BF60" s="1116"/>
      <c r="BG60" s="1116"/>
      <c r="BH60" s="1116"/>
    </row>
    <row r="61" spans="1:60" ht="21" customHeight="1" x14ac:dyDescent="0.25">
      <c r="A61" s="1111" t="str">
        <f t="shared" si="0"/>
        <v/>
      </c>
      <c r="B61" s="1111"/>
      <c r="C61" s="1111"/>
      <c r="D61" s="1111"/>
      <c r="E61" s="1111"/>
      <c r="F61" s="1111"/>
      <c r="G61" s="1111"/>
      <c r="H61" s="1111"/>
      <c r="I61" s="1111"/>
      <c r="J61" s="1111"/>
      <c r="K61" s="1111"/>
      <c r="L61" s="1111"/>
      <c r="M61" s="1111"/>
      <c r="N61" s="1111"/>
      <c r="O61" s="1111"/>
      <c r="P61" s="1112" t="str">
        <f>IF(PYS!M30="","",PYS!M30)</f>
        <v/>
      </c>
      <c r="Q61" s="1113"/>
      <c r="R61" s="1113"/>
      <c r="S61" s="1113"/>
      <c r="T61" s="1113"/>
      <c r="U61" s="1113"/>
      <c r="V61" s="1113"/>
      <c r="W61" s="1113"/>
      <c r="X61" s="1113"/>
      <c r="Y61" s="1113"/>
      <c r="Z61" s="1113"/>
      <c r="AA61" s="1113"/>
      <c r="AB61" s="1113"/>
      <c r="AC61" s="1113"/>
      <c r="AD61" s="1114"/>
      <c r="AE61" s="1115" t="str">
        <f>IF(ISBLANK(PYS!O30),"",PYS!O30)</f>
        <v/>
      </c>
      <c r="AF61" s="1115"/>
      <c r="AG61" s="1115"/>
      <c r="AH61" s="1115"/>
      <c r="AI61" s="1115"/>
      <c r="AJ61" s="1115"/>
      <c r="AK61" s="1115"/>
      <c r="AL61" s="1115"/>
      <c r="AM61" s="1115"/>
      <c r="AN61" s="1115"/>
      <c r="AO61" s="1115"/>
      <c r="AP61" s="1115"/>
      <c r="AQ61" s="1115"/>
      <c r="AR61" s="1115"/>
      <c r="AS61" s="1116" t="str">
        <f>IF(ISBLANK(PYS!P30),"",PYS!P30)</f>
        <v/>
      </c>
      <c r="AT61" s="1116"/>
      <c r="AU61" s="1116"/>
      <c r="AV61" s="1116"/>
      <c r="AW61" s="1116"/>
      <c r="AX61" s="1116"/>
      <c r="AY61" s="1116"/>
      <c r="AZ61" s="1116"/>
      <c r="BA61" s="1116"/>
      <c r="BB61" s="1116"/>
      <c r="BC61" s="1116"/>
      <c r="BD61" s="1116"/>
      <c r="BE61" s="1116"/>
      <c r="BF61" s="1116"/>
      <c r="BG61" s="1116"/>
      <c r="BH61" s="1116"/>
    </row>
    <row r="62" spans="1:60" ht="21" customHeight="1" x14ac:dyDescent="0.25">
      <c r="A62" s="1111" t="str">
        <f t="shared" si="0"/>
        <v/>
      </c>
      <c r="B62" s="1111"/>
      <c r="C62" s="1111"/>
      <c r="D62" s="1111"/>
      <c r="E62" s="1111"/>
      <c r="F62" s="1111"/>
      <c r="G62" s="1111"/>
      <c r="H62" s="1111"/>
      <c r="I62" s="1111"/>
      <c r="J62" s="1111"/>
      <c r="K62" s="1111"/>
      <c r="L62" s="1111"/>
      <c r="M62" s="1111"/>
      <c r="N62" s="1111"/>
      <c r="O62" s="1111"/>
      <c r="P62" s="1112" t="str">
        <f>IF(PYS!M31="","",PYS!M31)</f>
        <v/>
      </c>
      <c r="Q62" s="1113"/>
      <c r="R62" s="1113"/>
      <c r="S62" s="1113"/>
      <c r="T62" s="1113"/>
      <c r="U62" s="1113"/>
      <c r="V62" s="1113"/>
      <c r="W62" s="1113"/>
      <c r="X62" s="1113"/>
      <c r="Y62" s="1113"/>
      <c r="Z62" s="1113"/>
      <c r="AA62" s="1113"/>
      <c r="AB62" s="1113"/>
      <c r="AC62" s="1113"/>
      <c r="AD62" s="1114"/>
      <c r="AE62" s="1115" t="str">
        <f>IF(ISBLANK(PYS!O31),"",PYS!O31)</f>
        <v/>
      </c>
      <c r="AF62" s="1115"/>
      <c r="AG62" s="1115"/>
      <c r="AH62" s="1115"/>
      <c r="AI62" s="1115"/>
      <c r="AJ62" s="1115"/>
      <c r="AK62" s="1115"/>
      <c r="AL62" s="1115"/>
      <c r="AM62" s="1115"/>
      <c r="AN62" s="1115"/>
      <c r="AO62" s="1115"/>
      <c r="AP62" s="1115"/>
      <c r="AQ62" s="1115"/>
      <c r="AR62" s="1115"/>
      <c r="AS62" s="1116" t="str">
        <f>IF(ISBLANK(PYS!P31),"",PYS!P31)</f>
        <v/>
      </c>
      <c r="AT62" s="1116"/>
      <c r="AU62" s="1116"/>
      <c r="AV62" s="1116"/>
      <c r="AW62" s="1116"/>
      <c r="AX62" s="1116"/>
      <c r="AY62" s="1116"/>
      <c r="AZ62" s="1116"/>
      <c r="BA62" s="1116"/>
      <c r="BB62" s="1116"/>
      <c r="BC62" s="1116"/>
      <c r="BD62" s="1116"/>
      <c r="BE62" s="1116"/>
      <c r="BF62" s="1116"/>
      <c r="BG62" s="1116"/>
      <c r="BH62" s="1116"/>
    </row>
    <row r="63" spans="1:60" ht="21" customHeight="1" x14ac:dyDescent="0.25">
      <c r="A63" s="1111" t="str">
        <f t="shared" si="0"/>
        <v/>
      </c>
      <c r="B63" s="1111"/>
      <c r="C63" s="1111"/>
      <c r="D63" s="1111"/>
      <c r="E63" s="1111"/>
      <c r="F63" s="1111"/>
      <c r="G63" s="1111"/>
      <c r="H63" s="1111"/>
      <c r="I63" s="1111"/>
      <c r="J63" s="1111"/>
      <c r="K63" s="1111"/>
      <c r="L63" s="1111"/>
      <c r="M63" s="1111"/>
      <c r="N63" s="1111"/>
      <c r="O63" s="1111"/>
      <c r="P63" s="1112" t="str">
        <f>IF(PYS!M32="","",PYS!M32)</f>
        <v/>
      </c>
      <c r="Q63" s="1113"/>
      <c r="R63" s="1113"/>
      <c r="S63" s="1113"/>
      <c r="T63" s="1113"/>
      <c r="U63" s="1113"/>
      <c r="V63" s="1113"/>
      <c r="W63" s="1113"/>
      <c r="X63" s="1113"/>
      <c r="Y63" s="1113"/>
      <c r="Z63" s="1113"/>
      <c r="AA63" s="1113"/>
      <c r="AB63" s="1113"/>
      <c r="AC63" s="1113"/>
      <c r="AD63" s="1114"/>
      <c r="AE63" s="1115" t="str">
        <f>IF(ISBLANK(PYS!O32),"",PYS!O32)</f>
        <v/>
      </c>
      <c r="AF63" s="1115"/>
      <c r="AG63" s="1115"/>
      <c r="AH63" s="1115"/>
      <c r="AI63" s="1115"/>
      <c r="AJ63" s="1115"/>
      <c r="AK63" s="1115"/>
      <c r="AL63" s="1115"/>
      <c r="AM63" s="1115"/>
      <c r="AN63" s="1115"/>
      <c r="AO63" s="1115"/>
      <c r="AP63" s="1115"/>
      <c r="AQ63" s="1115"/>
      <c r="AR63" s="1115"/>
      <c r="AS63" s="1116" t="str">
        <f>IF(ISBLANK(PYS!P32),"",PYS!P32)</f>
        <v/>
      </c>
      <c r="AT63" s="1116"/>
      <c r="AU63" s="1116"/>
      <c r="AV63" s="1116"/>
      <c r="AW63" s="1116"/>
      <c r="AX63" s="1116"/>
      <c r="AY63" s="1116"/>
      <c r="AZ63" s="1116"/>
      <c r="BA63" s="1116"/>
      <c r="BB63" s="1116"/>
      <c r="BC63" s="1116"/>
      <c r="BD63" s="1116"/>
      <c r="BE63" s="1116"/>
      <c r="BF63" s="1116"/>
      <c r="BG63" s="1116"/>
      <c r="BH63" s="1116"/>
    </row>
    <row r="64" spans="1:60" ht="21" customHeight="1" x14ac:dyDescent="0.25">
      <c r="A64" s="1111" t="str">
        <f t="shared" si="0"/>
        <v/>
      </c>
      <c r="B64" s="1111"/>
      <c r="C64" s="1111"/>
      <c r="D64" s="1111"/>
      <c r="E64" s="1111"/>
      <c r="F64" s="1111"/>
      <c r="G64" s="1111"/>
      <c r="H64" s="1111"/>
      <c r="I64" s="1111"/>
      <c r="J64" s="1111"/>
      <c r="K64" s="1111"/>
      <c r="L64" s="1111"/>
      <c r="M64" s="1111"/>
      <c r="N64" s="1111"/>
      <c r="O64" s="1111"/>
      <c r="P64" s="1112" t="str">
        <f>IF(PYS!M33="","",PYS!M33)</f>
        <v/>
      </c>
      <c r="Q64" s="1113"/>
      <c r="R64" s="1113"/>
      <c r="S64" s="1113"/>
      <c r="T64" s="1113"/>
      <c r="U64" s="1113"/>
      <c r="V64" s="1113"/>
      <c r="W64" s="1113"/>
      <c r="X64" s="1113"/>
      <c r="Y64" s="1113"/>
      <c r="Z64" s="1113"/>
      <c r="AA64" s="1113"/>
      <c r="AB64" s="1113"/>
      <c r="AC64" s="1113"/>
      <c r="AD64" s="1114"/>
      <c r="AE64" s="1115" t="str">
        <f>IF(ISBLANK(PYS!O33),"",PYS!O33)</f>
        <v/>
      </c>
      <c r="AF64" s="1115"/>
      <c r="AG64" s="1115"/>
      <c r="AH64" s="1115"/>
      <c r="AI64" s="1115"/>
      <c r="AJ64" s="1115"/>
      <c r="AK64" s="1115"/>
      <c r="AL64" s="1115"/>
      <c r="AM64" s="1115"/>
      <c r="AN64" s="1115"/>
      <c r="AO64" s="1115"/>
      <c r="AP64" s="1115"/>
      <c r="AQ64" s="1115"/>
      <c r="AR64" s="1115"/>
      <c r="AS64" s="1116" t="str">
        <f>IF(ISBLANK(PYS!P33),"",PYS!P33)</f>
        <v/>
      </c>
      <c r="AT64" s="1116"/>
      <c r="AU64" s="1116"/>
      <c r="AV64" s="1116"/>
      <c r="AW64" s="1116"/>
      <c r="AX64" s="1116"/>
      <c r="AY64" s="1116"/>
      <c r="AZ64" s="1116"/>
      <c r="BA64" s="1116"/>
      <c r="BB64" s="1116"/>
      <c r="BC64" s="1116"/>
      <c r="BD64" s="1116"/>
      <c r="BE64" s="1116"/>
      <c r="BF64" s="1116"/>
      <c r="BG64" s="1116"/>
      <c r="BH64" s="1116"/>
    </row>
    <row r="65" spans="1:60" ht="21" customHeight="1" x14ac:dyDescent="0.25">
      <c r="A65" s="1111" t="str">
        <f t="shared" si="0"/>
        <v/>
      </c>
      <c r="B65" s="1111"/>
      <c r="C65" s="1111"/>
      <c r="D65" s="1111"/>
      <c r="E65" s="1111"/>
      <c r="F65" s="1111"/>
      <c r="G65" s="1111"/>
      <c r="H65" s="1111"/>
      <c r="I65" s="1111"/>
      <c r="J65" s="1111"/>
      <c r="K65" s="1111"/>
      <c r="L65" s="1111"/>
      <c r="M65" s="1111"/>
      <c r="N65" s="1111"/>
      <c r="O65" s="1111"/>
      <c r="P65" s="1112" t="str">
        <f>IF(PYS!M34="","",PYS!M34)</f>
        <v/>
      </c>
      <c r="Q65" s="1113"/>
      <c r="R65" s="1113"/>
      <c r="S65" s="1113"/>
      <c r="T65" s="1113"/>
      <c r="U65" s="1113"/>
      <c r="V65" s="1113"/>
      <c r="W65" s="1113"/>
      <c r="X65" s="1113"/>
      <c r="Y65" s="1113"/>
      <c r="Z65" s="1113"/>
      <c r="AA65" s="1113"/>
      <c r="AB65" s="1113"/>
      <c r="AC65" s="1113"/>
      <c r="AD65" s="1114"/>
      <c r="AE65" s="1115" t="str">
        <f>IF(ISBLANK(PYS!O34),"",PYS!O34)</f>
        <v/>
      </c>
      <c r="AF65" s="1115"/>
      <c r="AG65" s="1115"/>
      <c r="AH65" s="1115"/>
      <c r="AI65" s="1115"/>
      <c r="AJ65" s="1115"/>
      <c r="AK65" s="1115"/>
      <c r="AL65" s="1115"/>
      <c r="AM65" s="1115"/>
      <c r="AN65" s="1115"/>
      <c r="AO65" s="1115"/>
      <c r="AP65" s="1115"/>
      <c r="AQ65" s="1115"/>
      <c r="AR65" s="1115"/>
      <c r="AS65" s="1116" t="str">
        <f>IF(ISBLANK(PYS!P34),"",PYS!P34)</f>
        <v/>
      </c>
      <c r="AT65" s="1116"/>
      <c r="AU65" s="1116"/>
      <c r="AV65" s="1116"/>
      <c r="AW65" s="1116"/>
      <c r="AX65" s="1116"/>
      <c r="AY65" s="1116"/>
      <c r="AZ65" s="1116"/>
      <c r="BA65" s="1116"/>
      <c r="BB65" s="1116"/>
      <c r="BC65" s="1116"/>
      <c r="BD65" s="1116"/>
      <c r="BE65" s="1116"/>
      <c r="BF65" s="1116"/>
      <c r="BG65" s="1116"/>
      <c r="BH65" s="1116"/>
    </row>
    <row r="66" spans="1:60" ht="21" customHeight="1" x14ac:dyDescent="0.25">
      <c r="A66" s="1111" t="str">
        <f t="shared" si="0"/>
        <v/>
      </c>
      <c r="B66" s="1111"/>
      <c r="C66" s="1111"/>
      <c r="D66" s="1111"/>
      <c r="E66" s="1111"/>
      <c r="F66" s="1111"/>
      <c r="G66" s="1111"/>
      <c r="H66" s="1111"/>
      <c r="I66" s="1111"/>
      <c r="J66" s="1111"/>
      <c r="K66" s="1111"/>
      <c r="L66" s="1111"/>
      <c r="M66" s="1111"/>
      <c r="N66" s="1111"/>
      <c r="O66" s="1111"/>
      <c r="P66" s="1112" t="str">
        <f>IF(PYS!M35="","",PYS!M35)</f>
        <v/>
      </c>
      <c r="Q66" s="1113"/>
      <c r="R66" s="1113"/>
      <c r="S66" s="1113"/>
      <c r="T66" s="1113"/>
      <c r="U66" s="1113"/>
      <c r="V66" s="1113"/>
      <c r="W66" s="1113"/>
      <c r="X66" s="1113"/>
      <c r="Y66" s="1113"/>
      <c r="Z66" s="1113"/>
      <c r="AA66" s="1113"/>
      <c r="AB66" s="1113"/>
      <c r="AC66" s="1113"/>
      <c r="AD66" s="1114"/>
      <c r="AE66" s="1115" t="str">
        <f>IF(ISBLANK(PYS!O35),"",PYS!O35)</f>
        <v/>
      </c>
      <c r="AF66" s="1115"/>
      <c r="AG66" s="1115"/>
      <c r="AH66" s="1115"/>
      <c r="AI66" s="1115"/>
      <c r="AJ66" s="1115"/>
      <c r="AK66" s="1115"/>
      <c r="AL66" s="1115"/>
      <c r="AM66" s="1115"/>
      <c r="AN66" s="1115"/>
      <c r="AO66" s="1115"/>
      <c r="AP66" s="1115"/>
      <c r="AQ66" s="1115"/>
      <c r="AR66" s="1115"/>
      <c r="AS66" s="1116" t="str">
        <f>IF(ISBLANK(PYS!P35),"",PYS!P35)</f>
        <v/>
      </c>
      <c r="AT66" s="1116"/>
      <c r="AU66" s="1116"/>
      <c r="AV66" s="1116"/>
      <c r="AW66" s="1116"/>
      <c r="AX66" s="1116"/>
      <c r="AY66" s="1116"/>
      <c r="AZ66" s="1116"/>
      <c r="BA66" s="1116"/>
      <c r="BB66" s="1116"/>
      <c r="BC66" s="1116"/>
      <c r="BD66" s="1116"/>
      <c r="BE66" s="1116"/>
      <c r="BF66" s="1116"/>
      <c r="BG66" s="1116"/>
      <c r="BH66" s="1116"/>
    </row>
    <row r="67" spans="1:60" ht="21" customHeight="1" x14ac:dyDescent="0.25">
      <c r="A67" s="1111" t="str">
        <f t="shared" si="0"/>
        <v/>
      </c>
      <c r="B67" s="1111"/>
      <c r="C67" s="1111"/>
      <c r="D67" s="1111"/>
      <c r="E67" s="1111"/>
      <c r="F67" s="1111"/>
      <c r="G67" s="1111"/>
      <c r="H67" s="1111"/>
      <c r="I67" s="1111"/>
      <c r="J67" s="1111"/>
      <c r="K67" s="1111"/>
      <c r="L67" s="1111"/>
      <c r="M67" s="1111"/>
      <c r="N67" s="1111"/>
      <c r="O67" s="1111"/>
      <c r="P67" s="1112" t="str">
        <f>IF(PYS!M36="","",PYS!M36)</f>
        <v/>
      </c>
      <c r="Q67" s="1113"/>
      <c r="R67" s="1113"/>
      <c r="S67" s="1113"/>
      <c r="T67" s="1113"/>
      <c r="U67" s="1113"/>
      <c r="V67" s="1113"/>
      <c r="W67" s="1113"/>
      <c r="X67" s="1113"/>
      <c r="Y67" s="1113"/>
      <c r="Z67" s="1113"/>
      <c r="AA67" s="1113"/>
      <c r="AB67" s="1113"/>
      <c r="AC67" s="1113"/>
      <c r="AD67" s="1114"/>
      <c r="AE67" s="1115" t="str">
        <f>IF(ISBLANK(PYS!O36),"",PYS!O36)</f>
        <v/>
      </c>
      <c r="AF67" s="1115"/>
      <c r="AG67" s="1115"/>
      <c r="AH67" s="1115"/>
      <c r="AI67" s="1115"/>
      <c r="AJ67" s="1115"/>
      <c r="AK67" s="1115"/>
      <c r="AL67" s="1115"/>
      <c r="AM67" s="1115"/>
      <c r="AN67" s="1115"/>
      <c r="AO67" s="1115"/>
      <c r="AP67" s="1115"/>
      <c r="AQ67" s="1115"/>
      <c r="AR67" s="1115"/>
      <c r="AS67" s="1116" t="str">
        <f>IF(ISBLANK(PYS!P36),"",PYS!P36)</f>
        <v/>
      </c>
      <c r="AT67" s="1116"/>
      <c r="AU67" s="1116"/>
      <c r="AV67" s="1116"/>
      <c r="AW67" s="1116"/>
      <c r="AX67" s="1116"/>
      <c r="AY67" s="1116"/>
      <c r="AZ67" s="1116"/>
      <c r="BA67" s="1116"/>
      <c r="BB67" s="1116"/>
      <c r="BC67" s="1116"/>
      <c r="BD67" s="1116"/>
      <c r="BE67" s="1116"/>
      <c r="BF67" s="1116"/>
      <c r="BG67" s="1116"/>
      <c r="BH67" s="1116"/>
    </row>
    <row r="68" spans="1:60" ht="21" customHeight="1" x14ac:dyDescent="0.25">
      <c r="A68" s="1111" t="str">
        <f t="shared" si="0"/>
        <v/>
      </c>
      <c r="B68" s="1111"/>
      <c r="C68" s="1111"/>
      <c r="D68" s="1111"/>
      <c r="E68" s="1111"/>
      <c r="F68" s="1111"/>
      <c r="G68" s="1111"/>
      <c r="H68" s="1111"/>
      <c r="I68" s="1111"/>
      <c r="J68" s="1111"/>
      <c r="K68" s="1111"/>
      <c r="L68" s="1111"/>
      <c r="M68" s="1111"/>
      <c r="N68" s="1111"/>
      <c r="O68" s="1111"/>
      <c r="P68" s="1112" t="str">
        <f>IF(PYS!M37="","",PYS!M37)</f>
        <v/>
      </c>
      <c r="Q68" s="1113"/>
      <c r="R68" s="1113"/>
      <c r="S68" s="1113"/>
      <c r="T68" s="1113"/>
      <c r="U68" s="1113"/>
      <c r="V68" s="1113"/>
      <c r="W68" s="1113"/>
      <c r="X68" s="1113"/>
      <c r="Y68" s="1113"/>
      <c r="Z68" s="1113"/>
      <c r="AA68" s="1113"/>
      <c r="AB68" s="1113"/>
      <c r="AC68" s="1113"/>
      <c r="AD68" s="1114"/>
      <c r="AE68" s="1115" t="str">
        <f>IF(ISBLANK(PYS!O37),"",PYS!O37)</f>
        <v/>
      </c>
      <c r="AF68" s="1115"/>
      <c r="AG68" s="1115"/>
      <c r="AH68" s="1115"/>
      <c r="AI68" s="1115"/>
      <c r="AJ68" s="1115"/>
      <c r="AK68" s="1115"/>
      <c r="AL68" s="1115"/>
      <c r="AM68" s="1115"/>
      <c r="AN68" s="1115"/>
      <c r="AO68" s="1115"/>
      <c r="AP68" s="1115"/>
      <c r="AQ68" s="1115"/>
      <c r="AR68" s="1115"/>
      <c r="AS68" s="1116" t="str">
        <f>IF(ISBLANK(PYS!P37),"",PYS!P37)</f>
        <v/>
      </c>
      <c r="AT68" s="1116"/>
      <c r="AU68" s="1116"/>
      <c r="AV68" s="1116"/>
      <c r="AW68" s="1116"/>
      <c r="AX68" s="1116"/>
      <c r="AY68" s="1116"/>
      <c r="AZ68" s="1116"/>
      <c r="BA68" s="1116"/>
      <c r="BB68" s="1116"/>
      <c r="BC68" s="1116"/>
      <c r="BD68" s="1116"/>
      <c r="BE68" s="1116"/>
      <c r="BF68" s="1116"/>
      <c r="BG68" s="1116"/>
      <c r="BH68" s="1116"/>
    </row>
    <row r="69" spans="1:60" ht="21" customHeight="1" x14ac:dyDescent="0.25">
      <c r="A69" s="1111" t="str">
        <f t="shared" si="0"/>
        <v/>
      </c>
      <c r="B69" s="1111"/>
      <c r="C69" s="1111"/>
      <c r="D69" s="1111"/>
      <c r="E69" s="1111"/>
      <c r="F69" s="1111"/>
      <c r="G69" s="1111"/>
      <c r="H69" s="1111"/>
      <c r="I69" s="1111"/>
      <c r="J69" s="1111"/>
      <c r="K69" s="1111"/>
      <c r="L69" s="1111"/>
      <c r="M69" s="1111"/>
      <c r="N69" s="1111"/>
      <c r="O69" s="1111"/>
      <c r="P69" s="1112" t="str">
        <f>IF(PYS!M38="","",PYS!M38)</f>
        <v/>
      </c>
      <c r="Q69" s="1113"/>
      <c r="R69" s="1113"/>
      <c r="S69" s="1113"/>
      <c r="T69" s="1113"/>
      <c r="U69" s="1113"/>
      <c r="V69" s="1113"/>
      <c r="W69" s="1113"/>
      <c r="X69" s="1113"/>
      <c r="Y69" s="1113"/>
      <c r="Z69" s="1113"/>
      <c r="AA69" s="1113"/>
      <c r="AB69" s="1113"/>
      <c r="AC69" s="1113"/>
      <c r="AD69" s="1114"/>
      <c r="AE69" s="1115" t="str">
        <f>IF(ISBLANK(PYS!O38),"",PYS!O38)</f>
        <v/>
      </c>
      <c r="AF69" s="1115"/>
      <c r="AG69" s="1115"/>
      <c r="AH69" s="1115"/>
      <c r="AI69" s="1115"/>
      <c r="AJ69" s="1115"/>
      <c r="AK69" s="1115"/>
      <c r="AL69" s="1115"/>
      <c r="AM69" s="1115"/>
      <c r="AN69" s="1115"/>
      <c r="AO69" s="1115"/>
      <c r="AP69" s="1115"/>
      <c r="AQ69" s="1115"/>
      <c r="AR69" s="1115"/>
      <c r="AS69" s="1116" t="str">
        <f>IF(ISBLANK(PYS!P38),"",PYS!P38)</f>
        <v/>
      </c>
      <c r="AT69" s="1116"/>
      <c r="AU69" s="1116"/>
      <c r="AV69" s="1116"/>
      <c r="AW69" s="1116"/>
      <c r="AX69" s="1116"/>
      <c r="AY69" s="1116"/>
      <c r="AZ69" s="1116"/>
      <c r="BA69" s="1116"/>
      <c r="BB69" s="1116"/>
      <c r="BC69" s="1116"/>
      <c r="BD69" s="1116"/>
      <c r="BE69" s="1116"/>
      <c r="BF69" s="1116"/>
      <c r="BG69" s="1116"/>
      <c r="BH69" s="1116"/>
    </row>
    <row r="70" spans="1:60" ht="21" customHeight="1" x14ac:dyDescent="0.25">
      <c r="A70" s="1111" t="str">
        <f t="shared" si="0"/>
        <v/>
      </c>
      <c r="B70" s="1111"/>
      <c r="C70" s="1111"/>
      <c r="D70" s="1111"/>
      <c r="E70" s="1111"/>
      <c r="F70" s="1111"/>
      <c r="G70" s="1111"/>
      <c r="H70" s="1111"/>
      <c r="I70" s="1111"/>
      <c r="J70" s="1111"/>
      <c r="K70" s="1111"/>
      <c r="L70" s="1111"/>
      <c r="M70" s="1111"/>
      <c r="N70" s="1111"/>
      <c r="O70" s="1111"/>
      <c r="P70" s="1112" t="str">
        <f>IF(PYS!M39="","",PYS!M39)</f>
        <v/>
      </c>
      <c r="Q70" s="1113"/>
      <c r="R70" s="1113"/>
      <c r="S70" s="1113"/>
      <c r="T70" s="1113"/>
      <c r="U70" s="1113"/>
      <c r="V70" s="1113"/>
      <c r="W70" s="1113"/>
      <c r="X70" s="1113"/>
      <c r="Y70" s="1113"/>
      <c r="Z70" s="1113"/>
      <c r="AA70" s="1113"/>
      <c r="AB70" s="1113"/>
      <c r="AC70" s="1113"/>
      <c r="AD70" s="1114"/>
      <c r="AE70" s="1115" t="str">
        <f>IF(ISBLANK(PYS!O39),"",PYS!O39)</f>
        <v/>
      </c>
      <c r="AF70" s="1115"/>
      <c r="AG70" s="1115"/>
      <c r="AH70" s="1115"/>
      <c r="AI70" s="1115"/>
      <c r="AJ70" s="1115"/>
      <c r="AK70" s="1115"/>
      <c r="AL70" s="1115"/>
      <c r="AM70" s="1115"/>
      <c r="AN70" s="1115"/>
      <c r="AO70" s="1115"/>
      <c r="AP70" s="1115"/>
      <c r="AQ70" s="1115"/>
      <c r="AR70" s="1115"/>
      <c r="AS70" s="1116" t="str">
        <f>IF(ISBLANK(PYS!P39),"",PYS!P39)</f>
        <v/>
      </c>
      <c r="AT70" s="1116"/>
      <c r="AU70" s="1116"/>
      <c r="AV70" s="1116"/>
      <c r="AW70" s="1116"/>
      <c r="AX70" s="1116"/>
      <c r="AY70" s="1116"/>
      <c r="AZ70" s="1116"/>
      <c r="BA70" s="1116"/>
      <c r="BB70" s="1116"/>
      <c r="BC70" s="1116"/>
      <c r="BD70" s="1116"/>
      <c r="BE70" s="1116"/>
      <c r="BF70" s="1116"/>
      <c r="BG70" s="1116"/>
      <c r="BH70" s="1116"/>
    </row>
    <row r="71" spans="1:60" ht="21" customHeight="1" x14ac:dyDescent="0.25">
      <c r="A71" s="1118" t="str">
        <f t="shared" si="0"/>
        <v/>
      </c>
      <c r="B71" s="1119"/>
      <c r="C71" s="1119"/>
      <c r="D71" s="1119"/>
      <c r="E71" s="1119"/>
      <c r="F71" s="1119"/>
      <c r="G71" s="1119"/>
      <c r="H71" s="1119"/>
      <c r="I71" s="1119"/>
      <c r="J71" s="1119"/>
      <c r="K71" s="1119"/>
      <c r="L71" s="1119"/>
      <c r="M71" s="1119"/>
      <c r="N71" s="1119"/>
      <c r="O71" s="1120"/>
      <c r="P71" s="1112" t="str">
        <f>IF(PYS!M40="","",PYS!M40)</f>
        <v/>
      </c>
      <c r="Q71" s="1113"/>
      <c r="R71" s="1113"/>
      <c r="S71" s="1113"/>
      <c r="T71" s="1113"/>
      <c r="U71" s="1113"/>
      <c r="V71" s="1113"/>
      <c r="W71" s="1113"/>
      <c r="X71" s="1113"/>
      <c r="Y71" s="1113"/>
      <c r="Z71" s="1113"/>
      <c r="AA71" s="1113"/>
      <c r="AB71" s="1113"/>
      <c r="AC71" s="1113"/>
      <c r="AD71" s="1114"/>
      <c r="AE71" s="1115" t="str">
        <f>IF(ISBLANK(PYS!O40),"",PYS!O40)</f>
        <v/>
      </c>
      <c r="AF71" s="1115"/>
      <c r="AG71" s="1115"/>
      <c r="AH71" s="1115"/>
      <c r="AI71" s="1115"/>
      <c r="AJ71" s="1115"/>
      <c r="AK71" s="1115"/>
      <c r="AL71" s="1115"/>
      <c r="AM71" s="1115"/>
      <c r="AN71" s="1115"/>
      <c r="AO71" s="1115"/>
      <c r="AP71" s="1115"/>
      <c r="AQ71" s="1115"/>
      <c r="AR71" s="1115"/>
      <c r="AS71" s="1116" t="str">
        <f>IF(ISBLANK(PYS!P40),"",PYS!P40)</f>
        <v/>
      </c>
      <c r="AT71" s="1116"/>
      <c r="AU71" s="1116"/>
      <c r="AV71" s="1116"/>
      <c r="AW71" s="1116"/>
      <c r="AX71" s="1116"/>
      <c r="AY71" s="1116"/>
      <c r="AZ71" s="1116"/>
      <c r="BA71" s="1116"/>
      <c r="BB71" s="1116"/>
      <c r="BC71" s="1116"/>
      <c r="BD71" s="1116"/>
      <c r="BE71" s="1116"/>
      <c r="BF71" s="1116"/>
      <c r="BG71" s="1116"/>
      <c r="BH71" s="1116"/>
    </row>
    <row r="72" spans="1:60" ht="21" customHeight="1" x14ac:dyDescent="0.25">
      <c r="A72" s="1111" t="str">
        <f t="shared" si="0"/>
        <v/>
      </c>
      <c r="B72" s="1111"/>
      <c r="C72" s="1111"/>
      <c r="D72" s="1111"/>
      <c r="E72" s="1111"/>
      <c r="F72" s="1111"/>
      <c r="G72" s="1111"/>
      <c r="H72" s="1111"/>
      <c r="I72" s="1111"/>
      <c r="J72" s="1111"/>
      <c r="K72" s="1111"/>
      <c r="L72" s="1111"/>
      <c r="M72" s="1111"/>
      <c r="N72" s="1111"/>
      <c r="O72" s="1111"/>
      <c r="P72" s="1112" t="str">
        <f>IF(PYS!M41="","",PYS!M41)</f>
        <v/>
      </c>
      <c r="Q72" s="1113"/>
      <c r="R72" s="1113"/>
      <c r="S72" s="1113"/>
      <c r="T72" s="1113"/>
      <c r="U72" s="1113"/>
      <c r="V72" s="1113"/>
      <c r="W72" s="1113"/>
      <c r="X72" s="1113"/>
      <c r="Y72" s="1113"/>
      <c r="Z72" s="1113"/>
      <c r="AA72" s="1113"/>
      <c r="AB72" s="1113"/>
      <c r="AC72" s="1113"/>
      <c r="AD72" s="1114"/>
      <c r="AE72" s="1115" t="str">
        <f>IF(ISBLANK(PYS!O41),"",PYS!O41)</f>
        <v/>
      </c>
      <c r="AF72" s="1115"/>
      <c r="AG72" s="1115"/>
      <c r="AH72" s="1115"/>
      <c r="AI72" s="1115"/>
      <c r="AJ72" s="1115"/>
      <c r="AK72" s="1115"/>
      <c r="AL72" s="1115"/>
      <c r="AM72" s="1115"/>
      <c r="AN72" s="1115"/>
      <c r="AO72" s="1115"/>
      <c r="AP72" s="1115"/>
      <c r="AQ72" s="1115"/>
      <c r="AR72" s="1115"/>
      <c r="AS72" s="1116" t="str">
        <f>IF(ISBLANK(PYS!P41),"",PYS!P41)</f>
        <v/>
      </c>
      <c r="AT72" s="1116"/>
      <c r="AU72" s="1116"/>
      <c r="AV72" s="1116"/>
      <c r="AW72" s="1116"/>
      <c r="AX72" s="1116"/>
      <c r="AY72" s="1116"/>
      <c r="AZ72" s="1116"/>
      <c r="BA72" s="1116"/>
      <c r="BB72" s="1116"/>
      <c r="BC72" s="1116"/>
      <c r="BD72" s="1116"/>
      <c r="BE72" s="1116"/>
      <c r="BF72" s="1116"/>
      <c r="BG72" s="1116"/>
      <c r="BH72" s="111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17" t="s">
        <v>8249</v>
      </c>
      <c r="B74" s="1117"/>
      <c r="C74" s="1117"/>
      <c r="D74" s="1117"/>
      <c r="E74" s="1117"/>
      <c r="F74" s="1117"/>
      <c r="G74" s="1117"/>
      <c r="H74" s="1117"/>
      <c r="I74" s="1117"/>
      <c r="J74" s="1117"/>
      <c r="K74" s="1117"/>
      <c r="L74" s="1117"/>
      <c r="M74" s="1117"/>
      <c r="N74" s="1117"/>
      <c r="O74" s="1117"/>
      <c r="P74" s="1117"/>
      <c r="Q74" s="1117"/>
      <c r="R74" s="1117"/>
      <c r="S74" s="1117"/>
      <c r="T74" s="1117"/>
      <c r="U74" s="1117"/>
      <c r="V74" s="1117"/>
      <c r="W74" s="1117"/>
      <c r="X74" s="1117"/>
      <c r="Y74" s="1117"/>
      <c r="Z74" s="1117"/>
      <c r="AA74" s="1117"/>
      <c r="AB74" s="1117"/>
      <c r="AC74" s="1117"/>
      <c r="AD74" s="1117"/>
      <c r="AE74" s="1117"/>
      <c r="AF74" s="1117"/>
      <c r="AG74" s="1117"/>
      <c r="AH74" s="1117"/>
      <c r="AI74" s="1117"/>
      <c r="AJ74" s="1117"/>
      <c r="AK74" s="1117"/>
      <c r="AL74" s="1117"/>
      <c r="AM74" s="1117"/>
      <c r="AN74" s="1117"/>
      <c r="AO74" s="1117"/>
      <c r="AP74" s="1117"/>
      <c r="AQ74" s="1117"/>
      <c r="AR74" s="1117"/>
      <c r="AS74" s="1117"/>
      <c r="AT74" s="1117"/>
      <c r="AU74" s="1117"/>
      <c r="AV74" s="1117"/>
      <c r="AW74" s="1117"/>
      <c r="AX74" s="1117"/>
      <c r="AY74" s="1117"/>
      <c r="AZ74" s="1117"/>
      <c r="BA74" s="1117"/>
      <c r="BB74" s="1117"/>
      <c r="BC74" s="1117"/>
      <c r="BD74" s="1117"/>
      <c r="BE74" s="1117"/>
      <c r="BF74" s="1117"/>
      <c r="BG74" s="1117"/>
      <c r="BH74" s="1117"/>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76" t="s">
        <v>7931</v>
      </c>
      <c r="B76" s="1176"/>
      <c r="C76" s="1176"/>
      <c r="D76" s="1176"/>
      <c r="E76" s="1176"/>
      <c r="F76" s="1176"/>
      <c r="G76" s="1176"/>
      <c r="H76" s="1176"/>
      <c r="I76" s="1176"/>
      <c r="J76" s="1176"/>
      <c r="K76" s="1176"/>
      <c r="L76" s="1176"/>
      <c r="M76" s="1176"/>
      <c r="N76" s="1176"/>
      <c r="O76" s="1176"/>
      <c r="P76" s="1176"/>
      <c r="Q76" s="1176"/>
      <c r="R76" s="1176"/>
      <c r="S76" s="1176"/>
      <c r="T76" s="1176"/>
      <c r="U76" s="1176"/>
      <c r="V76" s="1176"/>
      <c r="W76" s="1176"/>
      <c r="X76" s="1176"/>
      <c r="Y76" s="1176"/>
      <c r="Z76" s="1176"/>
      <c r="AA76" s="1176"/>
      <c r="AB76" s="1176"/>
      <c r="AC76" s="1176"/>
      <c r="AD76" s="1176"/>
      <c r="AE76" s="1176" t="str">
        <f ca="1">OFFSET(AT16,COUNTA(AT16:BA141)-1,0)</f>
        <v/>
      </c>
      <c r="AF76" s="1176"/>
      <c r="AG76" s="1176"/>
      <c r="AH76" s="1176"/>
      <c r="AI76" s="1176"/>
      <c r="AJ76" s="1176"/>
      <c r="AK76" s="1176"/>
      <c r="AL76" s="1176"/>
      <c r="AM76" s="1176"/>
      <c r="AN76" s="1176"/>
      <c r="AO76" s="1176"/>
      <c r="AP76" s="1176"/>
      <c r="AQ76" s="1176"/>
      <c r="AR76" s="1176"/>
      <c r="AS76" s="1176"/>
      <c r="AT76" s="1176"/>
      <c r="AU76" s="1176"/>
      <c r="AV76" s="1176"/>
      <c r="AW76" s="1176"/>
      <c r="AX76" s="1176"/>
      <c r="AY76" s="1176"/>
      <c r="AZ76" s="1176"/>
      <c r="BA76" s="1176"/>
      <c r="BB76" s="1176"/>
      <c r="BC76" s="1176"/>
      <c r="BD76" s="1176"/>
      <c r="BE76" s="1176"/>
      <c r="BF76" s="1176"/>
      <c r="BG76" s="1176"/>
      <c r="BH76" s="1176"/>
    </row>
    <row r="77" spans="1:60" ht="87.75" customHeight="1" x14ac:dyDescent="0.25">
      <c r="A77" s="1158" t="str">
        <f>CONCATENATE(PYS!Y26,CHAR(10)," ",PYS!Z26)</f>
        <v>0
 0</v>
      </c>
      <c r="B77" s="1159"/>
      <c r="C77" s="1159"/>
      <c r="D77" s="1159"/>
      <c r="E77" s="1159"/>
      <c r="F77" s="1159"/>
      <c r="G77" s="1159"/>
      <c r="H77" s="1159"/>
      <c r="I77" s="1159"/>
      <c r="J77" s="1159"/>
      <c r="K77" s="1159"/>
      <c r="L77" s="1159"/>
      <c r="M77" s="1159"/>
      <c r="N77" s="1159"/>
      <c r="O77" s="1160"/>
      <c r="P77" s="1164" t="s">
        <v>8074</v>
      </c>
      <c r="Q77" s="1165"/>
      <c r="R77" s="1165"/>
      <c r="S77" s="1165"/>
      <c r="T77" s="1165"/>
      <c r="U77" s="1165"/>
      <c r="V77" s="1165"/>
      <c r="W77" s="1165"/>
      <c r="X77" s="1165"/>
      <c r="Y77" s="1165"/>
      <c r="Z77" s="1165"/>
      <c r="AA77" s="1165"/>
      <c r="AB77" s="1165"/>
      <c r="AC77" s="1165"/>
      <c r="AD77" s="1166"/>
      <c r="AE77" s="1164" t="str">
        <f ca="1">PYS!AB26</f>
        <v>FECHA DE EXPEDICIÓN: 02-08-2026</v>
      </c>
      <c r="AF77" s="1165"/>
      <c r="AG77" s="1165"/>
      <c r="AH77" s="1165"/>
      <c r="AI77" s="1165"/>
      <c r="AJ77" s="1165"/>
      <c r="AK77" s="1165"/>
      <c r="AL77" s="1165"/>
      <c r="AM77" s="1165"/>
      <c r="AN77" s="1165"/>
      <c r="AO77" s="1165"/>
      <c r="AP77" s="1165"/>
      <c r="AQ77" s="1165"/>
      <c r="AR77" s="1166"/>
      <c r="AS77" s="1170" t="s">
        <v>7932</v>
      </c>
      <c r="AT77" s="1171"/>
      <c r="AU77" s="1171"/>
      <c r="AV77" s="1171"/>
      <c r="AW77" s="1171"/>
      <c r="AX77" s="1171"/>
      <c r="AY77" s="1171"/>
      <c r="AZ77" s="1171"/>
      <c r="BA77" s="1171"/>
      <c r="BB77" s="1171"/>
      <c r="BC77" s="1171"/>
      <c r="BD77" s="1171"/>
      <c r="BE77" s="1171"/>
      <c r="BF77" s="1171"/>
      <c r="BG77" s="1171"/>
      <c r="BH77" s="1172"/>
    </row>
    <row r="78" spans="1:60" ht="12.75" customHeight="1" x14ac:dyDescent="0.25">
      <c r="A78" s="1161"/>
      <c r="B78" s="1162"/>
      <c r="C78" s="1162"/>
      <c r="D78" s="1162"/>
      <c r="E78" s="1162"/>
      <c r="F78" s="1162"/>
      <c r="G78" s="1162"/>
      <c r="H78" s="1162"/>
      <c r="I78" s="1162"/>
      <c r="J78" s="1162"/>
      <c r="K78" s="1162"/>
      <c r="L78" s="1162"/>
      <c r="M78" s="1162"/>
      <c r="N78" s="1162"/>
      <c r="O78" s="1163"/>
      <c r="P78" s="1167"/>
      <c r="Q78" s="1168"/>
      <c r="R78" s="1168"/>
      <c r="S78" s="1168"/>
      <c r="T78" s="1168"/>
      <c r="U78" s="1168"/>
      <c r="V78" s="1168"/>
      <c r="W78" s="1168"/>
      <c r="X78" s="1168"/>
      <c r="Y78" s="1168"/>
      <c r="Z78" s="1168"/>
      <c r="AA78" s="1168"/>
      <c r="AB78" s="1168"/>
      <c r="AC78" s="1168"/>
      <c r="AD78" s="1169"/>
      <c r="AE78" s="1167"/>
      <c r="AF78" s="1168"/>
      <c r="AG78" s="1168"/>
      <c r="AH78" s="1168"/>
      <c r="AI78" s="1168"/>
      <c r="AJ78" s="1168"/>
      <c r="AK78" s="1168"/>
      <c r="AL78" s="1168"/>
      <c r="AM78" s="1168"/>
      <c r="AN78" s="1168"/>
      <c r="AO78" s="1168"/>
      <c r="AP78" s="1168"/>
      <c r="AQ78" s="1168"/>
      <c r="AR78" s="1169"/>
      <c r="AS78" s="1173" t="s">
        <v>7933</v>
      </c>
      <c r="AT78" s="1174"/>
      <c r="AU78" s="1174"/>
      <c r="AV78" s="1174"/>
      <c r="AW78" s="1174"/>
      <c r="AX78" s="1174"/>
      <c r="AY78" s="1174"/>
      <c r="AZ78" s="1174"/>
      <c r="BA78" s="1174"/>
      <c r="BB78" s="1174"/>
      <c r="BC78" s="1174"/>
      <c r="BD78" s="1174"/>
      <c r="BE78" s="1174"/>
      <c r="BF78" s="1174"/>
      <c r="BG78" s="1174"/>
      <c r="BH78" s="1175"/>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77">
        <v>46023</v>
      </c>
      <c r="C1" s="1177"/>
      <c r="D1" s="1177"/>
      <c r="E1" s="1177"/>
      <c r="F1" s="1177"/>
      <c r="G1" s="1177"/>
      <c r="H1" s="1177"/>
      <c r="I1" s="1177"/>
      <c r="J1" s="1177"/>
      <c r="K1" s="1177"/>
      <c r="L1" s="1177"/>
      <c r="M1" s="1177"/>
      <c r="N1" s="1177"/>
      <c r="O1" s="1177"/>
      <c r="P1" s="1177"/>
      <c r="Q1" s="1177"/>
      <c r="R1" s="1177"/>
      <c r="S1" s="1177"/>
      <c r="T1" s="1177"/>
      <c r="U1" s="1177"/>
      <c r="V1" s="1177"/>
      <c r="W1" s="1177"/>
      <c r="X1" s="1177"/>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8">
        <v>46023</v>
      </c>
      <c r="C3" s="1179"/>
      <c r="D3" s="1179"/>
      <c r="E3" s="1179"/>
      <c r="F3" s="1179"/>
      <c r="G3" s="1179"/>
      <c r="H3" s="1180"/>
      <c r="I3" s="942"/>
      <c r="J3" s="1178">
        <v>46054</v>
      </c>
      <c r="K3" s="1179"/>
      <c r="L3" s="1179"/>
      <c r="M3" s="1179"/>
      <c r="N3" s="1179"/>
      <c r="O3" s="1179"/>
      <c r="P3" s="1180"/>
      <c r="Q3" s="942"/>
      <c r="R3" s="1178">
        <v>46082</v>
      </c>
      <c r="S3" s="1179"/>
      <c r="T3" s="1179"/>
      <c r="U3" s="1179"/>
      <c r="V3" s="1179"/>
      <c r="W3" s="1179"/>
      <c r="X3" s="1180"/>
      <c r="Y3" s="946"/>
    </row>
    <row r="4" spans="1:25" x14ac:dyDescent="0.25">
      <c r="A4" s="942"/>
      <c r="B4" s="947" t="s">
        <v>8427</v>
      </c>
      <c r="C4" s="948" t="s">
        <v>8428</v>
      </c>
      <c r="D4" s="948" t="s">
        <v>118</v>
      </c>
      <c r="E4" s="948" t="s">
        <v>8429</v>
      </c>
      <c r="F4" s="948" t="s">
        <v>8430</v>
      </c>
      <c r="G4" s="948" t="s">
        <v>8431</v>
      </c>
      <c r="H4" s="949" t="s">
        <v>123</v>
      </c>
      <c r="I4" s="950"/>
      <c r="J4" s="947" t="s">
        <v>8427</v>
      </c>
      <c r="K4" s="948" t="s">
        <v>8428</v>
      </c>
      <c r="L4" s="948" t="s">
        <v>118</v>
      </c>
      <c r="M4" s="948" t="s">
        <v>8429</v>
      </c>
      <c r="N4" s="948" t="s">
        <v>8430</v>
      </c>
      <c r="O4" s="948" t="s">
        <v>8431</v>
      </c>
      <c r="P4" s="949" t="s">
        <v>123</v>
      </c>
      <c r="Q4" s="950"/>
      <c r="R4" s="947" t="s">
        <v>8427</v>
      </c>
      <c r="S4" s="948" t="s">
        <v>8428</v>
      </c>
      <c r="T4" s="948" t="s">
        <v>118</v>
      </c>
      <c r="U4" s="948" t="s">
        <v>8429</v>
      </c>
      <c r="V4" s="948" t="s">
        <v>8430</v>
      </c>
      <c r="W4" s="948" t="s">
        <v>8431</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8">
        <v>46113</v>
      </c>
      <c r="C12" s="1179"/>
      <c r="D12" s="1179"/>
      <c r="E12" s="1179"/>
      <c r="F12" s="1179"/>
      <c r="G12" s="1179"/>
      <c r="H12" s="1180"/>
      <c r="I12" s="942"/>
      <c r="J12" s="1178">
        <v>46143</v>
      </c>
      <c r="K12" s="1179"/>
      <c r="L12" s="1179"/>
      <c r="M12" s="1179"/>
      <c r="N12" s="1179"/>
      <c r="O12" s="1179"/>
      <c r="P12" s="1180"/>
      <c r="Q12" s="942"/>
      <c r="R12" s="1178">
        <v>46174</v>
      </c>
      <c r="S12" s="1179"/>
      <c r="T12" s="1179"/>
      <c r="U12" s="1179"/>
      <c r="V12" s="1179"/>
      <c r="W12" s="1179"/>
      <c r="X12" s="1180"/>
      <c r="Y12" s="946"/>
    </row>
    <row r="13" spans="1:25" x14ac:dyDescent="0.25">
      <c r="A13" s="942"/>
      <c r="B13" s="947" t="s">
        <v>8427</v>
      </c>
      <c r="C13" s="948" t="s">
        <v>8428</v>
      </c>
      <c r="D13" s="948" t="s">
        <v>118</v>
      </c>
      <c r="E13" s="948" t="s">
        <v>8429</v>
      </c>
      <c r="F13" s="948" t="s">
        <v>8430</v>
      </c>
      <c r="G13" s="948" t="s">
        <v>8431</v>
      </c>
      <c r="H13" s="949" t="s">
        <v>123</v>
      </c>
      <c r="I13" s="950"/>
      <c r="J13" s="947" t="s">
        <v>8427</v>
      </c>
      <c r="K13" s="948" t="s">
        <v>8428</v>
      </c>
      <c r="L13" s="948" t="s">
        <v>118</v>
      </c>
      <c r="M13" s="948" t="s">
        <v>8429</v>
      </c>
      <c r="N13" s="948" t="s">
        <v>8430</v>
      </c>
      <c r="O13" s="948" t="s">
        <v>8431</v>
      </c>
      <c r="P13" s="949" t="s">
        <v>123</v>
      </c>
      <c r="Q13" s="950"/>
      <c r="R13" s="947" t="s">
        <v>8427</v>
      </c>
      <c r="S13" s="948" t="s">
        <v>8428</v>
      </c>
      <c r="T13" s="948" t="s">
        <v>118</v>
      </c>
      <c r="U13" s="948" t="s">
        <v>8429</v>
      </c>
      <c r="V13" s="948" t="s">
        <v>8430</v>
      </c>
      <c r="W13" s="948" t="s">
        <v>8431</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8">
        <v>46204</v>
      </c>
      <c r="C21" s="1179"/>
      <c r="D21" s="1179"/>
      <c r="E21" s="1179"/>
      <c r="F21" s="1179"/>
      <c r="G21" s="1179"/>
      <c r="H21" s="1180"/>
      <c r="I21" s="942"/>
      <c r="J21" s="1178">
        <v>46235</v>
      </c>
      <c r="K21" s="1179"/>
      <c r="L21" s="1179"/>
      <c r="M21" s="1179"/>
      <c r="N21" s="1179"/>
      <c r="O21" s="1179"/>
      <c r="P21" s="1180"/>
      <c r="Q21" s="942"/>
      <c r="R21" s="1178">
        <v>46266</v>
      </c>
      <c r="S21" s="1179"/>
      <c r="T21" s="1179"/>
      <c r="U21" s="1179"/>
      <c r="V21" s="1179"/>
      <c r="W21" s="1179"/>
      <c r="X21" s="1180"/>
      <c r="Y21" s="946"/>
    </row>
    <row r="22" spans="1:25" x14ac:dyDescent="0.25">
      <c r="A22" s="942"/>
      <c r="B22" s="947" t="s">
        <v>8427</v>
      </c>
      <c r="C22" s="948" t="s">
        <v>8428</v>
      </c>
      <c r="D22" s="948" t="s">
        <v>118</v>
      </c>
      <c r="E22" s="948" t="s">
        <v>8429</v>
      </c>
      <c r="F22" s="948" t="s">
        <v>8430</v>
      </c>
      <c r="G22" s="948" t="s">
        <v>8431</v>
      </c>
      <c r="H22" s="949" t="s">
        <v>123</v>
      </c>
      <c r="I22" s="950"/>
      <c r="J22" s="947" t="s">
        <v>8427</v>
      </c>
      <c r="K22" s="948" t="s">
        <v>8428</v>
      </c>
      <c r="L22" s="948" t="s">
        <v>118</v>
      </c>
      <c r="M22" s="948" t="s">
        <v>8429</v>
      </c>
      <c r="N22" s="948" t="s">
        <v>8430</v>
      </c>
      <c r="O22" s="948" t="s">
        <v>8431</v>
      </c>
      <c r="P22" s="949" t="s">
        <v>123</v>
      </c>
      <c r="Q22" s="950"/>
      <c r="R22" s="947" t="s">
        <v>8427</v>
      </c>
      <c r="S22" s="948" t="s">
        <v>8428</v>
      </c>
      <c r="T22" s="948" t="s">
        <v>118</v>
      </c>
      <c r="U22" s="948" t="s">
        <v>8429</v>
      </c>
      <c r="V22" s="948" t="s">
        <v>8430</v>
      </c>
      <c r="W22" s="948" t="s">
        <v>8431</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8">
        <v>46296</v>
      </c>
      <c r="C30" s="1179"/>
      <c r="D30" s="1179"/>
      <c r="E30" s="1179"/>
      <c r="F30" s="1179"/>
      <c r="G30" s="1179"/>
      <c r="H30" s="1180"/>
      <c r="I30" s="942"/>
      <c r="J30" s="1178">
        <v>46327</v>
      </c>
      <c r="K30" s="1179"/>
      <c r="L30" s="1179"/>
      <c r="M30" s="1179"/>
      <c r="N30" s="1179"/>
      <c r="O30" s="1179"/>
      <c r="P30" s="1180"/>
      <c r="Q30" s="942"/>
      <c r="R30" s="1178">
        <v>46357</v>
      </c>
      <c r="S30" s="1179"/>
      <c r="T30" s="1179"/>
      <c r="U30" s="1179"/>
      <c r="V30" s="1179"/>
      <c r="W30" s="1179"/>
      <c r="X30" s="1180"/>
      <c r="Y30" s="946"/>
    </row>
    <row r="31" spans="1:25" x14ac:dyDescent="0.25">
      <c r="A31" s="942"/>
      <c r="B31" s="947" t="s">
        <v>8427</v>
      </c>
      <c r="C31" s="948" t="s">
        <v>8428</v>
      </c>
      <c r="D31" s="948" t="s">
        <v>118</v>
      </c>
      <c r="E31" s="948" t="s">
        <v>8429</v>
      </c>
      <c r="F31" s="948" t="s">
        <v>8430</v>
      </c>
      <c r="G31" s="948" t="s">
        <v>8431</v>
      </c>
      <c r="H31" s="949" t="s">
        <v>123</v>
      </c>
      <c r="I31" s="950"/>
      <c r="J31" s="947" t="s">
        <v>8427</v>
      </c>
      <c r="K31" s="948" t="s">
        <v>8428</v>
      </c>
      <c r="L31" s="948" t="s">
        <v>118</v>
      </c>
      <c r="M31" s="948" t="s">
        <v>8429</v>
      </c>
      <c r="N31" s="948" t="s">
        <v>8430</v>
      </c>
      <c r="O31" s="948" t="s">
        <v>8431</v>
      </c>
      <c r="P31" s="949" t="s">
        <v>123</v>
      </c>
      <c r="Q31" s="950"/>
      <c r="R31" s="947" t="s">
        <v>8427</v>
      </c>
      <c r="S31" s="948" t="s">
        <v>8428</v>
      </c>
      <c r="T31" s="948" t="s">
        <v>118</v>
      </c>
      <c r="U31" s="948" t="s">
        <v>8429</v>
      </c>
      <c r="V31" s="948" t="s">
        <v>8430</v>
      </c>
      <c r="W31" s="948" t="s">
        <v>8431</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5" priority="1">
      <formula>IFERROR(INDEX(DiasCategorias, B5-FechaInicio+1),0)=1</formula>
    </cfRule>
    <cfRule type="expression" dxfId="224" priority="2">
      <formula>IFERROR(INDEX(DiasCategorias, B5-FechaInicio+1),0)=2</formula>
    </cfRule>
    <cfRule type="expression" dxfId="223" priority="3">
      <formula>IFERROR(INDEX(DiasCategorias, B5-FechaInicio+1),0)=3</formula>
    </cfRule>
    <cfRule type="expression" dxfId="222" priority="4">
      <formula>IFERROR(INDEX(DiasCategorias, B5-FechaInicio+1),0)=4</formula>
    </cfRule>
    <cfRule type="expression" dxfId="221" priority="5">
      <formula>IFERROR(INDEX(DiasCategorias, B5-FechaInicio+1),0)=5</formula>
    </cfRule>
    <cfRule type="expression" dxfId="220" priority="6">
      <formula>IFERROR(INDEX(DiasCategorias, B5-FechaInicio+1),0)=6</formula>
    </cfRule>
    <cfRule type="expression" dxfId="219" priority="7">
      <formula>IFERROR(INDEX(DiasCategorias, B5-FechaInicio+1),0)=7</formula>
    </cfRule>
    <cfRule type="expression" dxfId="218" priority="8">
      <formula>IFERROR(INDEX(DiasCategorias, B5-FechaInicio+1),0)=8</formula>
    </cfRule>
    <cfRule type="expression" dxfId="217" priority="9">
      <formula>IFERROR(INDEX(DiasCategorias, B5-FechaInicio+1),0)=9</formula>
    </cfRule>
    <cfRule type="expression" dxfId="216" priority="10">
      <formula>IFERROR(INDEX(DiasCategorias, B5-FechaInicio+1),0)=10</formula>
    </cfRule>
    <cfRule type="expression" dxfId="215" priority="11">
      <formula>IFERROR(INDEX(DiasCategorias, B5-FechaInicio+1),0)=11</formula>
    </cfRule>
    <cfRule type="expression" dxfId="214"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7936</v>
      </c>
      <c r="B1" s="1182"/>
      <c r="C1" s="1182"/>
      <c r="AZ1" s="800" t="s">
        <v>7889</v>
      </c>
      <c r="BA1" s="801" t="s">
        <v>7951</v>
      </c>
      <c r="BL1" s="835"/>
    </row>
    <row r="2" spans="1:64" ht="19.5" customHeight="1" thickBot="1" x14ac:dyDescent="0.35">
      <c r="B2" s="831" t="e">
        <f ca="1">Y24</f>
        <v>#N/A</v>
      </c>
      <c r="F2">
        <v>45546108</v>
      </c>
      <c r="AZ2" s="800" t="s">
        <v>7890</v>
      </c>
      <c r="BA2" s="801" t="s">
        <v>7952</v>
      </c>
      <c r="BL2" s="802"/>
    </row>
    <row r="3" spans="1:64" ht="19.5" customHeight="1" thickBot="1" x14ac:dyDescent="0.3">
      <c r="AZ3" s="800" t="s">
        <v>7894</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7896</v>
      </c>
      <c r="BA5" s="801" t="s">
        <v>7897</v>
      </c>
      <c r="BL5" s="802"/>
    </row>
    <row r="6" spans="1:64" ht="19.5" customHeight="1" thickBot="1" x14ac:dyDescent="0.3">
      <c r="AE6" s="260"/>
      <c r="AF6" s="830"/>
      <c r="AZ6" s="800" t="s">
        <v>7898</v>
      </c>
      <c r="BA6" s="814">
        <v>46048</v>
      </c>
      <c r="BL6" s="802"/>
    </row>
    <row r="7" spans="1:64" ht="19.5" customHeight="1" thickBot="1" x14ac:dyDescent="0.3">
      <c r="AF7" s="830"/>
      <c r="AZ7" s="800" t="s">
        <v>7899</v>
      </c>
      <c r="BA7" s="801" t="s">
        <v>2205</v>
      </c>
      <c r="BL7" s="802"/>
    </row>
    <row r="8" spans="1:64" ht="19.5" customHeight="1" thickBot="1" x14ac:dyDescent="0.3">
      <c r="AZ8" s="800" t="s">
        <v>7900</v>
      </c>
      <c r="BA8" s="801">
        <v>2400</v>
      </c>
      <c r="BL8" s="802"/>
    </row>
    <row r="9" spans="1:64" ht="19.5" customHeight="1" thickBot="1" x14ac:dyDescent="0.3">
      <c r="AZ9" s="800" t="s">
        <v>7901</v>
      </c>
      <c r="BA9" s="801" t="s">
        <v>7953</v>
      </c>
      <c r="BL9" s="802"/>
    </row>
    <row r="10" spans="1:64" ht="19.5" customHeight="1" thickBot="1" x14ac:dyDescent="0.3">
      <c r="AZ10" s="800" t="s">
        <v>7902</v>
      </c>
      <c r="BA10" s="801">
        <v>5</v>
      </c>
      <c r="BL10" s="802"/>
    </row>
    <row r="11" spans="1:64" ht="19.5" customHeight="1" thickBot="1" x14ac:dyDescent="0.3">
      <c r="BL11" s="802"/>
    </row>
    <row r="12" spans="1:64" ht="19.5" customHeight="1" thickBot="1" x14ac:dyDescent="0.3">
      <c r="AZ12" s="1181" t="s">
        <v>7903</v>
      </c>
      <c r="BA12" s="1181"/>
      <c r="BB12" s="1181"/>
      <c r="BC12" s="1181"/>
      <c r="BD12" s="1181"/>
      <c r="BE12" s="1181"/>
      <c r="BF12" s="1181"/>
      <c r="BG12" s="1181"/>
      <c r="BH12" s="1181"/>
      <c r="BI12" s="1181"/>
      <c r="BL12" s="802"/>
    </row>
    <row r="13" spans="1:64" ht="15" customHeight="1" thickBot="1" x14ac:dyDescent="0.3">
      <c r="AZ13" s="836" t="s">
        <v>7904</v>
      </c>
      <c r="BA13" s="836" t="s">
        <v>7905</v>
      </c>
      <c r="BB13" s="836" t="s">
        <v>7906</v>
      </c>
      <c r="BC13" s="836" t="s">
        <v>3630</v>
      </c>
      <c r="BD13" s="836" t="s">
        <v>7907</v>
      </c>
      <c r="BE13" s="836" t="s">
        <v>7908</v>
      </c>
      <c r="BF13" s="836" t="s">
        <v>7909</v>
      </c>
      <c r="BG13" s="836" t="s">
        <v>1699</v>
      </c>
      <c r="BH13" s="836" t="s">
        <v>7910</v>
      </c>
      <c r="BI13" s="836" t="s">
        <v>3557</v>
      </c>
      <c r="BJ13" s="826"/>
    </row>
    <row r="14" spans="1:64" ht="19.5" customHeight="1" thickTop="1" thickBot="1" x14ac:dyDescent="0.3">
      <c r="AZ14" s="802" t="s">
        <v>7911</v>
      </c>
      <c r="BA14" s="802">
        <v>5376213</v>
      </c>
      <c r="BB14" s="816">
        <v>38113</v>
      </c>
      <c r="BC14" s="802" t="s">
        <v>7954</v>
      </c>
      <c r="BD14" s="802" t="s">
        <v>7912</v>
      </c>
      <c r="BE14" s="802" t="s">
        <v>7912</v>
      </c>
      <c r="BF14" s="802" t="s">
        <v>7912</v>
      </c>
      <c r="BG14" s="802" t="s">
        <v>7954</v>
      </c>
      <c r="BH14" s="802" t="s">
        <v>7955</v>
      </c>
      <c r="BI14" s="802">
        <v>2004</v>
      </c>
      <c r="BJ14" s="825">
        <v>1</v>
      </c>
    </row>
    <row r="15" spans="1:64" ht="16.5" customHeight="1" thickBot="1" x14ac:dyDescent="0.3">
      <c r="AZ15" s="802" t="s">
        <v>7911</v>
      </c>
      <c r="BA15" s="802">
        <v>5545476</v>
      </c>
      <c r="BB15" s="816">
        <v>38484</v>
      </c>
      <c r="BC15" s="802" t="s">
        <v>7956</v>
      </c>
      <c r="BD15" s="802" t="s">
        <v>7912</v>
      </c>
      <c r="BE15" s="802" t="s">
        <v>7912</v>
      </c>
      <c r="BF15" s="802" t="s">
        <v>7912</v>
      </c>
      <c r="BG15" s="802" t="s">
        <v>7956</v>
      </c>
      <c r="BH15" s="802" t="s">
        <v>7955</v>
      </c>
      <c r="BI15" s="802">
        <v>2005</v>
      </c>
      <c r="BJ15" s="825">
        <v>2</v>
      </c>
    </row>
    <row r="16" spans="1:64" ht="15" customHeight="1" thickBot="1" x14ac:dyDescent="0.3">
      <c r="AZ16" s="802" t="s">
        <v>7911</v>
      </c>
      <c r="BA16" s="802">
        <v>27336795</v>
      </c>
      <c r="BB16" s="816">
        <v>38861</v>
      </c>
      <c r="BC16" s="802" t="s">
        <v>7957</v>
      </c>
      <c r="BD16" s="802" t="s">
        <v>7912</v>
      </c>
      <c r="BE16" s="802" t="s">
        <v>7912</v>
      </c>
      <c r="BF16" s="802" t="s">
        <v>7912</v>
      </c>
      <c r="BG16" s="802" t="s">
        <v>7957</v>
      </c>
      <c r="BH16" s="802" t="s">
        <v>7912</v>
      </c>
      <c r="BI16" s="802">
        <v>2006</v>
      </c>
      <c r="BJ16" s="825">
        <v>3</v>
      </c>
    </row>
    <row r="17" spans="1:62" ht="15.75" customHeight="1" thickBot="1" x14ac:dyDescent="0.3">
      <c r="AZ17" s="802" t="s">
        <v>7911</v>
      </c>
      <c r="BA17" s="802">
        <v>214477171</v>
      </c>
      <c r="BB17" s="816">
        <v>39626</v>
      </c>
      <c r="BC17" s="802" t="s">
        <v>7958</v>
      </c>
      <c r="BD17" s="802" t="s">
        <v>7959</v>
      </c>
      <c r="BE17" s="802" t="s">
        <v>7912</v>
      </c>
      <c r="BF17" s="802" t="s">
        <v>7960</v>
      </c>
      <c r="BG17" s="802" t="s">
        <v>7961</v>
      </c>
      <c r="BH17" s="802" t="s">
        <v>7912</v>
      </c>
      <c r="BI17" s="802">
        <v>2007</v>
      </c>
      <c r="BJ17" s="825">
        <v>4</v>
      </c>
    </row>
    <row r="18" spans="1:62" ht="15" customHeight="1" thickBot="1" x14ac:dyDescent="0.3">
      <c r="AZ18" s="802" t="s">
        <v>7911</v>
      </c>
      <c r="BA18" s="802">
        <v>225209851</v>
      </c>
      <c r="BB18" s="816">
        <v>39626</v>
      </c>
      <c r="BC18" s="802" t="s">
        <v>7962</v>
      </c>
      <c r="BD18" s="802" t="s">
        <v>7912</v>
      </c>
      <c r="BE18" s="802" t="s">
        <v>7912</v>
      </c>
      <c r="BF18" s="802" t="s">
        <v>7912</v>
      </c>
      <c r="BG18" s="802" t="s">
        <v>7962</v>
      </c>
      <c r="BH18" s="802" t="s">
        <v>7912</v>
      </c>
      <c r="BI18" s="802">
        <v>2008</v>
      </c>
      <c r="BJ18" s="825">
        <v>5</v>
      </c>
    </row>
    <row r="19" spans="1:62" ht="19.5" customHeight="1" thickBot="1" x14ac:dyDescent="0.3">
      <c r="AZ19" s="802" t="s">
        <v>7911</v>
      </c>
      <c r="BA19" s="802">
        <v>241390265</v>
      </c>
      <c r="BB19" s="816">
        <v>39903</v>
      </c>
      <c r="BC19" s="802" t="s">
        <v>7963</v>
      </c>
      <c r="BD19" s="802" t="s">
        <v>7912</v>
      </c>
      <c r="BE19" s="802" t="s">
        <v>7912</v>
      </c>
      <c r="BF19" s="802" t="s">
        <v>7912</v>
      </c>
      <c r="BG19" s="802" t="s">
        <v>7964</v>
      </c>
      <c r="BH19" s="802" t="s">
        <v>7912</v>
      </c>
      <c r="BI19" s="802">
        <v>2009</v>
      </c>
      <c r="BJ19" s="825">
        <v>6</v>
      </c>
    </row>
    <row r="20" spans="1:62" ht="19.5" customHeight="1" thickBot="1" x14ac:dyDescent="0.3">
      <c r="AZ20" s="802" t="s">
        <v>7911</v>
      </c>
      <c r="BA20" s="802">
        <v>247125649</v>
      </c>
      <c r="BB20" s="816">
        <v>40249</v>
      </c>
      <c r="BC20" s="802" t="s">
        <v>7963</v>
      </c>
      <c r="BD20" s="802" t="s">
        <v>7912</v>
      </c>
      <c r="BE20" s="802" t="s">
        <v>7912</v>
      </c>
      <c r="BF20" s="802" t="s">
        <v>7912</v>
      </c>
      <c r="BG20" s="802" t="s">
        <v>7965</v>
      </c>
      <c r="BH20" s="802" t="s">
        <v>7912</v>
      </c>
      <c r="BI20" s="802">
        <v>2010</v>
      </c>
      <c r="BJ20" s="825">
        <v>7</v>
      </c>
    </row>
    <row r="21" spans="1:62" ht="42.75" customHeight="1" thickBot="1" x14ac:dyDescent="0.3">
      <c r="A21" s="824" t="s">
        <v>7934</v>
      </c>
      <c r="B21" s="295"/>
      <c r="C21" s="295"/>
      <c r="D21" s="295"/>
      <c r="E21" s="295"/>
      <c r="F21" s="295"/>
      <c r="G21" s="295"/>
      <c r="H21" s="295"/>
      <c r="I21" s="295"/>
      <c r="J21" s="295"/>
      <c r="M21" s="1077" t="s">
        <v>7928</v>
      </c>
      <c r="N21" s="1077" t="s">
        <v>9120</v>
      </c>
      <c r="O21" s="1077" t="s">
        <v>7935</v>
      </c>
      <c r="P21" s="1078" t="s">
        <v>7930</v>
      </c>
      <c r="S21" s="295"/>
      <c r="T21" s="295"/>
      <c r="U21" s="295"/>
      <c r="V21" s="295"/>
      <c r="W21" s="295"/>
      <c r="X21" s="295"/>
      <c r="Y21" s="295"/>
      <c r="Z21" s="295"/>
      <c r="AA21" s="295"/>
      <c r="AB21" s="295"/>
      <c r="AC21" s="295"/>
      <c r="AD21" s="295"/>
      <c r="AE21" s="295"/>
      <c r="AF21" s="295"/>
      <c r="AG21" s="295"/>
      <c r="AZ21" s="802" t="s">
        <v>7911</v>
      </c>
      <c r="BA21" s="802">
        <v>285953208</v>
      </c>
      <c r="BB21" s="816">
        <v>40613</v>
      </c>
      <c r="BC21" s="802" t="s">
        <v>7966</v>
      </c>
      <c r="BD21" s="802" t="s">
        <v>7912</v>
      </c>
      <c r="BE21" s="802" t="s">
        <v>7912</v>
      </c>
      <c r="BF21" s="802" t="s">
        <v>7912</v>
      </c>
      <c r="BG21" s="802" t="s">
        <v>7967</v>
      </c>
      <c r="BH21" s="802" t="s">
        <v>7912</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7911</v>
      </c>
      <c r="BA22" s="802">
        <v>301056785</v>
      </c>
      <c r="BB22" s="816">
        <v>40981</v>
      </c>
      <c r="BC22" s="802" t="s">
        <v>7968</v>
      </c>
      <c r="BD22" s="802" t="s">
        <v>7912</v>
      </c>
      <c r="BE22" s="802" t="s">
        <v>7969</v>
      </c>
      <c r="BF22" s="802" t="s">
        <v>7912</v>
      </c>
      <c r="BG22" s="802" t="s">
        <v>7970</v>
      </c>
      <c r="BH22" s="802" t="s">
        <v>7971</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7891</v>
      </c>
      <c r="U23" s="804" t="s">
        <v>7892</v>
      </c>
      <c r="V23" s="805" t="s">
        <v>7893</v>
      </c>
      <c r="W23" s="806"/>
      <c r="X23" s="806"/>
      <c r="Y23" s="806"/>
      <c r="AZ23" s="802" t="s">
        <v>7911</v>
      </c>
      <c r="BA23" s="802">
        <v>302411459</v>
      </c>
      <c r="BB23" s="816">
        <v>41402</v>
      </c>
      <c r="BC23" s="802" t="s">
        <v>7972</v>
      </c>
      <c r="BD23" s="802" t="s">
        <v>7912</v>
      </c>
      <c r="BE23" s="802" t="s">
        <v>7912</v>
      </c>
      <c r="BF23" s="802" t="s">
        <v>7912</v>
      </c>
      <c r="BG23" s="802" t="s">
        <v>7973</v>
      </c>
      <c r="BH23" s="802" t="s">
        <v>7974</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7779</v>
      </c>
      <c r="T24" s="808">
        <v>45424658</v>
      </c>
      <c r="U24" s="808" t="e">
        <f ca="1">VLOOKUP(PYS!AA26,PYS!S26:U56,3,FALSE)</f>
        <v>#N/A</v>
      </c>
      <c r="V24" s="808">
        <f>W24*X24</f>
        <v>3220000</v>
      </c>
      <c r="W24" s="808">
        <v>644</v>
      </c>
      <c r="X24" s="808">
        <v>5000</v>
      </c>
      <c r="Y24" s="808" t="e">
        <f ca="1">U24+V24</f>
        <v>#N/A</v>
      </c>
      <c r="AZ24" s="802" t="s">
        <v>7911</v>
      </c>
      <c r="BA24" s="802">
        <v>303394922</v>
      </c>
      <c r="BB24" s="816">
        <v>41726</v>
      </c>
      <c r="BC24" s="802" t="s">
        <v>7975</v>
      </c>
      <c r="BD24" s="802" t="s">
        <v>7912</v>
      </c>
      <c r="BE24" s="802" t="s">
        <v>7976</v>
      </c>
      <c r="BF24" s="802" t="s">
        <v>7912</v>
      </c>
      <c r="BG24" s="802" t="s">
        <v>7977</v>
      </c>
      <c r="BH24" s="802" t="s">
        <v>7978</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7911</v>
      </c>
      <c r="BA25" s="802">
        <v>303941984</v>
      </c>
      <c r="BB25" s="816">
        <v>42052</v>
      </c>
      <c r="BC25" s="802" t="s">
        <v>7979</v>
      </c>
      <c r="BD25" s="802" t="s">
        <v>7912</v>
      </c>
      <c r="BE25" s="802" t="s">
        <v>7980</v>
      </c>
      <c r="BF25" s="802" t="s">
        <v>7912</v>
      </c>
      <c r="BG25" s="802" t="s">
        <v>7981</v>
      </c>
      <c r="BH25" s="802" t="s">
        <v>7982</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46236</v>
      </c>
      <c r="AB26" s="466" t="str">
        <f ca="1">"FECHA DE EXPEDICIÓN: "&amp;TEXT(AA26,"dd-mm-yyyy")</f>
        <v>FECHA DE EXPEDICIÓN: 02-08-2026</v>
      </c>
      <c r="AC26" s="466"/>
      <c r="AD26" s="466"/>
      <c r="AE26" s="466"/>
      <c r="AZ26" s="802" t="s">
        <v>7911</v>
      </c>
      <c r="BA26" s="802">
        <v>304814309</v>
      </c>
      <c r="BB26" s="816">
        <v>42446</v>
      </c>
      <c r="BC26" s="802" t="s">
        <v>7983</v>
      </c>
      <c r="BD26" s="802" t="s">
        <v>7912</v>
      </c>
      <c r="BE26" s="802" t="s">
        <v>7984</v>
      </c>
      <c r="BF26" s="802" t="s">
        <v>7912</v>
      </c>
      <c r="BG26" s="802" t="s">
        <v>7985</v>
      </c>
      <c r="BH26" s="802" t="s">
        <v>7986</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7911</v>
      </c>
      <c r="BA27" s="802">
        <v>306103826</v>
      </c>
      <c r="BB27" s="816">
        <v>42915</v>
      </c>
      <c r="BC27" s="802" t="s">
        <v>7987</v>
      </c>
      <c r="BD27" s="802" t="s">
        <v>7912</v>
      </c>
      <c r="BE27" s="802" t="s">
        <v>7912</v>
      </c>
      <c r="BF27" s="802" t="s">
        <v>7912</v>
      </c>
      <c r="BG27" s="802" t="s">
        <v>7988</v>
      </c>
      <c r="BH27" s="802" t="s">
        <v>7989</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7911</v>
      </c>
      <c r="BA28" s="802">
        <v>306387388</v>
      </c>
      <c r="BB28" s="816">
        <v>43130</v>
      </c>
      <c r="BC28" s="802" t="s">
        <v>7990</v>
      </c>
      <c r="BD28" s="802" t="s">
        <v>7912</v>
      </c>
      <c r="BE28" s="802" t="s">
        <v>7991</v>
      </c>
      <c r="BF28" s="802" t="s">
        <v>7912</v>
      </c>
      <c r="BG28" s="802" t="s">
        <v>7992</v>
      </c>
      <c r="BH28" s="802" t="s">
        <v>7993</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7911</v>
      </c>
      <c r="BA29" s="802">
        <v>3400141646</v>
      </c>
      <c r="BB29" s="816">
        <v>43662</v>
      </c>
      <c r="BC29" s="802" t="s">
        <v>7994</v>
      </c>
      <c r="BD29" s="802" t="s">
        <v>7912</v>
      </c>
      <c r="BE29" s="802" t="s">
        <v>7912</v>
      </c>
      <c r="BF29" s="802" t="s">
        <v>7912</v>
      </c>
      <c r="BG29" s="802" t="s">
        <v>7995</v>
      </c>
      <c r="BH29" s="802" t="s">
        <v>7996</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7911</v>
      </c>
      <c r="BA30" s="802">
        <v>308678442</v>
      </c>
      <c r="BB30" s="816">
        <v>43900</v>
      </c>
      <c r="BC30" s="802" t="s">
        <v>7997</v>
      </c>
      <c r="BD30" s="802" t="s">
        <v>7912</v>
      </c>
      <c r="BE30" s="802" t="s">
        <v>7998</v>
      </c>
      <c r="BF30" s="802" t="s">
        <v>7912</v>
      </c>
      <c r="BG30" s="802" t="s">
        <v>7999</v>
      </c>
      <c r="BH30" s="802" t="s">
        <v>8000</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7911</v>
      </c>
      <c r="BA31" s="802">
        <v>310167077</v>
      </c>
      <c r="BB31" s="816">
        <v>44315</v>
      </c>
      <c r="BC31" s="802" t="s">
        <v>8001</v>
      </c>
      <c r="BD31" s="802" t="s">
        <v>7912</v>
      </c>
      <c r="BE31" s="802" t="s">
        <v>7912</v>
      </c>
      <c r="BF31" s="802" t="s">
        <v>7912</v>
      </c>
      <c r="BG31" s="802" t="s">
        <v>8002</v>
      </c>
      <c r="BH31" s="802" t="s">
        <v>8003</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7911</v>
      </c>
      <c r="BA32" s="802">
        <v>310932135</v>
      </c>
      <c r="BB32" s="816">
        <v>44606</v>
      </c>
      <c r="BC32" s="802" t="s">
        <v>8004</v>
      </c>
      <c r="BD32" s="802" t="s">
        <v>7912</v>
      </c>
      <c r="BE32" s="802" t="s">
        <v>8005</v>
      </c>
      <c r="BF32" s="802" t="s">
        <v>7912</v>
      </c>
      <c r="BG32" s="802" t="s">
        <v>8006</v>
      </c>
      <c r="BH32" s="802" t="s">
        <v>8007</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7911</v>
      </c>
      <c r="BA33" s="802">
        <v>3000520483</v>
      </c>
      <c r="BB33" s="816">
        <v>44952</v>
      </c>
      <c r="BC33" s="802" t="s">
        <v>8002</v>
      </c>
      <c r="BD33" s="802" t="s">
        <v>7912</v>
      </c>
      <c r="BE33" s="802" t="s">
        <v>8008</v>
      </c>
      <c r="BF33" s="802" t="s">
        <v>7912</v>
      </c>
      <c r="BG33" s="802" t="s">
        <v>8009</v>
      </c>
      <c r="BH33" s="802" t="s">
        <v>8010</v>
      </c>
      <c r="BI33" s="802">
        <v>2023</v>
      </c>
      <c r="BJ33" s="825">
        <v>20</v>
      </c>
    </row>
    <row r="34" spans="1:62" ht="45" customHeight="1" thickBot="1" x14ac:dyDescent="0.3">
      <c r="A34" s="1092"/>
      <c r="B34" s="1092"/>
      <c r="C34" s="1092"/>
      <c r="D34" s="1092"/>
      <c r="E34" s="1092"/>
      <c r="F34" s="1092"/>
      <c r="G34" s="1092"/>
      <c r="H34" s="1092"/>
      <c r="I34" s="1092"/>
      <c r="J34" s="1092"/>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7911</v>
      </c>
      <c r="BA34" s="802">
        <v>313529196</v>
      </c>
      <c r="BB34" s="816">
        <v>45399</v>
      </c>
      <c r="BC34" s="802" t="s">
        <v>8011</v>
      </c>
      <c r="BD34" s="802" t="s">
        <v>7912</v>
      </c>
      <c r="BE34" s="802" t="s">
        <v>8012</v>
      </c>
      <c r="BF34" s="802" t="s">
        <v>7912</v>
      </c>
      <c r="BG34" s="802" t="s">
        <v>8013</v>
      </c>
      <c r="BH34" s="802" t="s">
        <v>8014</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7911</v>
      </c>
      <c r="BA35" s="802">
        <v>314785123</v>
      </c>
      <c r="BB35" s="816">
        <v>45707</v>
      </c>
      <c r="BC35" s="802" t="s">
        <v>8015</v>
      </c>
      <c r="BD35" s="802" t="s">
        <v>7912</v>
      </c>
      <c r="BE35" s="802" t="s">
        <v>8016</v>
      </c>
      <c r="BF35" s="802" t="s">
        <v>7912</v>
      </c>
      <c r="BG35" s="802" t="s">
        <v>8017</v>
      </c>
      <c r="BH35" s="802" t="s">
        <v>8018</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7911</v>
      </c>
      <c r="BA36" s="802">
        <v>315914084</v>
      </c>
      <c r="BB36" s="816">
        <v>46036</v>
      </c>
      <c r="BC36" s="802" t="s">
        <v>8019</v>
      </c>
      <c r="BD36" s="802" t="s">
        <v>7912</v>
      </c>
      <c r="BE36" s="802" t="s">
        <v>8020</v>
      </c>
      <c r="BF36" s="802" t="s">
        <v>7912</v>
      </c>
      <c r="BG36" s="802" t="s">
        <v>8021</v>
      </c>
      <c r="BH36" s="802" t="s">
        <v>8022</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6703</v>
      </c>
      <c r="C5" s="580">
        <f>IFERROR(VLOOKUP(C$4,TablaDATOS[#All],2,FALSE),"")</f>
        <v>0</v>
      </c>
      <c r="D5" s="535"/>
      <c r="E5" s="972"/>
      <c r="F5" s="558" t="s">
        <v>6703</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6703</v>
      </c>
      <c r="C33" s="580">
        <f>IFERROR(VLOOKUP(C$32,TablaDATOS[#All],2,FALSE),"")</f>
        <v>1085253744</v>
      </c>
      <c r="D33" s="535"/>
      <c r="E33" s="972"/>
      <c r="F33" s="558" t="s">
        <v>6703</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8526</v>
      </c>
    </row>
    <row r="2" spans="1:27" x14ac:dyDescent="0.25">
      <c r="A2" s="1097"/>
      <c r="G2" t="s">
        <v>629</v>
      </c>
      <c r="H2" s="330" t="s">
        <v>7100</v>
      </c>
    </row>
    <row r="3" spans="1:27" ht="16.5" x14ac:dyDescent="0.3">
      <c r="A3" s="197"/>
      <c r="D3" s="311" t="s">
        <v>124</v>
      </c>
      <c r="E3" s="696">
        <f ca="1">TODAY()</f>
        <v>46236</v>
      </c>
      <c r="F3" s="658"/>
      <c r="G3" t="s">
        <v>7101</v>
      </c>
      <c r="H3" s="528"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8992</v>
      </c>
      <c r="E7" s="2" t="s">
        <v>8993</v>
      </c>
    </row>
    <row r="8" spans="1:27" x14ac:dyDescent="0.25">
      <c r="A8" s="197"/>
      <c r="D8" s="663" t="s">
        <v>7135</v>
      </c>
      <c r="E8" s="750" t="s">
        <v>9029</v>
      </c>
      <c r="G8" t="s">
        <v>7240</v>
      </c>
      <c r="H8" s="330" t="s">
        <v>7239</v>
      </c>
    </row>
    <row r="9" spans="1:27" x14ac:dyDescent="0.25">
      <c r="A9" s="197"/>
      <c r="D9" s="311" t="s">
        <v>30</v>
      </c>
      <c r="E9" s="2" t="s">
        <v>9207</v>
      </c>
    </row>
    <row r="10" spans="1:27" ht="16.5" x14ac:dyDescent="0.25">
      <c r="A10" s="197"/>
      <c r="D10" s="311" t="s">
        <v>148</v>
      </c>
      <c r="E10" s="72">
        <v>1140908897</v>
      </c>
      <c r="T10" s="705"/>
      <c r="U10" s="705"/>
      <c r="W10" s="706"/>
    </row>
    <row r="11" spans="1:27" ht="15" customHeight="1" x14ac:dyDescent="0.25">
      <c r="A11" s="197"/>
      <c r="D11" s="311" t="s">
        <v>7</v>
      </c>
      <c r="E11" s="860" t="s">
        <v>9039</v>
      </c>
      <c r="G11" t="s">
        <v>7265</v>
      </c>
    </row>
    <row r="12" spans="1:27" x14ac:dyDescent="0.25">
      <c r="A12" s="197"/>
      <c r="D12" s="311" t="s">
        <v>7231</v>
      </c>
      <c r="E12" s="2" t="s">
        <v>9187</v>
      </c>
      <c r="G12" t="s">
        <v>7429</v>
      </c>
      <c r="H12" s="330" t="s">
        <v>7428</v>
      </c>
    </row>
    <row r="13" spans="1:27" ht="15" customHeight="1" x14ac:dyDescent="0.25">
      <c r="A13" s="197"/>
      <c r="D13" s="311" t="s">
        <v>7359</v>
      </c>
      <c r="E13" s="145" t="s">
        <v>9069</v>
      </c>
    </row>
    <row r="14" spans="1:27" ht="16.5" x14ac:dyDescent="0.25">
      <c r="A14" s="197"/>
      <c r="D14" s="311" t="s">
        <v>7377</v>
      </c>
      <c r="E14" s="145" t="s">
        <v>7562</v>
      </c>
      <c r="AA14" s="699"/>
    </row>
    <row r="15" spans="1:27" ht="30" x14ac:dyDescent="0.25">
      <c r="A15" s="197"/>
      <c r="D15" s="929" t="s">
        <v>8385</v>
      </c>
      <c r="E15" s="695">
        <v>46158</v>
      </c>
      <c r="H15" s="662"/>
      <c r="T15" s="708" t="s">
        <v>3919</v>
      </c>
      <c r="U15" s="708" t="s">
        <v>7382</v>
      </c>
      <c r="V15" s="708" t="s">
        <v>3925</v>
      </c>
      <c r="W15" s="708" t="s">
        <v>7383</v>
      </c>
      <c r="X15" s="708" t="s">
        <v>7384</v>
      </c>
      <c r="Z15" s="699" t="s">
        <v>7548</v>
      </c>
      <c r="AA15" s="699"/>
    </row>
    <row r="16" spans="1:27" ht="45" x14ac:dyDescent="0.25">
      <c r="A16" s="197"/>
      <c r="B16" s="1186" t="s">
        <v>7573</v>
      </c>
      <c r="C16" s="1186"/>
      <c r="D16" s="929" t="s">
        <v>7615</v>
      </c>
      <c r="E16" s="695">
        <v>46175</v>
      </c>
      <c r="F16" s="691"/>
      <c r="T16" s="1057" t="s">
        <v>9065</v>
      </c>
      <c r="U16" s="1057" t="s">
        <v>9066</v>
      </c>
      <c r="V16" s="1057">
        <v>6055885761</v>
      </c>
      <c r="W16" s="1058" t="s">
        <v>9067</v>
      </c>
      <c r="X16" s="1057" t="s">
        <v>9068</v>
      </c>
      <c r="Z16" s="729" t="s">
        <v>7549</v>
      </c>
      <c r="AA16" s="699"/>
    </row>
    <row r="17" spans="1:27" ht="16.5" x14ac:dyDescent="0.25">
      <c r="A17" s="197"/>
      <c r="F17" s="691"/>
      <c r="T17" s="797" t="s">
        <v>7830</v>
      </c>
      <c r="U17" s="906" t="s">
        <v>7385</v>
      </c>
      <c r="V17" s="734" t="s">
        <v>7386</v>
      </c>
      <c r="W17" s="734" t="s">
        <v>7387</v>
      </c>
      <c r="X17" s="734" t="s">
        <v>7388</v>
      </c>
      <c r="Z17" s="699" t="s">
        <v>7550</v>
      </c>
      <c r="AA17" s="699"/>
    </row>
    <row r="18" spans="1:27" ht="15.75" customHeight="1" x14ac:dyDescent="0.25">
      <c r="A18" s="357"/>
      <c r="D18" s="692" t="s">
        <v>7098</v>
      </c>
      <c r="E18" s="691"/>
      <c r="F18" s="691"/>
      <c r="T18" s="797" t="s">
        <v>7562</v>
      </c>
      <c r="U18" s="906" t="s">
        <v>7561</v>
      </c>
      <c r="V18" s="749">
        <v>6043394000</v>
      </c>
      <c r="W18" s="526" t="s">
        <v>7560</v>
      </c>
      <c r="X18" s="749" t="s">
        <v>7563</v>
      </c>
      <c r="Y18" s="699"/>
      <c r="Z18" s="699" t="s">
        <v>7551</v>
      </c>
      <c r="AA18" s="699"/>
    </row>
    <row r="19" spans="1:27" ht="16.5" x14ac:dyDescent="0.25">
      <c r="A19" s="358"/>
      <c r="B19" s="1186" t="s">
        <v>8204</v>
      </c>
      <c r="C19" s="1186"/>
      <c r="D19" s="691"/>
      <c r="E19" s="691"/>
      <c r="F19" s="691"/>
      <c r="T19" s="797" t="s">
        <v>7480</v>
      </c>
      <c r="U19" s="906" t="s">
        <v>7481</v>
      </c>
      <c r="V19" s="734">
        <v>3203509703</v>
      </c>
      <c r="W19" s="526" t="s">
        <v>7482</v>
      </c>
      <c r="X19" s="734">
        <v>8001014679</v>
      </c>
      <c r="Z19" s="699" t="s">
        <v>7552</v>
      </c>
      <c r="AA19" s="699"/>
    </row>
    <row r="20" spans="1:27" ht="15.75" x14ac:dyDescent="0.25">
      <c r="A20" s="357"/>
      <c r="D20" s="692" t="s">
        <v>8203</v>
      </c>
      <c r="E20" s="691"/>
      <c r="T20" s="797" t="s">
        <v>7391</v>
      </c>
      <c r="U20" s="906" t="s">
        <v>7610</v>
      </c>
      <c r="V20" s="760" t="s">
        <v>7614</v>
      </c>
      <c r="W20" s="526" t="s">
        <v>7392</v>
      </c>
      <c r="X20" s="760" t="s">
        <v>7611</v>
      </c>
    </row>
    <row r="21" spans="1:27" ht="15.75" x14ac:dyDescent="0.25">
      <c r="A21" s="357"/>
      <c r="B21" s="1186" t="s">
        <v>7572</v>
      </c>
      <c r="C21" s="1186"/>
      <c r="D21" s="691"/>
      <c r="E21" s="691"/>
      <c r="T21" s="797" t="s">
        <v>7831</v>
      </c>
      <c r="U21" s="906" t="s">
        <v>7435</v>
      </c>
      <c r="V21" s="734" t="s">
        <v>7436</v>
      </c>
      <c r="W21" s="527" t="s">
        <v>7437</v>
      </c>
      <c r="X21" s="734">
        <v>8909002860</v>
      </c>
    </row>
    <row r="22" spans="1:27" ht="15.75" x14ac:dyDescent="0.25">
      <c r="A22" s="357"/>
      <c r="T22" s="797" t="s">
        <v>7391</v>
      </c>
      <c r="U22" s="906" t="s">
        <v>7394</v>
      </c>
      <c r="V22" s="734" t="s">
        <v>7393</v>
      </c>
      <c r="W22" s="526" t="s">
        <v>7392</v>
      </c>
      <c r="X22" s="734">
        <v>8909109133</v>
      </c>
    </row>
    <row r="23" spans="1:27" ht="16.5" x14ac:dyDescent="0.25">
      <c r="A23" s="357"/>
      <c r="D23" s="694" t="s">
        <v>7143</v>
      </c>
      <c r="E23" s="693"/>
      <c r="T23" s="797" t="s">
        <v>7832</v>
      </c>
      <c r="U23" s="907" t="s">
        <v>7553</v>
      </c>
      <c r="V23" s="716" t="s">
        <v>7554</v>
      </c>
      <c r="W23" s="526" t="s">
        <v>7555</v>
      </c>
      <c r="X23" s="716">
        <v>9000643638</v>
      </c>
    </row>
    <row r="24" spans="1:27" ht="16.5" x14ac:dyDescent="0.25">
      <c r="A24" s="358"/>
      <c r="D24" s="693"/>
      <c r="E24" s="693"/>
      <c r="T24" s="797" t="s">
        <v>8362</v>
      </c>
      <c r="U24" s="907" t="s">
        <v>8360</v>
      </c>
      <c r="V24" s="716" t="s">
        <v>8361</v>
      </c>
      <c r="W24" s="528" t="s">
        <v>8359</v>
      </c>
      <c r="X24" s="716">
        <v>8909052111</v>
      </c>
    </row>
    <row r="25" spans="1:27" ht="16.5" x14ac:dyDescent="0.25">
      <c r="A25" s="358"/>
      <c r="D25" s="693"/>
      <c r="E25" s="693"/>
      <c r="T25" s="797" t="s">
        <v>8329</v>
      </c>
      <c r="U25" s="907" t="s">
        <v>8328</v>
      </c>
      <c r="V25" s="716">
        <v>6076650444</v>
      </c>
      <c r="W25" s="528" t="s">
        <v>8327</v>
      </c>
      <c r="X25" s="716">
        <v>8902053836</v>
      </c>
    </row>
    <row r="26" spans="1:27" ht="16.5" x14ac:dyDescent="0.25">
      <c r="A26" s="357"/>
      <c r="T26" s="1057" t="s">
        <v>9065</v>
      </c>
      <c r="U26" s="1057" t="s">
        <v>9066</v>
      </c>
      <c r="V26" s="1057">
        <v>6055885761</v>
      </c>
      <c r="W26" s="1058" t="s">
        <v>9067</v>
      </c>
      <c r="X26" s="1057" t="s">
        <v>9068</v>
      </c>
    </row>
    <row r="27" spans="1:27" ht="15.75" customHeight="1" x14ac:dyDescent="0.3">
      <c r="A27" s="357"/>
      <c r="D27" s="630" t="s">
        <v>7093</v>
      </c>
      <c r="T27" s="1057"/>
      <c r="U27" s="1057"/>
      <c r="V27" s="1057"/>
      <c r="W27" s="1058"/>
      <c r="X27" s="1057"/>
    </row>
    <row r="28" spans="1:27" ht="17.25" x14ac:dyDescent="0.3">
      <c r="A28" s="357"/>
      <c r="D28" s="630" t="s">
        <v>7094</v>
      </c>
      <c r="T28" s="797" t="s">
        <v>8324</v>
      </c>
      <c r="U28" s="907" t="s">
        <v>8325</v>
      </c>
      <c r="V28" s="716">
        <v>6076985868</v>
      </c>
      <c r="W28" s="526" t="s">
        <v>8326</v>
      </c>
      <c r="X28" s="904">
        <v>8902012356</v>
      </c>
    </row>
    <row r="29" spans="1:27" ht="16.5" x14ac:dyDescent="0.3">
      <c r="A29" s="357"/>
      <c r="D29" s="630"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1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8330</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8331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7133</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8332</v>
      </c>
      <c r="B21" s="1188"/>
      <c r="C21" s="1188"/>
      <c r="D21" s="908" t="str">
        <f>FORMATOS!E11</f>
        <v>EHZ459</v>
      </c>
      <c r="E21" s="1187" t="s">
        <v>8333</v>
      </c>
      <c r="F21" s="1187"/>
      <c r="G21" s="1187"/>
      <c r="H21" s="1187"/>
    </row>
    <row r="22" spans="1:8" ht="15" customHeight="1" x14ac:dyDescent="0.25">
      <c r="A22" s="1187" t="s">
        <v>8334</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8335</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7527</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7092</v>
      </c>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t="s">
        <v>7095</v>
      </c>
      <c r="B50" s="630"/>
      <c r="C50" s="630"/>
      <c r="D50" s="630"/>
      <c r="E50" s="630"/>
    </row>
    <row r="51" spans="1:5" ht="16.5" x14ac:dyDescent="0.3">
      <c r="A51" s="630"/>
      <c r="B51" s="630"/>
      <c r="C51" s="630"/>
      <c r="D51" s="630"/>
      <c r="E51" s="630"/>
    </row>
    <row r="52" spans="1:5" ht="16.5" x14ac:dyDescent="0.3">
      <c r="A52" s="630" t="s">
        <v>7096</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7084</v>
      </c>
      <c r="B7" s="632" t="s">
        <v>8199</v>
      </c>
      <c r="C7" s="630"/>
      <c r="D7" s="630"/>
      <c r="E7" s="630"/>
      <c r="F7" s="630"/>
      <c r="G7" s="630"/>
      <c r="H7" s="630"/>
    </row>
    <row r="8" spans="1:8" ht="16.5" x14ac:dyDescent="0.3">
      <c r="A8" s="630"/>
      <c r="B8" s="631" t="s">
        <v>7927</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8201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7090</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8202</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8200</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7092</v>
      </c>
      <c r="E35" s="630"/>
    </row>
    <row r="36" spans="1:8" ht="16.5" x14ac:dyDescent="0.3">
      <c r="A36" s="630" t="s">
        <v>7093</v>
      </c>
      <c r="B36" s="630"/>
      <c r="C36" s="630"/>
      <c r="D36" s="630"/>
      <c r="E36" s="630"/>
    </row>
    <row r="37" spans="1:8" ht="16.5" x14ac:dyDescent="0.3">
      <c r="A37" s="630" t="s">
        <v>7094</v>
      </c>
      <c r="B37" s="630"/>
      <c r="C37" s="630"/>
      <c r="D37" s="630"/>
      <c r="E37" s="630"/>
    </row>
    <row r="38" spans="1:8" ht="16.5" x14ac:dyDescent="0.3">
      <c r="A38" s="630" t="s">
        <v>7095</v>
      </c>
      <c r="B38" s="630"/>
      <c r="C38" s="630"/>
      <c r="D38" s="630"/>
      <c r="E38" s="630"/>
    </row>
    <row r="39" spans="1:8" ht="16.5" x14ac:dyDescent="0.3">
      <c r="A39" s="630"/>
      <c r="B39" s="630"/>
      <c r="C39" s="630"/>
      <c r="D39" s="630"/>
      <c r="E39" s="630"/>
    </row>
    <row r="40" spans="1:8" ht="16.5" x14ac:dyDescent="0.3">
      <c r="A40" s="630" t="s">
        <v>7096</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7085</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8803</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7133</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8995</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8996</v>
      </c>
      <c r="B25" s="1031" t="str">
        <f>FORMATOS!E7</f>
        <v>Sistematización y Señalización</v>
      </c>
      <c r="C25" s="634"/>
      <c r="D25" s="634"/>
      <c r="E25" s="634"/>
      <c r="F25" s="634"/>
      <c r="G25" s="634"/>
      <c r="H25" s="634"/>
      <c r="I25" s="634"/>
    </row>
    <row r="26" spans="1:9" ht="15" customHeight="1" x14ac:dyDescent="0.25">
      <c r="A26" s="1187" t="s">
        <v>8997</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7090</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8804</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8805</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7092</v>
      </c>
      <c r="E46" s="630"/>
    </row>
    <row r="47" spans="1:8" ht="16.5" x14ac:dyDescent="0.3">
      <c r="A47" s="630" t="s">
        <v>7093</v>
      </c>
      <c r="B47" s="630"/>
      <c r="C47" s="630"/>
      <c r="D47" s="630"/>
      <c r="E47" s="630"/>
    </row>
    <row r="48" spans="1:8" ht="16.5" x14ac:dyDescent="0.3">
      <c r="A48" s="630" t="s">
        <v>7094</v>
      </c>
      <c r="B48" s="630"/>
      <c r="C48" s="630"/>
      <c r="D48" s="630"/>
      <c r="E48" s="630"/>
    </row>
    <row r="49" spans="1:5" ht="16.5" x14ac:dyDescent="0.3">
      <c r="A49" s="630" t="s">
        <v>7095</v>
      </c>
      <c r="B49" s="630"/>
      <c r="C49" s="630"/>
      <c r="D49" s="630"/>
      <c r="E49" s="630"/>
    </row>
    <row r="50" spans="1:5" ht="16.5" x14ac:dyDescent="0.3">
      <c r="A50" s="630"/>
      <c r="B50" s="630"/>
      <c r="C50" s="630"/>
      <c r="D50" s="630"/>
      <c r="E50" s="630"/>
    </row>
    <row r="51" spans="1:5" ht="16.5" x14ac:dyDescent="0.3">
      <c r="A51" s="630" t="s">
        <v>7096</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46236</v>
      </c>
      <c r="B1" s="1189"/>
      <c r="C1" s="1189"/>
      <c r="D1" s="630"/>
      <c r="E1" s="630"/>
      <c r="F1" s="630"/>
      <c r="G1" s="630"/>
      <c r="H1" s="630"/>
    </row>
    <row r="2" spans="1:9" ht="16.5" x14ac:dyDescent="0.3">
      <c r="A2" s="630"/>
      <c r="B2" s="630"/>
      <c r="C2" s="630"/>
      <c r="D2" s="630"/>
      <c r="E2" s="630"/>
      <c r="F2" s="630"/>
      <c r="G2" s="630"/>
      <c r="H2" s="630"/>
    </row>
    <row r="3" spans="1:9" ht="16.5" x14ac:dyDescent="0.3">
      <c r="A3" s="630" t="s">
        <v>7082</v>
      </c>
      <c r="B3" s="630"/>
      <c r="C3" s="630"/>
      <c r="D3" s="630"/>
      <c r="E3" s="661"/>
      <c r="F3" s="630"/>
      <c r="G3" s="630"/>
      <c r="H3" s="630"/>
    </row>
    <row r="4" spans="1:9" ht="16.5" x14ac:dyDescent="0.3">
      <c r="A4" s="631" t="s">
        <v>7128</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7084</v>
      </c>
      <c r="B7" s="632" t="s">
        <v>7130</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7430</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7086</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7087</v>
      </c>
      <c r="E14" s="630"/>
      <c r="F14" s="630"/>
      <c r="G14" s="630"/>
      <c r="H14" s="630"/>
    </row>
    <row r="15" spans="1:9" ht="16.5" x14ac:dyDescent="0.3">
      <c r="A15" s="638">
        <f>FORMATOS!E10</f>
        <v>1140908897</v>
      </c>
      <c r="B15" s="657" t="s">
        <v>7131</v>
      </c>
      <c r="C15" s="655"/>
      <c r="D15" s="655"/>
      <c r="E15" s="655"/>
      <c r="F15" s="655"/>
      <c r="G15" s="656"/>
      <c r="H15" s="655"/>
    </row>
    <row r="16" spans="1:9" ht="16.5" customHeight="1" x14ac:dyDescent="0.25">
      <c r="A16" s="1187" t="s">
        <v>7139</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7132</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9028</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7137</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7138</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7133</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7142</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7092</v>
      </c>
      <c r="E140" s="630"/>
    </row>
    <row r="141" spans="1:9" ht="16.5" x14ac:dyDescent="0.3">
      <c r="A141" s="630" t="s">
        <v>7093</v>
      </c>
      <c r="B141" s="630"/>
      <c r="C141" s="630"/>
      <c r="D141" s="630"/>
      <c r="E141" s="630"/>
    </row>
    <row r="142" spans="1:9" ht="16.5" x14ac:dyDescent="0.3">
      <c r="A142" s="630" t="s">
        <v>7094</v>
      </c>
      <c r="B142" s="630"/>
      <c r="C142" s="630"/>
      <c r="D142" s="630"/>
      <c r="E142" s="630"/>
    </row>
    <row r="143" spans="1:9" ht="16.5" x14ac:dyDescent="0.3">
      <c r="A143" s="630" t="s">
        <v>7095</v>
      </c>
      <c r="B143" s="630"/>
      <c r="C143" s="630"/>
      <c r="D143" s="630"/>
      <c r="E143" s="630"/>
    </row>
    <row r="144" spans="1:9" ht="16.5" x14ac:dyDescent="0.3">
      <c r="A144" s="630"/>
      <c r="B144" s="630"/>
      <c r="C144" s="630"/>
      <c r="D144" s="630"/>
      <c r="E144" s="630"/>
    </row>
    <row r="145" spans="1:5" ht="16.5" x14ac:dyDescent="0.3">
      <c r="A145" s="630" t="s">
        <v>7096</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92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24" customHeight="1" x14ac:dyDescent="0.3">
      <c r="A20" s="1196"/>
      <c r="B20" s="1196"/>
      <c r="C20" s="1196"/>
      <c r="D20" s="1196"/>
      <c r="E20" s="1196"/>
      <c r="F20" s="1196"/>
      <c r="G20" s="1196"/>
      <c r="H20" s="655"/>
    </row>
    <row r="21" spans="1:8" ht="15" customHeight="1" x14ac:dyDescent="0.25">
      <c r="A21" s="926"/>
      <c r="B21" s="926"/>
      <c r="C21" s="926"/>
      <c r="D21" s="926"/>
      <c r="E21" s="926"/>
      <c r="F21" s="926"/>
      <c r="G21" s="926"/>
      <c r="H21" s="924"/>
    </row>
    <row r="22" spans="1:8" ht="15" customHeight="1" x14ac:dyDescent="0.25">
      <c r="A22" s="927"/>
      <c r="B22" s="927"/>
      <c r="C22" s="927"/>
      <c r="D22" s="719" t="s">
        <v>7132</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7395</v>
      </c>
      <c r="B24" s="926" t="s">
        <v>7366</v>
      </c>
      <c r="C24" s="1197">
        <f>FORMATOS!E16</f>
        <v>46175</v>
      </c>
      <c r="D24" s="1197"/>
      <c r="E24" s="698" t="s">
        <v>7483</v>
      </c>
      <c r="F24" s="720"/>
      <c r="G24" s="720"/>
      <c r="H24" s="924"/>
    </row>
    <row r="25" spans="1:8" ht="18" customHeight="1" x14ac:dyDescent="0.25">
      <c r="A25" s="928" t="s">
        <v>7484</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7396</v>
      </c>
      <c r="B27" s="928" t="s">
        <v>8386</v>
      </c>
      <c r="C27" s="926"/>
      <c r="D27" s="926"/>
      <c r="E27" s="926"/>
      <c r="F27" s="926"/>
      <c r="G27" s="926"/>
      <c r="H27" s="634"/>
    </row>
    <row r="28" spans="1:8" ht="15" customHeight="1" x14ac:dyDescent="0.3">
      <c r="A28" s="1198" t="str">
        <f>FORMATOS!E13</f>
        <v>OOFICIO SMTTV-003693</v>
      </c>
      <c r="B28" s="1198"/>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7369</v>
      </c>
      <c r="B30" s="928" t="s">
        <v>8378</v>
      </c>
      <c r="C30" s="1197">
        <f>FORMATOS!E15</f>
        <v>46158</v>
      </c>
      <c r="D30" s="1197"/>
      <c r="E30" s="928" t="s">
        <v>8379</v>
      </c>
      <c r="F30" s="926"/>
      <c r="G30" s="926"/>
      <c r="H30" s="924"/>
    </row>
    <row r="31" spans="1:8" ht="15" customHeight="1" x14ac:dyDescent="0.25">
      <c r="A31" s="1194" t="s">
        <v>8380</v>
      </c>
      <c r="B31" s="1194"/>
      <c r="C31" s="1194"/>
      <c r="D31" s="1194"/>
      <c r="E31" s="1194"/>
      <c r="F31" s="1194"/>
      <c r="G31" s="926"/>
      <c r="H31" s="924"/>
    </row>
    <row r="32" spans="1:8" ht="19.5" customHeight="1" x14ac:dyDescent="0.25">
      <c r="A32" s="1194"/>
      <c r="B32" s="1194"/>
      <c r="C32" s="1194"/>
      <c r="D32" s="1194"/>
      <c r="E32" s="1194"/>
      <c r="F32" s="1194"/>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7371</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7372</v>
      </c>
      <c r="B37" s="926"/>
      <c r="C37" s="926"/>
      <c r="D37" s="926"/>
      <c r="E37" s="926"/>
      <c r="F37" s="926"/>
      <c r="G37" s="926"/>
      <c r="H37" s="924"/>
    </row>
    <row r="38" spans="1:8" ht="15" customHeight="1" x14ac:dyDescent="0.25">
      <c r="A38" s="1199" t="s">
        <v>7373</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7374</v>
      </c>
      <c r="E45" s="926"/>
      <c r="F45" s="926"/>
      <c r="G45" s="926"/>
      <c r="H45" s="924"/>
    </row>
    <row r="46" spans="1:8" ht="15" customHeight="1" x14ac:dyDescent="0.25">
      <c r="A46" s="1196" t="s">
        <v>7375</v>
      </c>
      <c r="B46" s="1196"/>
      <c r="C46" s="1196"/>
      <c r="D46" s="1196"/>
      <c r="E46" s="1196"/>
      <c r="F46" s="1196"/>
      <c r="G46" s="927"/>
      <c r="H46" s="924"/>
    </row>
    <row r="47" spans="1:8" ht="15" customHeight="1" x14ac:dyDescent="0.25">
      <c r="A47" s="1196"/>
      <c r="B47" s="1196"/>
      <c r="C47" s="1196"/>
      <c r="D47" s="1196"/>
      <c r="E47" s="1196"/>
      <c r="F47" s="1196"/>
      <c r="G47" s="926"/>
      <c r="H47" s="924"/>
    </row>
    <row r="48" spans="1:8" ht="15" customHeight="1" x14ac:dyDescent="0.25">
      <c r="A48" s="1196"/>
      <c r="B48" s="1196"/>
      <c r="C48" s="1196"/>
      <c r="D48" s="1196"/>
      <c r="E48" s="1196"/>
      <c r="F48" s="1196"/>
      <c r="G48" s="926"/>
      <c r="H48" s="924"/>
    </row>
    <row r="49" spans="1:8" ht="15" customHeight="1" x14ac:dyDescent="0.25">
      <c r="A49" s="1196"/>
      <c r="B49" s="1196"/>
      <c r="C49" s="1196"/>
      <c r="D49" s="1196"/>
      <c r="E49" s="1196"/>
      <c r="F49" s="1196"/>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7376</v>
      </c>
      <c r="E51" s="926"/>
      <c r="F51" s="926"/>
      <c r="G51" s="926"/>
      <c r="H51" s="634"/>
    </row>
    <row r="52" spans="1:8" ht="15" customHeight="1" x14ac:dyDescent="0.25">
      <c r="A52" s="1196" t="s">
        <v>7401</v>
      </c>
      <c r="B52" s="1196"/>
      <c r="C52" s="1196"/>
      <c r="D52" s="1196"/>
      <c r="E52" s="1196"/>
      <c r="F52" s="1196"/>
      <c r="G52" s="926"/>
      <c r="H52" s="924"/>
    </row>
    <row r="53" spans="1:8" ht="15" customHeight="1" x14ac:dyDescent="0.25">
      <c r="A53" s="1196"/>
      <c r="B53" s="1196"/>
      <c r="C53" s="1196"/>
      <c r="D53" s="1196"/>
      <c r="E53" s="1196"/>
      <c r="F53" s="1196"/>
      <c r="G53" s="926"/>
      <c r="H53" s="924"/>
    </row>
    <row r="54" spans="1:8" ht="15" customHeight="1" x14ac:dyDescent="0.25">
      <c r="A54" s="1196"/>
      <c r="B54" s="1196"/>
      <c r="C54" s="1196"/>
      <c r="D54" s="1196"/>
      <c r="E54" s="1196"/>
      <c r="F54" s="1196"/>
      <c r="G54" s="926"/>
      <c r="H54" s="924"/>
    </row>
    <row r="55" spans="1:8" ht="15" customHeight="1" x14ac:dyDescent="0.25">
      <c r="A55" s="1196"/>
      <c r="B55" s="1196"/>
      <c r="C55" s="1196"/>
      <c r="D55" s="1196"/>
      <c r="E55" s="1196"/>
      <c r="F55" s="1196"/>
      <c r="G55" s="926"/>
      <c r="H55" s="924"/>
    </row>
    <row r="56" spans="1:8" ht="8.25" customHeight="1" x14ac:dyDescent="0.25">
      <c r="A56" s="1196"/>
      <c r="B56" s="1196"/>
      <c r="C56" s="1196"/>
      <c r="D56" s="1196"/>
      <c r="E56" s="1196"/>
      <c r="F56" s="1196"/>
      <c r="G56" s="926"/>
      <c r="H56" s="924"/>
    </row>
    <row r="57" spans="1:8" ht="15" customHeight="1" x14ac:dyDescent="0.25">
      <c r="A57" s="702" t="str">
        <f>FORMATOS!E14</f>
        <v>ALCALDIA MUNICIPAL DE ENVIGADO</v>
      </c>
      <c r="B57" s="927"/>
      <c r="C57" s="927"/>
      <c r="D57" s="927"/>
      <c r="E57" s="703" t="s">
        <v>8382</v>
      </c>
      <c r="F57" s="927"/>
      <c r="G57" s="926"/>
      <c r="H57" s="924"/>
    </row>
    <row r="58" spans="1:8" ht="15.75" customHeight="1" x14ac:dyDescent="0.25">
      <c r="A58" s="1196" t="s">
        <v>8383</v>
      </c>
      <c r="B58" s="1196"/>
      <c r="C58" s="1196"/>
      <c r="D58" s="1196"/>
      <c r="E58" s="1196"/>
      <c r="F58" s="1196"/>
      <c r="G58" s="1196"/>
      <c r="H58" s="1196"/>
    </row>
    <row r="59" spans="1:8" ht="15" customHeight="1" x14ac:dyDescent="0.25">
      <c r="A59" s="1196"/>
      <c r="B59" s="1196"/>
      <c r="C59" s="1196"/>
      <c r="D59" s="1196"/>
      <c r="E59" s="1196"/>
      <c r="F59" s="1196"/>
      <c r="G59" s="1196"/>
      <c r="H59" s="1196"/>
    </row>
    <row r="60" spans="1:8" ht="15" customHeight="1" x14ac:dyDescent="0.25">
      <c r="A60" s="926"/>
      <c r="B60" s="926"/>
      <c r="C60" s="926"/>
      <c r="D60" s="926"/>
      <c r="E60" s="926"/>
      <c r="F60" s="926"/>
      <c r="G60" s="926"/>
      <c r="H60" s="924"/>
    </row>
    <row r="61" spans="1:8" ht="15" customHeight="1" x14ac:dyDescent="0.25">
      <c r="A61" s="1196" t="s">
        <v>8381</v>
      </c>
      <c r="B61" s="1196"/>
      <c r="C61" s="1196"/>
      <c r="D61" s="1196"/>
      <c r="E61" s="1196"/>
      <c r="F61" s="1196"/>
      <c r="G61" s="1196"/>
      <c r="H61" s="1196"/>
    </row>
    <row r="62" spans="1:8" ht="15" customHeight="1" x14ac:dyDescent="0.25">
      <c r="A62" s="1196"/>
      <c r="B62" s="1196"/>
      <c r="C62" s="1196"/>
      <c r="D62" s="1196"/>
      <c r="E62" s="1196"/>
      <c r="F62" s="1196"/>
      <c r="G62" s="1196"/>
      <c r="H62" s="1196"/>
    </row>
    <row r="63" spans="1:8" ht="15" customHeight="1" x14ac:dyDescent="0.25">
      <c r="A63" s="1196"/>
      <c r="B63" s="1196"/>
      <c r="C63" s="1196"/>
      <c r="D63" s="1196"/>
      <c r="E63" s="1196"/>
      <c r="F63" s="1196"/>
      <c r="G63" s="1196"/>
      <c r="H63" s="1196"/>
    </row>
    <row r="64" spans="1:8" ht="15" customHeight="1" x14ac:dyDescent="0.25">
      <c r="A64" s="1196"/>
      <c r="B64" s="1196"/>
      <c r="C64" s="1196"/>
      <c r="D64" s="1196"/>
      <c r="E64" s="1196"/>
      <c r="F64" s="1196"/>
      <c r="G64" s="1196"/>
      <c r="H64" s="1196"/>
    </row>
    <row r="65" spans="1:8" ht="15" customHeight="1" x14ac:dyDescent="0.25">
      <c r="A65" s="1196"/>
      <c r="B65" s="1196"/>
      <c r="C65" s="1196"/>
      <c r="D65" s="1196"/>
      <c r="E65" s="1196"/>
      <c r="F65" s="1196"/>
      <c r="G65" s="1196"/>
      <c r="H65" s="1196"/>
    </row>
    <row r="66" spans="1:8" ht="15" customHeight="1" x14ac:dyDescent="0.25">
      <c r="A66" s="1196"/>
      <c r="B66" s="1196"/>
      <c r="C66" s="1196"/>
      <c r="D66" s="1196"/>
      <c r="E66" s="1196"/>
      <c r="F66" s="1196"/>
      <c r="G66" s="1196"/>
      <c r="H66" s="1196"/>
    </row>
    <row r="67" spans="1:8" ht="15" customHeight="1" x14ac:dyDescent="0.25">
      <c r="A67" s="1196"/>
      <c r="B67" s="1196"/>
      <c r="C67" s="1196"/>
      <c r="D67" s="1196"/>
      <c r="E67" s="1196"/>
      <c r="F67" s="1196"/>
      <c r="G67" s="1196"/>
      <c r="H67" s="1196"/>
    </row>
    <row r="68" spans="1:8" ht="15" customHeight="1" x14ac:dyDescent="0.25">
      <c r="A68" s="1196"/>
      <c r="B68" s="1196"/>
      <c r="C68" s="1196"/>
      <c r="D68" s="1196"/>
      <c r="E68" s="1196"/>
      <c r="F68" s="1196"/>
      <c r="G68" s="1196"/>
      <c r="H68" s="1196"/>
    </row>
    <row r="69" spans="1:8" ht="15" customHeight="1" x14ac:dyDescent="0.25">
      <c r="A69" s="1196"/>
      <c r="B69" s="1196"/>
      <c r="C69" s="1196"/>
      <c r="D69" s="1196"/>
      <c r="E69" s="1196"/>
      <c r="F69" s="1196"/>
      <c r="G69" s="1196"/>
      <c r="H69" s="1196"/>
    </row>
    <row r="70" spans="1:8" ht="18" customHeight="1" x14ac:dyDescent="0.25">
      <c r="A70" s="1196"/>
      <c r="B70" s="1196"/>
      <c r="C70" s="1196"/>
      <c r="D70" s="1196"/>
      <c r="E70" s="1196"/>
      <c r="F70" s="1196"/>
      <c r="G70" s="1196"/>
      <c r="H70" s="1196"/>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7378</v>
      </c>
      <c r="E73" s="926"/>
      <c r="F73" s="926"/>
      <c r="G73" s="926"/>
      <c r="H73" s="924"/>
    </row>
    <row r="74" spans="1:8" ht="15" customHeight="1" x14ac:dyDescent="0.25">
      <c r="A74" s="926"/>
      <c r="B74" s="926"/>
      <c r="C74" s="926"/>
      <c r="D74" s="926"/>
      <c r="E74" s="926"/>
      <c r="F74" s="926"/>
      <c r="G74" s="926"/>
      <c r="H74" s="924"/>
    </row>
    <row r="75" spans="1:8" ht="15" customHeight="1" x14ac:dyDescent="0.25">
      <c r="A75" s="1196" t="s">
        <v>7379</v>
      </c>
      <c r="B75" s="1196"/>
      <c r="C75" s="1196"/>
      <c r="D75" s="1196"/>
      <c r="E75" s="1196"/>
      <c r="F75" s="1196"/>
      <c r="G75" s="926"/>
      <c r="H75" s="924"/>
    </row>
    <row r="76" spans="1:8" ht="15" customHeight="1" x14ac:dyDescent="0.25">
      <c r="A76" s="1196"/>
      <c r="B76" s="1196"/>
      <c r="C76" s="1196"/>
      <c r="D76" s="1196"/>
      <c r="E76" s="1196"/>
      <c r="F76" s="1196"/>
      <c r="G76" s="926"/>
      <c r="H76" s="924"/>
    </row>
    <row r="77" spans="1:8" ht="21.75" customHeight="1" x14ac:dyDescent="0.25">
      <c r="A77" s="1196"/>
      <c r="B77" s="1196"/>
      <c r="C77" s="1196"/>
      <c r="D77" s="1196"/>
      <c r="E77" s="1196"/>
      <c r="F77" s="1196"/>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7380</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8387</v>
      </c>
      <c r="B83" s="926"/>
      <c r="C83" s="926"/>
      <c r="D83" s="926"/>
      <c r="E83" s="926"/>
      <c r="F83" s="926"/>
      <c r="G83" s="926"/>
      <c r="H83" s="924"/>
    </row>
    <row r="84" spans="1:8" ht="15" customHeight="1" x14ac:dyDescent="0.25">
      <c r="A84" s="704" t="s">
        <v>8384</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7092</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7487</v>
      </c>
      <c r="B93" s="1200">
        <f>FORMATOS!E10</f>
        <v>1140908897</v>
      </c>
      <c r="C93" s="1200"/>
      <c r="D93" s="926"/>
      <c r="E93" s="926"/>
      <c r="F93" s="926"/>
      <c r="G93" s="926"/>
      <c r="H93" s="924"/>
    </row>
    <row r="94" spans="1:8" ht="15" customHeight="1" x14ac:dyDescent="0.25">
      <c r="A94" s="707" t="s">
        <v>7486</v>
      </c>
      <c r="B94" s="1203" t="s">
        <v>7390</v>
      </c>
      <c r="C94" s="1203"/>
      <c r="D94" s="926"/>
      <c r="E94" s="926"/>
      <c r="F94" s="926"/>
      <c r="G94" s="926"/>
      <c r="H94" s="924"/>
    </row>
    <row r="95" spans="1:8" ht="15" customHeight="1" x14ac:dyDescent="0.25">
      <c r="A95" s="707" t="s">
        <v>3925</v>
      </c>
      <c r="B95" s="1201">
        <v>3136668894</v>
      </c>
      <c r="C95" s="1201"/>
      <c r="D95" s="926"/>
      <c r="E95" s="926"/>
      <c r="F95" s="926"/>
      <c r="G95" s="926"/>
      <c r="H95" s="924"/>
    </row>
    <row r="96" spans="1:8" ht="15" customHeight="1" x14ac:dyDescent="0.25">
      <c r="A96" s="707" t="s">
        <v>7383</v>
      </c>
      <c r="B96" s="711" t="s">
        <v>7389</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7381</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7486</v>
      </c>
      <c r="B102" s="928" t="str">
        <f>IFERROR(VLOOKUP(B$101,Tabla27[#All],2,FALSE),"")</f>
        <v>Carrera 43 Nº 38 Sur 35 Envigado - Antioquia</v>
      </c>
      <c r="C102" s="926"/>
      <c r="D102" s="926"/>
      <c r="E102" s="926"/>
      <c r="F102" s="926"/>
      <c r="G102" s="926"/>
      <c r="H102" s="924"/>
    </row>
    <row r="103" spans="1:8" ht="15" customHeight="1" x14ac:dyDescent="0.25">
      <c r="A103" s="707" t="s">
        <v>3925</v>
      </c>
      <c r="B103" s="1200">
        <f>IFERROR(VLOOKUP(B$101,Tabla27[#All],3,FALSE),"")</f>
        <v>6043394000</v>
      </c>
      <c r="C103" s="1200"/>
      <c r="D103" s="926"/>
      <c r="E103" s="926"/>
      <c r="F103" s="926"/>
      <c r="G103" s="926"/>
      <c r="H103" s="924"/>
    </row>
    <row r="104" spans="1:8" ht="18.75" customHeight="1" x14ac:dyDescent="0.25">
      <c r="A104" s="707" t="s">
        <v>7383</v>
      </c>
      <c r="B104" s="928" t="str">
        <f>IFERROR(VLOOKUP(B$101,Tabla27[#All],4,FALSE),"")</f>
        <v>notificaciones@juridica.envigado.gov.co</v>
      </c>
      <c r="C104" s="926"/>
      <c r="D104" s="926"/>
      <c r="E104" s="926"/>
      <c r="F104" s="926"/>
      <c r="G104" s="926"/>
      <c r="H104" s="924"/>
    </row>
    <row r="105" spans="1:8" ht="15" customHeight="1" x14ac:dyDescent="0.25">
      <c r="A105" s="707" t="s">
        <v>7384</v>
      </c>
      <c r="B105" s="1201" t="str">
        <f>IFERROR(VLOOKUP(B$101,Tabla27[#All],5,FALSE),"")</f>
        <v>890907106-5</v>
      </c>
      <c r="C105" s="1201"/>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7096</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202">
        <f>FORMATOS!E10</f>
        <v>1140908897</v>
      </c>
      <c r="B112" s="1202"/>
      <c r="C112" s="698"/>
      <c r="D112" s="721"/>
      <c r="E112" s="721"/>
      <c r="F112" s="721"/>
      <c r="G112" s="721"/>
    </row>
    <row r="121" spans="4:4" ht="16.5" x14ac:dyDescent="0.25">
      <c r="D121" s="698"/>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1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690"/>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1.5" customHeight="1" x14ac:dyDescent="0.3">
      <c r="A20" s="1196"/>
      <c r="B20" s="1196"/>
      <c r="C20" s="1196"/>
      <c r="D20" s="1196"/>
      <c r="E20" s="1196"/>
      <c r="F20" s="1196"/>
      <c r="G20" s="1196"/>
      <c r="H20" s="655"/>
    </row>
    <row r="21" spans="1:8" ht="15" customHeight="1" x14ac:dyDescent="0.25">
      <c r="A21" s="700"/>
      <c r="B21" s="700"/>
      <c r="C21" s="700"/>
      <c r="D21" s="700"/>
      <c r="E21" s="700"/>
      <c r="F21" s="700"/>
      <c r="G21" s="700"/>
      <c r="H21" s="689"/>
    </row>
    <row r="22" spans="1:8" ht="15" customHeight="1" x14ac:dyDescent="0.25">
      <c r="A22" s="701"/>
      <c r="B22" s="701"/>
      <c r="C22" s="701"/>
      <c r="D22" s="719" t="s">
        <v>7132</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7395</v>
      </c>
      <c r="B24" s="700" t="s">
        <v>7366</v>
      </c>
      <c r="C24" s="1197">
        <f>FORMATOS!E16</f>
        <v>46175</v>
      </c>
      <c r="D24" s="1197"/>
      <c r="E24" s="698" t="s">
        <v>7483</v>
      </c>
      <c r="F24" s="720"/>
      <c r="G24" s="720"/>
      <c r="H24" s="689"/>
    </row>
    <row r="25" spans="1:8" ht="18" customHeight="1" x14ac:dyDescent="0.25">
      <c r="A25" s="710" t="s">
        <v>7484</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7396</v>
      </c>
      <c r="B27" s="710" t="s">
        <v>7370</v>
      </c>
      <c r="C27" s="700"/>
      <c r="D27" s="700"/>
      <c r="E27" s="700"/>
      <c r="F27" s="700"/>
      <c r="G27" s="700"/>
      <c r="H27" s="634"/>
    </row>
    <row r="28" spans="1:8" ht="15" customHeight="1" x14ac:dyDescent="0.3">
      <c r="A28" s="1198" t="str">
        <f>FORMATOS!E13</f>
        <v>OOFICIO SMTTV-003693</v>
      </c>
      <c r="B28" s="1198"/>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7369</v>
      </c>
      <c r="B30" s="710" t="s">
        <v>7367</v>
      </c>
      <c r="C30" s="1197">
        <f ca="1">FORMATOS!E3</f>
        <v>46236</v>
      </c>
      <c r="D30" s="1197"/>
      <c r="E30" s="710" t="s">
        <v>7400</v>
      </c>
      <c r="F30" s="700"/>
      <c r="G30" s="700"/>
      <c r="H30" s="689"/>
    </row>
    <row r="31" spans="1:8" ht="15" customHeight="1" x14ac:dyDescent="0.25">
      <c r="A31" s="1194" t="s">
        <v>7368</v>
      </c>
      <c r="B31" s="1194"/>
      <c r="C31" s="1194"/>
      <c r="D31" s="1194"/>
      <c r="E31" s="1194"/>
      <c r="F31" s="1194"/>
      <c r="G31" s="700"/>
      <c r="H31" s="689"/>
    </row>
    <row r="32" spans="1:8" ht="19.5" customHeight="1" x14ac:dyDescent="0.25">
      <c r="A32" s="1194"/>
      <c r="B32" s="1194"/>
      <c r="C32" s="1194"/>
      <c r="D32" s="1194"/>
      <c r="E32" s="1194"/>
      <c r="F32" s="1194"/>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7371</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7372</v>
      </c>
      <c r="B37" s="700"/>
      <c r="C37" s="700"/>
      <c r="D37" s="700"/>
      <c r="E37" s="700"/>
      <c r="F37" s="700"/>
      <c r="G37" s="700"/>
      <c r="H37" s="689"/>
    </row>
    <row r="38" spans="1:8" ht="15" customHeight="1" x14ac:dyDescent="0.25">
      <c r="A38" s="1199" t="s">
        <v>7373</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7374</v>
      </c>
      <c r="E45" s="700"/>
      <c r="F45" s="700"/>
      <c r="G45" s="700"/>
      <c r="H45" s="689"/>
    </row>
    <row r="46" spans="1:8" ht="15" customHeight="1" x14ac:dyDescent="0.25">
      <c r="A46" s="1196" t="s">
        <v>7375</v>
      </c>
      <c r="B46" s="1196"/>
      <c r="C46" s="1196"/>
      <c r="D46" s="1196"/>
      <c r="E46" s="1196"/>
      <c r="F46" s="1196"/>
      <c r="G46" s="701"/>
      <c r="H46" s="689"/>
    </row>
    <row r="47" spans="1:8" ht="15" customHeight="1" x14ac:dyDescent="0.25">
      <c r="A47" s="1196"/>
      <c r="B47" s="1196"/>
      <c r="C47" s="1196"/>
      <c r="D47" s="1196"/>
      <c r="E47" s="1196"/>
      <c r="F47" s="1196"/>
      <c r="G47" s="700"/>
      <c r="H47" s="689"/>
    </row>
    <row r="48" spans="1:8" ht="15" customHeight="1" x14ac:dyDescent="0.25">
      <c r="A48" s="1196"/>
      <c r="B48" s="1196"/>
      <c r="C48" s="1196"/>
      <c r="D48" s="1196"/>
      <c r="E48" s="1196"/>
      <c r="F48" s="1196"/>
      <c r="G48" s="700"/>
      <c r="H48" s="689"/>
    </row>
    <row r="49" spans="1:8" ht="15" customHeight="1" x14ac:dyDescent="0.25">
      <c r="A49" s="1196"/>
      <c r="B49" s="1196"/>
      <c r="C49" s="1196"/>
      <c r="D49" s="1196"/>
      <c r="E49" s="1196"/>
      <c r="F49" s="1196"/>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7376</v>
      </c>
      <c r="E51" s="700"/>
      <c r="F51" s="700"/>
      <c r="G51" s="700"/>
      <c r="H51" s="634"/>
    </row>
    <row r="52" spans="1:8" ht="15" customHeight="1" x14ac:dyDescent="0.25">
      <c r="A52" s="1196" t="s">
        <v>7401</v>
      </c>
      <c r="B52" s="1196"/>
      <c r="C52" s="1196"/>
      <c r="D52" s="1196"/>
      <c r="E52" s="1196"/>
      <c r="F52" s="1196"/>
      <c r="G52" s="700"/>
      <c r="H52" s="689"/>
    </row>
    <row r="53" spans="1:8" ht="15" customHeight="1" x14ac:dyDescent="0.25">
      <c r="A53" s="1196"/>
      <c r="B53" s="1196"/>
      <c r="C53" s="1196"/>
      <c r="D53" s="1196"/>
      <c r="E53" s="1196"/>
      <c r="F53" s="1196"/>
      <c r="G53" s="700"/>
      <c r="H53" s="689"/>
    </row>
    <row r="54" spans="1:8" ht="15" customHeight="1" x14ac:dyDescent="0.25">
      <c r="A54" s="1196"/>
      <c r="B54" s="1196"/>
      <c r="C54" s="1196"/>
      <c r="D54" s="1196"/>
      <c r="E54" s="1196"/>
      <c r="F54" s="1196"/>
      <c r="G54" s="700"/>
      <c r="H54" s="689"/>
    </row>
    <row r="55" spans="1:8" ht="15" customHeight="1" x14ac:dyDescent="0.25">
      <c r="A55" s="1196"/>
      <c r="B55" s="1196"/>
      <c r="C55" s="1196"/>
      <c r="D55" s="1196"/>
      <c r="E55" s="1196"/>
      <c r="F55" s="1196"/>
      <c r="G55" s="700"/>
      <c r="H55" s="689"/>
    </row>
    <row r="56" spans="1:8" ht="30" customHeight="1" x14ac:dyDescent="0.25">
      <c r="A56" s="1196"/>
      <c r="B56" s="1196"/>
      <c r="C56" s="1196"/>
      <c r="D56" s="1196"/>
      <c r="E56" s="1196"/>
      <c r="F56" s="1196"/>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7402</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7378</v>
      </c>
      <c r="E60" s="700"/>
      <c r="F60" s="700"/>
      <c r="G60" s="700"/>
      <c r="H60" s="689"/>
    </row>
    <row r="61" spans="1:8" ht="15" customHeight="1" x14ac:dyDescent="0.25">
      <c r="A61" s="700"/>
      <c r="B61" s="700"/>
      <c r="C61" s="700"/>
      <c r="D61" s="700"/>
      <c r="E61" s="700"/>
      <c r="F61" s="700"/>
      <c r="G61" s="700"/>
      <c r="H61" s="689"/>
    </row>
    <row r="62" spans="1:8" ht="15" customHeight="1" x14ac:dyDescent="0.25">
      <c r="A62" s="1196" t="s">
        <v>7379</v>
      </c>
      <c r="B62" s="1196"/>
      <c r="C62" s="1196"/>
      <c r="D62" s="1196"/>
      <c r="E62" s="1196"/>
      <c r="F62" s="1196"/>
      <c r="G62" s="700"/>
      <c r="H62" s="689"/>
    </row>
    <row r="63" spans="1:8" ht="15" customHeight="1" x14ac:dyDescent="0.25">
      <c r="A63" s="1196"/>
      <c r="B63" s="1196"/>
      <c r="C63" s="1196"/>
      <c r="D63" s="1196"/>
      <c r="E63" s="1196"/>
      <c r="F63" s="1196"/>
      <c r="G63" s="700"/>
      <c r="H63" s="689"/>
    </row>
    <row r="64" spans="1:8" ht="21.75" customHeight="1" x14ac:dyDescent="0.25">
      <c r="A64" s="1196"/>
      <c r="B64" s="1196"/>
      <c r="C64" s="1196"/>
      <c r="D64" s="1196"/>
      <c r="E64" s="1196"/>
      <c r="F64" s="1196"/>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7380</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7397</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7092</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7487</v>
      </c>
      <c r="B77" s="1200">
        <f>FORMATOS!E10</f>
        <v>1140908897</v>
      </c>
      <c r="C77" s="1200"/>
      <c r="D77" s="733"/>
      <c r="E77" s="733"/>
      <c r="F77" s="733"/>
      <c r="G77" s="733"/>
      <c r="H77" s="732"/>
    </row>
    <row r="78" spans="1:8" ht="15" customHeight="1" x14ac:dyDescent="0.25">
      <c r="A78" s="707" t="s">
        <v>7486</v>
      </c>
      <c r="B78" s="1203" t="s">
        <v>7390</v>
      </c>
      <c r="C78" s="1203"/>
      <c r="D78" s="700"/>
      <c r="E78" s="700"/>
      <c r="F78" s="700"/>
      <c r="G78" s="700"/>
      <c r="H78" s="689"/>
    </row>
    <row r="79" spans="1:8" ht="15" customHeight="1" x14ac:dyDescent="0.25">
      <c r="A79" s="707" t="s">
        <v>3925</v>
      </c>
      <c r="B79" s="1201">
        <v>3136668894</v>
      </c>
      <c r="C79" s="1201"/>
      <c r="D79" s="700"/>
      <c r="E79" s="700"/>
      <c r="F79" s="700"/>
      <c r="G79" s="700"/>
      <c r="H79" s="689"/>
    </row>
    <row r="80" spans="1:8" ht="15" customHeight="1" x14ac:dyDescent="0.25">
      <c r="A80" s="707" t="s">
        <v>7383</v>
      </c>
      <c r="B80" s="711" t="s">
        <v>7389</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7381</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7486</v>
      </c>
      <c r="B86" s="710" t="str">
        <f>IFERROR(VLOOKUP(B$85,Tabla27[#All],2,FALSE),"")</f>
        <v>Carrera 43 Nº 38 Sur 35 Envigado - Antioquia</v>
      </c>
      <c r="C86" s="700"/>
      <c r="D86" s="700"/>
      <c r="E86" s="700"/>
      <c r="F86" s="700"/>
      <c r="G86" s="700"/>
      <c r="H86" s="689"/>
    </row>
    <row r="87" spans="1:8" ht="15" customHeight="1" x14ac:dyDescent="0.25">
      <c r="A87" s="707" t="s">
        <v>3925</v>
      </c>
      <c r="B87" s="1200">
        <f>IFERROR(VLOOKUP(B$85,Tabla27[#All],3,FALSE),"")</f>
        <v>6043394000</v>
      </c>
      <c r="C87" s="1200"/>
      <c r="D87" s="700"/>
      <c r="E87" s="700"/>
      <c r="F87" s="700"/>
      <c r="G87" s="700"/>
      <c r="H87" s="689"/>
    </row>
    <row r="88" spans="1:8" ht="18.75" customHeight="1" x14ac:dyDescent="0.25">
      <c r="A88" s="707" t="s">
        <v>7383</v>
      </c>
      <c r="B88" s="710" t="str">
        <f>IFERROR(VLOOKUP(B$85,Tabla27[#All],4,FALSE),"")</f>
        <v>notificaciones@juridica.envigado.gov.co</v>
      </c>
      <c r="C88" s="700"/>
      <c r="D88" s="700"/>
      <c r="E88" s="700"/>
      <c r="F88" s="700"/>
      <c r="G88" s="700"/>
      <c r="H88" s="689"/>
    </row>
    <row r="89" spans="1:8" ht="15" customHeight="1" x14ac:dyDescent="0.25">
      <c r="A89" s="707" t="s">
        <v>7384</v>
      </c>
      <c r="B89" s="1201" t="str">
        <f>IFERROR(VLOOKUP(B$85,Tabla27[#All],5,FALSE),"")</f>
        <v>890907106-5</v>
      </c>
      <c r="C89" s="1201"/>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7096</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202">
        <f>FORMATOS!E10</f>
        <v>1140908897</v>
      </c>
      <c r="B96" s="1202"/>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7225</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7129</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7086</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7087</v>
      </c>
      <c r="E15" s="630"/>
      <c r="F15" s="630"/>
      <c r="G15" s="630"/>
      <c r="H15" s="630"/>
    </row>
    <row r="16" spans="1:8" ht="16.5" x14ac:dyDescent="0.3">
      <c r="A16" s="638">
        <f>FORMATOS!E10</f>
        <v>1140908897</v>
      </c>
      <c r="B16" s="657" t="s">
        <v>7131</v>
      </c>
      <c r="C16" s="655"/>
      <c r="D16" s="655"/>
      <c r="E16" s="655"/>
      <c r="F16" s="655"/>
      <c r="G16" s="656"/>
      <c r="H16" s="655"/>
    </row>
    <row r="17" spans="1:8" ht="16.5" customHeight="1" x14ac:dyDescent="0.25">
      <c r="A17" s="1187" t="s">
        <v>7230</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7132</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7140</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7141</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7136</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7133</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7226</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7227</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7092</v>
      </c>
      <c r="E144" s="630"/>
    </row>
    <row r="145" spans="1:5" ht="16.5" x14ac:dyDescent="0.3">
      <c r="A145" s="630" t="s">
        <v>7093</v>
      </c>
      <c r="B145" s="630"/>
      <c r="C145" s="630"/>
      <c r="D145" s="630"/>
      <c r="E145" s="630"/>
    </row>
    <row r="146" spans="1:5" ht="16.5" x14ac:dyDescent="0.3">
      <c r="A146" s="630" t="s">
        <v>7094</v>
      </c>
      <c r="B146" s="630"/>
      <c r="C146" s="630"/>
      <c r="D146" s="630"/>
      <c r="E146" s="630"/>
    </row>
    <row r="147" spans="1:5" ht="16.5" x14ac:dyDescent="0.3">
      <c r="A147" s="630" t="s">
        <v>7095</v>
      </c>
      <c r="B147" s="630"/>
      <c r="C147" s="630"/>
      <c r="D147" s="630"/>
      <c r="E147" s="630"/>
    </row>
    <row r="148" spans="1:5" ht="16.5" x14ac:dyDescent="0.3">
      <c r="A148" s="630"/>
      <c r="B148" s="630"/>
      <c r="C148" s="630"/>
      <c r="D148" s="630"/>
      <c r="E148" s="630"/>
    </row>
    <row r="149" spans="1:5" ht="16.5" x14ac:dyDescent="0.3">
      <c r="A149" s="630" t="s">
        <v>7096</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7091</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7601</v>
      </c>
      <c r="B4" s="698"/>
      <c r="C4" s="698"/>
      <c r="D4" s="698"/>
      <c r="E4" s="698"/>
      <c r="F4" s="698"/>
      <c r="G4" s="698"/>
      <c r="H4" s="630"/>
    </row>
    <row r="5" spans="1:8" ht="17.25" x14ac:dyDescent="0.3">
      <c r="A5" s="712" t="s">
        <v>7602</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55">
        <f>FORMATOS!E10</f>
        <v>1140908897</v>
      </c>
      <c r="B13" s="716" t="s">
        <v>7364</v>
      </c>
      <c r="C13" s="717"/>
      <c r="D13" s="717"/>
      <c r="E13" s="717"/>
      <c r="F13" s="717"/>
      <c r="G13" s="718"/>
      <c r="H13" s="630"/>
    </row>
    <row r="14" spans="1:8" ht="16.5" customHeight="1" x14ac:dyDescent="0.25">
      <c r="A14" s="1196" t="s">
        <v>7603</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5.25" customHeight="1" x14ac:dyDescent="0.3">
      <c r="A20" s="1196"/>
      <c r="B20" s="1196"/>
      <c r="C20" s="1196"/>
      <c r="D20" s="1196"/>
      <c r="E20" s="1196"/>
      <c r="F20" s="1196"/>
      <c r="G20" s="1196"/>
      <c r="H20" s="655"/>
    </row>
    <row r="21" spans="1:8" ht="15" customHeight="1" x14ac:dyDescent="0.25">
      <c r="A21" s="757"/>
      <c r="B21" s="757"/>
      <c r="C21" s="757"/>
      <c r="D21" s="757"/>
      <c r="E21" s="757"/>
      <c r="F21" s="757"/>
      <c r="G21" s="757"/>
      <c r="H21" s="753"/>
    </row>
    <row r="22" spans="1:8" ht="15" customHeight="1" x14ac:dyDescent="0.25">
      <c r="A22" s="758"/>
      <c r="B22" s="758"/>
      <c r="C22" s="758"/>
      <c r="D22" s="719" t="s">
        <v>7132</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7395</v>
      </c>
      <c r="B24" s="759" t="s">
        <v>7366</v>
      </c>
      <c r="C24" s="1197">
        <f>FORMATOS!E15</f>
        <v>46158</v>
      </c>
      <c r="D24" s="1197"/>
      <c r="E24" s="698" t="s">
        <v>9188</v>
      </c>
      <c r="F24" s="720"/>
      <c r="G24" s="720"/>
      <c r="H24" s="753"/>
    </row>
    <row r="25" spans="1:8" ht="18" customHeight="1" x14ac:dyDescent="0.25">
      <c r="A25" s="759" t="s">
        <v>9189</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7396</v>
      </c>
      <c r="B27" s="759" t="s">
        <v>9190</v>
      </c>
      <c r="C27" s="757"/>
      <c r="D27" s="757"/>
      <c r="E27" s="757"/>
      <c r="F27" s="757"/>
      <c r="G27" s="757"/>
      <c r="H27" s="634"/>
    </row>
    <row r="28" spans="1:8" ht="15" customHeight="1" x14ac:dyDescent="0.3">
      <c r="A28" s="768" t="s">
        <v>9191</v>
      </c>
      <c r="B28" s="767"/>
      <c r="C28" s="757"/>
      <c r="D28" s="757"/>
      <c r="E28" s="757"/>
      <c r="F28" s="757"/>
      <c r="G28" s="757"/>
      <c r="H28" s="753"/>
    </row>
    <row r="29" spans="1:8" ht="18" customHeight="1" x14ac:dyDescent="0.25">
      <c r="A29" s="1197">
        <f>FORMATOS!E16</f>
        <v>46175</v>
      </c>
      <c r="B29" s="1197"/>
      <c r="C29" s="1197"/>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7369</v>
      </c>
      <c r="B31" s="759" t="s">
        <v>7367</v>
      </c>
      <c r="C31" s="1197">
        <f ca="1">FORMATOS!E3</f>
        <v>46236</v>
      </c>
      <c r="D31" s="1197"/>
      <c r="E31" s="759" t="s">
        <v>7604</v>
      </c>
      <c r="F31" s="757"/>
      <c r="G31" s="757"/>
      <c r="H31" s="753"/>
    </row>
    <row r="32" spans="1:8" ht="15" customHeight="1" x14ac:dyDescent="0.25">
      <c r="A32" s="1194" t="s">
        <v>9192</v>
      </c>
      <c r="B32" s="1194"/>
      <c r="C32" s="1194"/>
      <c r="D32" s="1194"/>
      <c r="E32" s="1194"/>
      <c r="F32" s="1194"/>
      <c r="G32" s="757"/>
      <c r="H32" s="753"/>
    </row>
    <row r="33" spans="1:8" ht="19.5" customHeight="1" x14ac:dyDescent="0.25">
      <c r="A33" s="1194"/>
      <c r="B33" s="1194"/>
      <c r="C33" s="1194"/>
      <c r="D33" s="1194"/>
      <c r="E33" s="1194"/>
      <c r="F33" s="1194"/>
      <c r="G33" s="757"/>
      <c r="H33" s="753"/>
    </row>
    <row r="34" spans="1:8" ht="18" customHeight="1" x14ac:dyDescent="0.25">
      <c r="A34" s="1194"/>
      <c r="B34" s="1194"/>
      <c r="C34" s="1194"/>
      <c r="D34" s="1194"/>
      <c r="E34" s="1194"/>
      <c r="F34" s="1194"/>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7371</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7605</v>
      </c>
      <c r="B38" s="757"/>
      <c r="C38" s="757"/>
      <c r="D38" s="757"/>
      <c r="E38" s="757"/>
      <c r="F38" s="757"/>
      <c r="G38" s="757"/>
      <c r="H38" s="753"/>
    </row>
    <row r="39" spans="1:8" ht="15" customHeight="1" x14ac:dyDescent="0.25">
      <c r="A39" s="1196" t="s">
        <v>7613</v>
      </c>
      <c r="B39" s="1196"/>
      <c r="C39" s="1196"/>
      <c r="D39" s="1196"/>
      <c r="E39" s="1196"/>
      <c r="F39" s="1196"/>
      <c r="G39" s="1196"/>
      <c r="H39" s="753"/>
    </row>
    <row r="40" spans="1:8" ht="15" customHeight="1" x14ac:dyDescent="0.25">
      <c r="A40" s="1196"/>
      <c r="B40" s="1196"/>
      <c r="C40" s="1196"/>
      <c r="D40" s="1196"/>
      <c r="E40" s="1196"/>
      <c r="F40" s="1196"/>
      <c r="G40" s="1196"/>
      <c r="H40" s="753"/>
    </row>
    <row r="41" spans="1:8" ht="15" customHeight="1" x14ac:dyDescent="0.25">
      <c r="A41" s="1196"/>
      <c r="B41" s="1196"/>
      <c r="C41" s="1196"/>
      <c r="D41" s="1196"/>
      <c r="E41" s="1196"/>
      <c r="F41" s="1196"/>
      <c r="G41" s="1196"/>
      <c r="H41" s="753"/>
    </row>
    <row r="42" spans="1:8" ht="15" customHeight="1" x14ac:dyDescent="0.25">
      <c r="A42" s="1196"/>
      <c r="B42" s="1196"/>
      <c r="C42" s="1196"/>
      <c r="D42" s="1196"/>
      <c r="E42" s="1196"/>
      <c r="F42" s="1196"/>
      <c r="G42" s="1196"/>
      <c r="H42" s="753"/>
    </row>
    <row r="43" spans="1:8" ht="20.25" customHeight="1" x14ac:dyDescent="0.25">
      <c r="A43" s="1196" t="s">
        <v>7612</v>
      </c>
      <c r="B43" s="1196"/>
      <c r="C43" s="1196"/>
      <c r="D43" s="1196"/>
      <c r="E43" s="1196"/>
      <c r="F43" s="1196"/>
      <c r="G43" s="1196"/>
      <c r="H43" s="1196"/>
    </row>
    <row r="44" spans="1:8" ht="20.25" customHeight="1" x14ac:dyDescent="0.25">
      <c r="A44" s="1196"/>
      <c r="B44" s="1196"/>
      <c r="C44" s="1196"/>
      <c r="D44" s="1196"/>
      <c r="E44" s="1196"/>
      <c r="F44" s="1196"/>
      <c r="G44" s="1196"/>
      <c r="H44" s="1196"/>
    </row>
    <row r="45" spans="1:8" ht="20.25" customHeight="1" x14ac:dyDescent="0.25">
      <c r="A45" s="756"/>
      <c r="B45" s="756"/>
      <c r="C45" s="756"/>
      <c r="D45" s="756"/>
      <c r="E45" s="756"/>
      <c r="F45" s="756"/>
      <c r="G45" s="757"/>
      <c r="H45" s="753"/>
    </row>
    <row r="46" spans="1:8" ht="15" customHeight="1" x14ac:dyDescent="0.25">
      <c r="A46" s="757"/>
      <c r="B46" s="757"/>
      <c r="C46" s="757"/>
      <c r="D46" s="723" t="s">
        <v>7374</v>
      </c>
      <c r="E46" s="757"/>
      <c r="F46" s="757"/>
      <c r="G46" s="757"/>
      <c r="H46" s="753"/>
    </row>
    <row r="47" spans="1:8" ht="15" customHeight="1" x14ac:dyDescent="0.25">
      <c r="A47" s="1196" t="s">
        <v>7375</v>
      </c>
      <c r="B47" s="1196"/>
      <c r="C47" s="1196"/>
      <c r="D47" s="1196"/>
      <c r="E47" s="1196"/>
      <c r="F47" s="1196"/>
      <c r="G47" s="758"/>
      <c r="H47" s="753"/>
    </row>
    <row r="48" spans="1:8" ht="15" customHeight="1" x14ac:dyDescent="0.25">
      <c r="A48" s="1196"/>
      <c r="B48" s="1196"/>
      <c r="C48" s="1196"/>
      <c r="D48" s="1196"/>
      <c r="E48" s="1196"/>
      <c r="F48" s="1196"/>
      <c r="G48" s="757"/>
      <c r="H48" s="753"/>
    </row>
    <row r="49" spans="1:8" ht="15" customHeight="1" x14ac:dyDescent="0.25">
      <c r="A49" s="1196"/>
      <c r="B49" s="1196"/>
      <c r="C49" s="1196"/>
      <c r="D49" s="1196"/>
      <c r="E49" s="1196"/>
      <c r="F49" s="1196"/>
      <c r="G49" s="757"/>
      <c r="H49" s="753"/>
    </row>
    <row r="50" spans="1:8" ht="15" customHeight="1" x14ac:dyDescent="0.25">
      <c r="A50" s="1196"/>
      <c r="B50" s="1196"/>
      <c r="C50" s="1196"/>
      <c r="D50" s="1196"/>
      <c r="E50" s="1196"/>
      <c r="F50" s="1196"/>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7376</v>
      </c>
      <c r="E52" s="757"/>
      <c r="F52" s="757"/>
      <c r="G52" s="757"/>
      <c r="H52" s="634"/>
    </row>
    <row r="53" spans="1:8" ht="15" customHeight="1" x14ac:dyDescent="0.25">
      <c r="A53" s="1196" t="s">
        <v>7606</v>
      </c>
      <c r="B53" s="1196"/>
      <c r="C53" s="1196"/>
      <c r="D53" s="1196"/>
      <c r="E53" s="1196"/>
      <c r="F53" s="1196"/>
      <c r="G53" s="757"/>
      <c r="H53" s="753"/>
    </row>
    <row r="54" spans="1:8" ht="22.5" customHeight="1" x14ac:dyDescent="0.25">
      <c r="A54" s="1196"/>
      <c r="B54" s="1196"/>
      <c r="C54" s="1196"/>
      <c r="D54" s="1196"/>
      <c r="E54" s="1196"/>
      <c r="F54" s="1196"/>
      <c r="G54" s="757"/>
      <c r="H54" s="753"/>
    </row>
    <row r="55" spans="1:8" ht="21" customHeight="1" x14ac:dyDescent="0.25">
      <c r="A55" s="703" t="s">
        <v>7607</v>
      </c>
      <c r="B55" s="758"/>
      <c r="C55" s="758"/>
      <c r="D55" s="702" t="str">
        <f>FORMATOS!E14</f>
        <v>ALCALDIA MUNICIPAL DE ENVIGADO</v>
      </c>
      <c r="F55" s="758"/>
      <c r="G55" s="757"/>
      <c r="H55" s="753"/>
    </row>
    <row r="56" spans="1:8" ht="15" customHeight="1" x14ac:dyDescent="0.25">
      <c r="A56" s="1196" t="s">
        <v>7608</v>
      </c>
      <c r="B56" s="1196"/>
      <c r="C56" s="1196"/>
      <c r="D56" s="1196"/>
      <c r="E56" s="1196"/>
      <c r="F56" s="1196"/>
      <c r="G56" s="757"/>
      <c r="H56" s="753"/>
    </row>
    <row r="57" spans="1:8" ht="15.75" customHeight="1" x14ac:dyDescent="0.25">
      <c r="A57" s="1196"/>
      <c r="B57" s="1196"/>
      <c r="C57" s="1196"/>
      <c r="D57" s="1196"/>
      <c r="E57" s="1196"/>
      <c r="F57" s="1196"/>
      <c r="G57" s="757"/>
      <c r="H57" s="753"/>
    </row>
    <row r="58" spans="1:8" ht="20.25" customHeight="1" x14ac:dyDescent="0.25">
      <c r="A58" s="1196"/>
      <c r="B58" s="1196"/>
      <c r="C58" s="1196"/>
      <c r="D58" s="1196"/>
      <c r="E58" s="1196"/>
      <c r="F58" s="1196"/>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7378</v>
      </c>
      <c r="E60" s="757"/>
      <c r="F60" s="757"/>
      <c r="G60" s="757"/>
      <c r="H60" s="753"/>
    </row>
    <row r="61" spans="1:8" ht="15" customHeight="1" x14ac:dyDescent="0.25">
      <c r="A61" s="757"/>
      <c r="B61" s="757"/>
      <c r="C61" s="757"/>
      <c r="D61" s="757"/>
      <c r="E61" s="757"/>
      <c r="F61" s="757"/>
      <c r="G61" s="757"/>
      <c r="H61" s="753"/>
    </row>
    <row r="62" spans="1:8" ht="15" customHeight="1" x14ac:dyDescent="0.25">
      <c r="A62" s="1196" t="s">
        <v>7379</v>
      </c>
      <c r="B62" s="1196"/>
      <c r="C62" s="1196"/>
      <c r="D62" s="1196"/>
      <c r="E62" s="1196"/>
      <c r="F62" s="1196"/>
      <c r="G62" s="757"/>
      <c r="H62" s="753"/>
    </row>
    <row r="63" spans="1:8" ht="15" customHeight="1" x14ac:dyDescent="0.25">
      <c r="A63" s="1196"/>
      <c r="B63" s="1196"/>
      <c r="C63" s="1196"/>
      <c r="D63" s="1196"/>
      <c r="E63" s="1196"/>
      <c r="F63" s="1196"/>
      <c r="G63" s="757"/>
      <c r="H63" s="753"/>
    </row>
    <row r="64" spans="1:8" ht="21.75" customHeight="1" x14ac:dyDescent="0.25">
      <c r="A64" s="1196"/>
      <c r="B64" s="1196"/>
      <c r="C64" s="1196"/>
      <c r="D64" s="1196"/>
      <c r="E64" s="1196"/>
      <c r="F64" s="1196"/>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7380</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7609</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7092</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7487</v>
      </c>
      <c r="B74" s="1200">
        <f>FORMATOS!E10</f>
        <v>1140908897</v>
      </c>
      <c r="C74" s="1200"/>
      <c r="D74" s="757"/>
      <c r="E74" s="757"/>
      <c r="F74" s="757"/>
      <c r="G74" s="757"/>
      <c r="H74" s="753"/>
    </row>
    <row r="75" spans="1:8" ht="15" customHeight="1" x14ac:dyDescent="0.25">
      <c r="A75" s="707" t="s">
        <v>7486</v>
      </c>
      <c r="B75" s="1203" t="s">
        <v>7390</v>
      </c>
      <c r="C75" s="1203"/>
      <c r="D75" s="757"/>
      <c r="E75" s="757"/>
      <c r="F75" s="757"/>
      <c r="G75" s="757"/>
      <c r="H75" s="753"/>
    </row>
    <row r="76" spans="1:8" ht="15" customHeight="1" x14ac:dyDescent="0.25">
      <c r="A76" s="707" t="s">
        <v>3925</v>
      </c>
      <c r="B76" s="1201">
        <v>3136668894</v>
      </c>
      <c r="C76" s="1201"/>
      <c r="D76" s="757"/>
      <c r="E76" s="757"/>
      <c r="F76" s="757"/>
      <c r="G76" s="757"/>
      <c r="H76" s="753"/>
    </row>
    <row r="77" spans="1:8" ht="15" customHeight="1" x14ac:dyDescent="0.25">
      <c r="A77" s="707" t="s">
        <v>7383</v>
      </c>
      <c r="B77" s="711" t="s">
        <v>7389</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7381</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7486</v>
      </c>
      <c r="B82" s="759" t="str">
        <f>IFERROR(VLOOKUP(B$81,Tabla27[#All],2,FALSE),"")</f>
        <v>Carrera 43 Nº 38 Sur 35 Envigado - Antioquia</v>
      </c>
      <c r="C82" s="757"/>
      <c r="D82" s="757"/>
      <c r="E82" s="757"/>
      <c r="F82" s="757"/>
      <c r="G82" s="757"/>
      <c r="H82" s="753"/>
    </row>
    <row r="83" spans="1:8" ht="15" customHeight="1" x14ac:dyDescent="0.25">
      <c r="A83" s="707" t="s">
        <v>3925</v>
      </c>
      <c r="B83" s="1200">
        <f>IFERROR(VLOOKUP(B$81,Tabla27[#All],3,FALSE),"")</f>
        <v>6043394000</v>
      </c>
      <c r="C83" s="1200"/>
      <c r="D83" s="757"/>
      <c r="E83" s="757"/>
      <c r="F83" s="757"/>
      <c r="G83" s="757"/>
      <c r="H83" s="753"/>
    </row>
    <row r="84" spans="1:8" ht="18.75" customHeight="1" x14ac:dyDescent="0.25">
      <c r="A84" s="707" t="s">
        <v>7383</v>
      </c>
      <c r="B84" s="759" t="str">
        <f>IFERROR(VLOOKUP(B$81,Tabla27[#All],4,FALSE),"")</f>
        <v>notificaciones@juridica.envigado.gov.co</v>
      </c>
      <c r="C84" s="757"/>
      <c r="D84" s="757"/>
      <c r="E84" s="757"/>
      <c r="F84" s="757"/>
      <c r="G84" s="757"/>
      <c r="H84" s="753"/>
    </row>
    <row r="85" spans="1:8" ht="15" customHeight="1" x14ac:dyDescent="0.25">
      <c r="A85" s="707" t="s">
        <v>7384</v>
      </c>
      <c r="B85" s="1201" t="str">
        <f>IFERROR(VLOOKUP(B$81,Tabla27[#All],5,FALSE),"")</f>
        <v>890907106-5</v>
      </c>
      <c r="C85" s="1201"/>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7096</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202">
        <f>FORMATOS!E10</f>
        <v>1140908897</v>
      </c>
      <c r="B92" s="1202"/>
      <c r="C92" s="698"/>
      <c r="D92" s="721"/>
      <c r="E92" s="721"/>
      <c r="F92" s="721"/>
      <c r="G92" s="721"/>
    </row>
    <row r="101" spans="4:4" ht="16.5" x14ac:dyDescent="0.25">
      <c r="D101" s="698"/>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7524</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7526</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7133</v>
      </c>
      <c r="E21" s="634"/>
      <c r="F21" s="634"/>
      <c r="G21" s="634"/>
      <c r="H21" s="634"/>
    </row>
    <row r="22" spans="1:8" ht="15" customHeight="1" x14ac:dyDescent="0.25">
      <c r="A22" s="1187" t="s">
        <v>9208</v>
      </c>
      <c r="B22" s="1187"/>
      <c r="C22" s="1187"/>
      <c r="D22" s="1187"/>
      <c r="E22" s="1187"/>
      <c r="F22" s="1187"/>
      <c r="G22" s="1187"/>
      <c r="H22" s="1187"/>
    </row>
    <row r="23" spans="1:8" ht="15" customHeight="1" x14ac:dyDescent="0.25">
      <c r="A23" s="1086" t="s">
        <v>9209</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7527</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8205</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8206</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8207</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9210</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7092</v>
      </c>
      <c r="E76" s="630"/>
    </row>
    <row r="77" spans="1:8" ht="16.5" x14ac:dyDescent="0.3">
      <c r="A77" s="630" t="s">
        <v>7093</v>
      </c>
      <c r="B77" s="630"/>
      <c r="C77" s="630"/>
      <c r="D77" s="630"/>
      <c r="E77" s="630"/>
    </row>
    <row r="78" spans="1:8" ht="16.5" x14ac:dyDescent="0.3">
      <c r="A78" s="630" t="s">
        <v>7094</v>
      </c>
      <c r="B78" s="630"/>
      <c r="C78" s="630"/>
      <c r="D78" s="630"/>
      <c r="E78" s="630"/>
    </row>
    <row r="79" spans="1:8" ht="16.5" x14ac:dyDescent="0.3">
      <c r="A79" s="630" t="s">
        <v>7095</v>
      </c>
      <c r="B79" s="630"/>
      <c r="C79" s="630"/>
      <c r="D79" s="630"/>
      <c r="E79" s="630"/>
    </row>
    <row r="80" spans="1:8" ht="16.5" x14ac:dyDescent="0.3">
      <c r="A80" s="630"/>
      <c r="B80" s="630"/>
      <c r="C80" s="630"/>
      <c r="D80" s="630"/>
      <c r="E80" s="630"/>
    </row>
    <row r="81" spans="1:5" ht="16.5" x14ac:dyDescent="0.3">
      <c r="A81" s="630" t="s">
        <v>7096</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525"/>
      <c r="C48" s="194"/>
      <c r="D48" s="194"/>
      <c r="E48" s="194"/>
      <c r="F48" s="194"/>
      <c r="G48" s="194"/>
      <c r="H48" s="194"/>
      <c r="I48" s="194"/>
      <c r="J48" s="194"/>
      <c r="K48" s="194"/>
    </row>
    <row r="49" spans="1:11" x14ac:dyDescent="0.25">
      <c r="A49" s="197"/>
      <c r="B49" s="683"/>
      <c r="C49" s="194"/>
      <c r="D49" s="194"/>
      <c r="E49" s="194"/>
      <c r="F49" s="194"/>
      <c r="G49" s="194"/>
      <c r="H49" s="194"/>
      <c r="I49" s="194"/>
      <c r="J49" s="194"/>
      <c r="K49" s="194"/>
    </row>
    <row r="50" spans="1:11" x14ac:dyDescent="0.25">
      <c r="A50" s="197"/>
      <c r="B50" s="525"/>
      <c r="C50" s="194"/>
      <c r="D50" s="194"/>
      <c r="E50" s="194"/>
      <c r="F50" s="194"/>
      <c r="G50" s="194"/>
      <c r="H50" s="194"/>
      <c r="I50" s="194"/>
      <c r="J50" s="194"/>
      <c r="K50" s="194"/>
    </row>
    <row r="51" spans="1:11" x14ac:dyDescent="0.25">
      <c r="A51" s="197"/>
      <c r="B51" s="683"/>
      <c r="C51" s="194"/>
      <c r="D51" s="194"/>
      <c r="E51" s="194"/>
      <c r="F51" s="194"/>
      <c r="G51" s="194"/>
      <c r="H51" s="194"/>
      <c r="I51" s="194"/>
      <c r="J51" s="194"/>
      <c r="K51" s="194"/>
    </row>
    <row r="52" spans="1:11" x14ac:dyDescent="0.25">
      <c r="A52" s="197"/>
      <c r="B52" s="525"/>
      <c r="C52" s="194"/>
      <c r="D52" s="194"/>
      <c r="E52" s="194"/>
      <c r="F52" s="194"/>
      <c r="G52" s="194"/>
      <c r="H52" s="194"/>
      <c r="I52" s="194"/>
      <c r="J52" s="194"/>
      <c r="K52" s="194"/>
    </row>
    <row r="53" spans="1:11" x14ac:dyDescent="0.25">
      <c r="A53" s="197"/>
      <c r="B53" s="683"/>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09" t="s">
        <v>635</v>
      </c>
      <c r="B12" s="1210"/>
      <c r="C12" s="1210"/>
      <c r="D12" s="1210" t="s">
        <v>3930</v>
      </c>
      <c r="E12" s="1210"/>
      <c r="F12" s="1210"/>
      <c r="G12" s="1210"/>
      <c r="H12" s="403" t="s">
        <v>3931</v>
      </c>
    </row>
    <row r="13" spans="1:8" ht="18" customHeight="1" x14ac:dyDescent="0.2">
      <c r="A13" s="1211" t="s">
        <v>592</v>
      </c>
      <c r="B13" s="1212"/>
      <c r="C13" s="1213"/>
      <c r="D13" s="1214" t="s">
        <v>3932</v>
      </c>
      <c r="E13" s="1215"/>
      <c r="F13" s="1215"/>
      <c r="G13" s="1216"/>
      <c r="H13" s="404">
        <v>262000</v>
      </c>
    </row>
    <row r="14" spans="1:8" ht="18" customHeight="1" x14ac:dyDescent="0.2">
      <c r="A14" s="1217" t="s">
        <v>3933</v>
      </c>
      <c r="B14" s="1218"/>
      <c r="C14" s="1219"/>
      <c r="D14" s="1220" t="s">
        <v>3934</v>
      </c>
      <c r="E14" s="1221"/>
      <c r="F14" s="1221"/>
      <c r="G14" s="1222"/>
      <c r="H14" s="405">
        <v>93700</v>
      </c>
    </row>
    <row r="15" spans="1:8" ht="18" customHeight="1" x14ac:dyDescent="0.2">
      <c r="A15" s="1230" t="s">
        <v>3935</v>
      </c>
      <c r="B15" s="1231"/>
      <c r="C15" s="1232"/>
      <c r="D15" s="1233"/>
      <c r="E15" s="1234"/>
      <c r="F15" s="1234"/>
      <c r="G15" s="1235"/>
      <c r="H15" s="406">
        <v>170350</v>
      </c>
    </row>
    <row r="16" spans="1:8" ht="18" customHeight="1" x14ac:dyDescent="0.2">
      <c r="A16" s="1217" t="s">
        <v>3936</v>
      </c>
      <c r="B16" s="1218"/>
      <c r="C16" s="1219"/>
      <c r="D16" s="1220"/>
      <c r="E16" s="1221"/>
      <c r="F16" s="1221"/>
      <c r="G16" s="1222"/>
      <c r="H16" s="405">
        <v>156150</v>
      </c>
    </row>
    <row r="17" spans="1:8" ht="18" customHeight="1" x14ac:dyDescent="0.2">
      <c r="A17" s="407" t="s">
        <v>3937</v>
      </c>
      <c r="B17" s="408"/>
      <c r="C17" s="409"/>
      <c r="D17" s="410" t="s">
        <v>3938</v>
      </c>
      <c r="E17" s="411"/>
      <c r="F17" s="411"/>
      <c r="G17" s="412"/>
      <c r="H17" s="406">
        <v>24000</v>
      </c>
    </row>
    <row r="18" spans="1:8" ht="18" customHeight="1" x14ac:dyDescent="0.2">
      <c r="A18" s="1217" t="s">
        <v>3939</v>
      </c>
      <c r="B18" s="1218"/>
      <c r="C18" s="1219"/>
      <c r="D18" s="1220" t="s">
        <v>3940</v>
      </c>
      <c r="E18" s="1221"/>
      <c r="F18" s="1221"/>
      <c r="G18" s="1222"/>
      <c r="H18" s="405">
        <v>280000</v>
      </c>
    </row>
    <row r="19" spans="1:8" ht="22.5" customHeight="1" x14ac:dyDescent="0.2">
      <c r="A19" s="1223" t="s">
        <v>3941</v>
      </c>
      <c r="B19" s="1224"/>
      <c r="C19" s="1225"/>
      <c r="D19" s="1226" t="s">
        <v>3942</v>
      </c>
      <c r="E19" s="1227"/>
      <c r="F19" s="1227"/>
      <c r="G19" s="1228"/>
      <c r="H19" s="413">
        <v>343800</v>
      </c>
    </row>
    <row r="20" spans="1:8" ht="17.25" customHeight="1" x14ac:dyDescent="0.2">
      <c r="A20" s="1229"/>
      <c r="B20" s="1229"/>
      <c r="C20" s="1229"/>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6" t="s">
        <v>7207</v>
      </c>
      <c r="L3" t="s">
        <v>7790</v>
      </c>
    </row>
    <row r="4" spans="1:12" ht="12.75" customHeight="1" x14ac:dyDescent="0.25">
      <c r="C4" t="s">
        <v>7152</v>
      </c>
      <c r="D4" s="498" t="s">
        <v>7162</v>
      </c>
    </row>
    <row r="5" spans="1:12" ht="51.75" customHeight="1" x14ac:dyDescent="0.25">
      <c r="A5" s="841" t="s">
        <v>7895</v>
      </c>
      <c r="B5" s="841" t="s">
        <v>8063</v>
      </c>
      <c r="C5" t="s">
        <v>7153</v>
      </c>
      <c r="D5" s="498"/>
      <c r="J5" s="780"/>
    </row>
    <row r="6" spans="1:12" ht="36.75" customHeight="1" x14ac:dyDescent="0.25">
      <c r="A6" s="841" t="s">
        <v>8064</v>
      </c>
      <c r="B6" s="841"/>
      <c r="C6" t="s">
        <v>7154</v>
      </c>
      <c r="D6" s="498"/>
      <c r="J6" s="86"/>
    </row>
    <row r="7" spans="1:12" ht="12.75" customHeight="1" x14ac:dyDescent="0.25">
      <c r="A7" s="841"/>
      <c r="B7" s="841"/>
      <c r="C7" t="s">
        <v>7155</v>
      </c>
      <c r="D7" s="498"/>
      <c r="J7" s="86"/>
    </row>
    <row r="8" spans="1:12" ht="12.75" customHeight="1" x14ac:dyDescent="0.25">
      <c r="A8" s="841"/>
      <c r="B8" s="841"/>
      <c r="C8" t="s">
        <v>7156</v>
      </c>
      <c r="D8" s="498"/>
    </row>
    <row r="9" spans="1:12" ht="12.75" customHeight="1" x14ac:dyDescent="0.25">
      <c r="A9" s="841"/>
      <c r="B9" s="841"/>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8444</v>
      </c>
      <c r="C17" s="1236"/>
      <c r="D17" s="1236"/>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7344</v>
      </c>
      <c r="N2" s="606" t="s">
        <v>7345</v>
      </c>
    </row>
    <row r="3" spans="1:15" ht="16.5" customHeight="1" x14ac:dyDescent="0.25">
      <c r="A3" s="197"/>
      <c r="B3" s="295"/>
      <c r="C3" s="356" t="s">
        <v>573</v>
      </c>
      <c r="D3" s="295"/>
      <c r="E3" s="295"/>
      <c r="F3" s="681" t="s">
        <v>8941</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8612</v>
      </c>
    </row>
    <row r="9" spans="1:15" x14ac:dyDescent="0.25">
      <c r="A9" s="197"/>
      <c r="B9" s="295"/>
      <c r="C9" s="332" t="s">
        <v>1507</v>
      </c>
      <c r="D9" s="295"/>
      <c r="E9" s="295"/>
      <c r="F9" s="600">
        <v>85000</v>
      </c>
    </row>
    <row r="10" spans="1:15" x14ac:dyDescent="0.25">
      <c r="A10" s="197"/>
      <c r="B10" s="295"/>
      <c r="C10" s="303" t="s">
        <v>6581</v>
      </c>
      <c r="D10" s="295"/>
      <c r="E10" s="295"/>
      <c r="F10" s="601">
        <v>10000</v>
      </c>
      <c r="H10" s="311" t="s">
        <v>3557</v>
      </c>
      <c r="I10" s="311" t="s">
        <v>3558</v>
      </c>
      <c r="K10" s="553" t="s">
        <v>7184</v>
      </c>
      <c r="L10" s="553" t="s">
        <v>7185</v>
      </c>
      <c r="M10" s="737">
        <v>480000</v>
      </c>
      <c r="N10" s="737">
        <v>520000</v>
      </c>
      <c r="O10" s="346"/>
    </row>
    <row r="11" spans="1:15" x14ac:dyDescent="0.25">
      <c r="A11" s="197"/>
      <c r="B11" s="295"/>
      <c r="C11" s="332" t="s">
        <v>8042</v>
      </c>
      <c r="D11" s="295"/>
      <c r="E11" s="295"/>
      <c r="F11" s="600">
        <v>213000</v>
      </c>
      <c r="H11" s="2"/>
      <c r="I11" s="346"/>
      <c r="K11" s="553" t="s">
        <v>7184</v>
      </c>
      <c r="L11" s="553" t="s">
        <v>7186</v>
      </c>
      <c r="M11" s="737">
        <v>270000</v>
      </c>
      <c r="N11" s="737">
        <v>330000</v>
      </c>
      <c r="O11" s="346"/>
    </row>
    <row r="12" spans="1:15" x14ac:dyDescent="0.25">
      <c r="A12" s="197"/>
      <c r="B12" s="295"/>
      <c r="C12" s="2"/>
      <c r="D12" s="295"/>
      <c r="E12" s="295"/>
      <c r="F12" s="601"/>
      <c r="H12" s="2">
        <v>2016</v>
      </c>
      <c r="I12" s="346"/>
      <c r="K12" s="553" t="s">
        <v>7184</v>
      </c>
      <c r="L12" s="553" t="s">
        <v>7286</v>
      </c>
      <c r="M12" s="737">
        <v>270000</v>
      </c>
      <c r="N12" s="737">
        <v>330000</v>
      </c>
      <c r="O12" s="346"/>
    </row>
    <row r="13" spans="1:15" x14ac:dyDescent="0.25">
      <c r="A13" s="197"/>
      <c r="B13" s="295"/>
      <c r="C13" s="332"/>
      <c r="D13" s="295"/>
      <c r="E13" s="295"/>
      <c r="F13" s="600"/>
      <c r="G13" s="318"/>
      <c r="H13" s="2">
        <v>2017</v>
      </c>
      <c r="I13" s="346">
        <v>191000</v>
      </c>
      <c r="K13" s="553" t="s">
        <v>7488</v>
      </c>
      <c r="L13" s="553" t="s">
        <v>7489</v>
      </c>
      <c r="M13" s="737">
        <v>1000000</v>
      </c>
      <c r="N13" s="737">
        <v>1150000</v>
      </c>
      <c r="O13" s="346" t="s">
        <v>7491</v>
      </c>
    </row>
    <row r="14" spans="1:15" x14ac:dyDescent="0.25">
      <c r="A14" s="197"/>
      <c r="B14" s="295"/>
      <c r="C14" s="303" t="s">
        <v>1558</v>
      </c>
      <c r="D14" s="295"/>
      <c r="E14" s="295"/>
      <c r="F14" s="601">
        <f>SUM(F5:F13)</f>
        <v>648000</v>
      </c>
      <c r="G14" s="318"/>
      <c r="H14" s="2">
        <v>2018</v>
      </c>
      <c r="I14" s="346">
        <v>182000</v>
      </c>
      <c r="K14" s="553" t="s">
        <v>7488</v>
      </c>
      <c r="L14" s="553" t="s">
        <v>7186</v>
      </c>
      <c r="M14" s="737">
        <v>1290000</v>
      </c>
      <c r="N14" s="737">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8942</v>
      </c>
      <c r="G17" s="318"/>
      <c r="H17" s="2">
        <v>2021</v>
      </c>
      <c r="I17" s="346">
        <v>178000</v>
      </c>
      <c r="K17" s="1237" t="s">
        <v>7772</v>
      </c>
      <c r="L17" s="1238"/>
      <c r="M17" s="1239"/>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3" t="s">
        <v>7839</v>
      </c>
      <c r="D28" s="553"/>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6582</v>
      </c>
    </row>
    <row r="2" spans="1:31" ht="15" customHeight="1" x14ac:dyDescent="0.25">
      <c r="A2" s="1207"/>
      <c r="B2"/>
      <c r="C2" t="s">
        <v>1504</v>
      </c>
      <c r="Q2" s="445" t="s">
        <v>6919</v>
      </c>
      <c r="S2" s="445" t="s">
        <v>3350</v>
      </c>
      <c r="U2" s="445" t="s">
        <v>3356</v>
      </c>
      <c r="W2" s="602" t="s">
        <v>6578</v>
      </c>
    </row>
    <row r="3" spans="1:31" x14ac:dyDescent="0.25">
      <c r="A3" s="197"/>
      <c r="B3"/>
      <c r="C3" t="s">
        <v>1141</v>
      </c>
      <c r="Q3" s="303" t="s">
        <v>6918</v>
      </c>
      <c r="S3" s="446">
        <f ca="1">TODAY()</f>
        <v>46236</v>
      </c>
      <c r="U3" s="447" t="s">
        <v>5485</v>
      </c>
      <c r="W3" s="527"/>
      <c r="AA3" t="s">
        <v>7407</v>
      </c>
      <c r="AD3" s="445" t="s">
        <v>8994</v>
      </c>
      <c r="AE3" s="445"/>
    </row>
    <row r="4" spans="1:31" x14ac:dyDescent="0.25">
      <c r="A4" s="197"/>
      <c r="B4"/>
      <c r="C4" t="s">
        <v>1505</v>
      </c>
      <c r="Q4" s="561" t="s">
        <v>6914</v>
      </c>
      <c r="S4" s="446">
        <f ca="1">TODAY()-1</f>
        <v>46235</v>
      </c>
      <c r="U4" s="447" t="s">
        <v>942</v>
      </c>
      <c r="W4" s="509"/>
      <c r="AA4" s="724" t="s">
        <v>124</v>
      </c>
      <c r="AB4" s="724" t="s">
        <v>7406</v>
      </c>
      <c r="AD4" t="s">
        <v>8802</v>
      </c>
      <c r="AE4" s="725"/>
    </row>
    <row r="5" spans="1:31" x14ac:dyDescent="0.25">
      <c r="A5" s="197"/>
      <c r="B5"/>
      <c r="Q5" s="561" t="s">
        <v>6915</v>
      </c>
      <c r="S5" s="446">
        <f ca="1">TODAY()-2</f>
        <v>46234</v>
      </c>
      <c r="U5" s="447" t="s">
        <v>1396</v>
      </c>
      <c r="W5" s="509"/>
      <c r="AA5" s="725">
        <v>45964</v>
      </c>
      <c r="AD5" t="s">
        <v>8993</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6916</v>
      </c>
      <c r="S6" s="446">
        <f ca="1">TODAY()-3</f>
        <v>46233</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46232</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6917</v>
      </c>
      <c r="S8" s="446">
        <f ca="1">TODAY()-5</f>
        <v>46231</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6913</v>
      </c>
      <c r="S9" s="446">
        <f ca="1">TODAY()-6</f>
        <v>46230</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7069</v>
      </c>
      <c r="S10" s="446">
        <f ca="1">TODAY()-7</f>
        <v>46229</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7112</v>
      </c>
      <c r="S11" s="446">
        <f ca="1">TODAY()-6</f>
        <v>46230</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7113</v>
      </c>
      <c r="S12" s="446">
        <f ca="1">TODAY()-7</f>
        <v>46229</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8537</v>
      </c>
      <c r="D127" s="934">
        <v>1052381966</v>
      </c>
      <c r="E127" s="561">
        <v>3203876866</v>
      </c>
      <c r="F127" s="561" t="s">
        <v>8538</v>
      </c>
      <c r="G127" s="561"/>
      <c r="H127" s="561" t="s">
        <v>8539</v>
      </c>
    </row>
    <row r="128" spans="2:8" x14ac:dyDescent="0.25">
      <c r="C128" s="939" t="s">
        <v>3987</v>
      </c>
      <c r="D128" s="934">
        <v>1116551704</v>
      </c>
      <c r="E128" s="561">
        <v>3208349581</v>
      </c>
      <c r="F128" s="561" t="s">
        <v>8959</v>
      </c>
      <c r="G128" s="561" t="s">
        <v>8960</v>
      </c>
      <c r="H128" s="561" t="s">
        <v>6615</v>
      </c>
    </row>
    <row r="129" spans="3:16" x14ac:dyDescent="0.25">
      <c r="C129" s="939" t="s">
        <v>4306</v>
      </c>
      <c r="D129" s="934"/>
      <c r="E129" s="561"/>
      <c r="F129" s="561"/>
      <c r="G129" s="561"/>
      <c r="H129" s="561"/>
    </row>
    <row r="130" spans="3:16" x14ac:dyDescent="0.25">
      <c r="C130" s="939" t="s">
        <v>8411</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6636</v>
      </c>
      <c r="D132" s="561">
        <v>26226856</v>
      </c>
      <c r="E132" s="561" t="s">
        <v>6637</v>
      </c>
      <c r="F132" s="561" t="s">
        <v>7224</v>
      </c>
      <c r="G132" s="561" t="s">
        <v>7223</v>
      </c>
      <c r="H132" s="561" t="s">
        <v>6638</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8984</v>
      </c>
      <c r="F140" s="561" t="s">
        <v>8982</v>
      </c>
      <c r="G140" s="561" t="s">
        <v>8983</v>
      </c>
      <c r="H140" s="561" t="s">
        <v>6932</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8049</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7004</v>
      </c>
      <c r="G152" s="561" t="s">
        <v>6713</v>
      </c>
      <c r="H152" s="561" t="s">
        <v>7005</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6613</v>
      </c>
      <c r="G158" s="561" t="s">
        <v>6614</v>
      </c>
      <c r="H158" s="561" t="s">
        <v>6615</v>
      </c>
    </row>
    <row r="159" spans="3:8" x14ac:dyDescent="0.25">
      <c r="C159" s="561" t="s">
        <v>7060</v>
      </c>
      <c r="D159" s="561">
        <v>1152688279</v>
      </c>
      <c r="E159" s="561">
        <v>3127353410</v>
      </c>
      <c r="F159" s="561" t="s">
        <v>7061</v>
      </c>
      <c r="G159" s="561" t="s">
        <v>7062</v>
      </c>
      <c r="H159" s="561" t="s">
        <v>221</v>
      </c>
    </row>
    <row r="160" spans="3:8" x14ac:dyDescent="0.25">
      <c r="C160" s="939" t="s">
        <v>1710</v>
      </c>
      <c r="D160" s="934">
        <v>10143659</v>
      </c>
      <c r="E160" s="561">
        <v>3108023377</v>
      </c>
      <c r="F160" s="561" t="s">
        <v>7878</v>
      </c>
      <c r="G160" s="561" t="s">
        <v>5880</v>
      </c>
      <c r="H160" s="561" t="s">
        <v>7877</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6605</v>
      </c>
      <c r="D163" s="937">
        <v>1123087182</v>
      </c>
      <c r="E163" s="937">
        <v>3204880944</v>
      </c>
      <c r="F163" s="937" t="s">
        <v>6606</v>
      </c>
      <c r="G163" s="937" t="s">
        <v>6607</v>
      </c>
      <c r="H163" s="937" t="s">
        <v>6608</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8703</v>
      </c>
      <c r="D173" s="72">
        <v>1127947298</v>
      </c>
      <c r="E173" s="72">
        <v>3007154334</v>
      </c>
      <c r="F173" s="72" t="s">
        <v>8704</v>
      </c>
      <c r="G173" s="72" t="s">
        <v>8705</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8907</v>
      </c>
      <c r="D179" s="72">
        <v>1109421844</v>
      </c>
      <c r="E179" s="72">
        <v>3158807527</v>
      </c>
      <c r="F179" s="72" t="s">
        <v>8908</v>
      </c>
      <c r="G179" s="72"/>
      <c r="H179" s="72" t="s">
        <v>8909</v>
      </c>
    </row>
    <row r="180" spans="3:8" x14ac:dyDescent="0.25">
      <c r="C180" s="561" t="s">
        <v>8192</v>
      </c>
      <c r="D180" s="561"/>
      <c r="E180" s="561"/>
      <c r="F180" s="561"/>
      <c r="G180" s="561"/>
      <c r="H180" s="561"/>
    </row>
    <row r="181" spans="3:8" x14ac:dyDescent="0.25">
      <c r="C181" s="940" t="s">
        <v>6232</v>
      </c>
      <c r="D181" s="935">
        <v>13879087</v>
      </c>
      <c r="E181" s="937">
        <v>3137443853</v>
      </c>
      <c r="F181" s="937" t="s">
        <v>8467</v>
      </c>
      <c r="G181" s="937" t="s">
        <v>8466</v>
      </c>
      <c r="H181" s="937" t="s">
        <v>6603</v>
      </c>
    </row>
    <row r="182" spans="3:8" x14ac:dyDescent="0.25">
      <c r="C182" s="940" t="s">
        <v>1823</v>
      </c>
      <c r="D182" s="935"/>
      <c r="E182" s="937"/>
      <c r="F182" s="937"/>
      <c r="G182" s="937"/>
      <c r="H182" s="937"/>
    </row>
    <row r="183" spans="3:8" x14ac:dyDescent="0.25">
      <c r="C183" s="970" t="s">
        <v>8927</v>
      </c>
      <c r="D183" s="593" t="s">
        <v>8928</v>
      </c>
      <c r="E183" s="593">
        <v>3147332718</v>
      </c>
      <c r="F183" s="593" t="s">
        <v>8929</v>
      </c>
      <c r="G183" s="593" t="s">
        <v>8930</v>
      </c>
      <c r="H183" s="593" t="s">
        <v>8931</v>
      </c>
    </row>
    <row r="184" spans="3:8" x14ac:dyDescent="0.25">
      <c r="C184" s="940" t="s">
        <v>3509</v>
      </c>
      <c r="D184" s="935"/>
      <c r="E184" s="937"/>
      <c r="F184" s="937"/>
      <c r="G184" s="937"/>
      <c r="H184" s="937"/>
    </row>
    <row r="185" spans="3:8" x14ac:dyDescent="0.25">
      <c r="C185" s="970" t="s">
        <v>8797</v>
      </c>
      <c r="D185" s="593">
        <v>1086921424</v>
      </c>
      <c r="E185" s="593" t="s">
        <v>8801</v>
      </c>
      <c r="F185" s="593" t="s">
        <v>8798</v>
      </c>
      <c r="G185" s="593" t="s">
        <v>8799</v>
      </c>
      <c r="H185" s="593" t="s">
        <v>8800</v>
      </c>
    </row>
    <row r="186" spans="3:8" x14ac:dyDescent="0.25">
      <c r="C186" s="936" t="s">
        <v>1961</v>
      </c>
      <c r="D186" s="937">
        <v>1090512741</v>
      </c>
      <c r="E186" s="937">
        <v>3054550032</v>
      </c>
      <c r="F186" s="937" t="s">
        <v>6610</v>
      </c>
      <c r="G186" s="937" t="s">
        <v>6611</v>
      </c>
      <c r="H186" s="937" t="s">
        <v>6612</v>
      </c>
    </row>
    <row r="187" spans="3:8" x14ac:dyDescent="0.25">
      <c r="C187" s="936" t="s">
        <v>6617</v>
      </c>
      <c r="D187" s="937">
        <v>88268652</v>
      </c>
      <c r="E187" s="937" t="s">
        <v>6616</v>
      </c>
      <c r="F187" s="937"/>
      <c r="G187" s="937" t="s">
        <v>6618</v>
      </c>
      <c r="H187" s="937" t="s">
        <v>221</v>
      </c>
    </row>
    <row r="188" spans="3:8" x14ac:dyDescent="0.25">
      <c r="C188" s="940" t="s">
        <v>2102</v>
      </c>
      <c r="D188" s="935"/>
      <c r="E188" s="937"/>
      <c r="F188" s="937"/>
      <c r="G188" s="937"/>
      <c r="H188" s="937"/>
    </row>
    <row r="189" spans="3:8" x14ac:dyDescent="0.25">
      <c r="C189" s="936" t="s">
        <v>6833</v>
      </c>
      <c r="D189" s="937">
        <v>12278009</v>
      </c>
      <c r="E189" s="937">
        <v>3105668378</v>
      </c>
      <c r="F189" s="937" t="s">
        <v>6834</v>
      </c>
      <c r="G189" s="937" t="s">
        <v>6835</v>
      </c>
      <c r="H189" s="937" t="s">
        <v>6836</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7053</v>
      </c>
      <c r="D195" s="937">
        <v>55064705</v>
      </c>
      <c r="E195" s="937">
        <v>3112337325</v>
      </c>
      <c r="F195" s="937" t="s">
        <v>7054</v>
      </c>
      <c r="G195" s="937"/>
      <c r="H195" s="937" t="s">
        <v>7055</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7003</v>
      </c>
      <c r="G198" s="937" t="s">
        <v>6713</v>
      </c>
      <c r="H198" s="937" t="s">
        <v>7002</v>
      </c>
    </row>
    <row r="199" spans="3:8" x14ac:dyDescent="0.25">
      <c r="C199" s="939" t="s">
        <v>1470</v>
      </c>
      <c r="D199" s="561"/>
      <c r="E199" s="561"/>
      <c r="F199" s="561"/>
      <c r="G199" s="561"/>
      <c r="H199" s="561"/>
    </row>
    <row r="200" spans="3:8" x14ac:dyDescent="0.25">
      <c r="C200" s="561" t="s">
        <v>6600</v>
      </c>
      <c r="D200" s="561">
        <v>12999530</v>
      </c>
      <c r="E200" s="561">
        <v>3187045257</v>
      </c>
      <c r="F200" s="561" t="s">
        <v>6601</v>
      </c>
      <c r="G200" s="561" t="s">
        <v>6602</v>
      </c>
      <c r="H200" s="561" t="s">
        <v>6603</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8474</v>
      </c>
      <c r="D206" s="72">
        <v>1104703901</v>
      </c>
      <c r="E206" s="72">
        <v>3126206932</v>
      </c>
      <c r="F206" s="72" t="s">
        <v>8475</v>
      </c>
      <c r="G206" s="72" t="s">
        <v>8476</v>
      </c>
      <c r="H206" s="72" t="s">
        <v>8477</v>
      </c>
    </row>
    <row r="207" spans="3:8" x14ac:dyDescent="0.25">
      <c r="C207" s="939" t="s">
        <v>604</v>
      </c>
      <c r="D207" s="561"/>
      <c r="E207" s="561">
        <v>3118201043</v>
      </c>
      <c r="F207" s="561" t="s">
        <v>7874</v>
      </c>
      <c r="G207" s="561"/>
      <c r="H207" s="561" t="s">
        <v>7875</v>
      </c>
    </row>
    <row r="208" spans="3:8" x14ac:dyDescent="0.25">
      <c r="C208" s="940" t="s">
        <v>3247</v>
      </c>
      <c r="D208" s="937"/>
      <c r="E208" s="937"/>
      <c r="F208" s="937"/>
      <c r="G208" s="937"/>
      <c r="H208" s="937"/>
    </row>
    <row r="209" spans="3:8" x14ac:dyDescent="0.25">
      <c r="C209" s="940" t="s">
        <v>5056</v>
      </c>
      <c r="D209" s="935">
        <v>24549981</v>
      </c>
      <c r="E209" s="937">
        <v>3242454050</v>
      </c>
      <c r="F209" s="937" t="s">
        <v>7876</v>
      </c>
      <c r="G209" s="937"/>
      <c r="H209" s="937" t="s">
        <v>7877</v>
      </c>
    </row>
    <row r="210" spans="3:8" x14ac:dyDescent="0.25">
      <c r="C210" s="970" t="s">
        <v>8747</v>
      </c>
      <c r="D210" s="593"/>
      <c r="E210" s="593"/>
      <c r="F210" s="593"/>
      <c r="G210" s="593"/>
      <c r="H210" s="593"/>
    </row>
    <row r="211" spans="3:8" x14ac:dyDescent="0.25">
      <c r="C211" s="82" t="s">
        <v>8653</v>
      </c>
      <c r="D211" s="439">
        <v>1087193527</v>
      </c>
      <c r="E211" s="439">
        <v>3168711238</v>
      </c>
      <c r="F211" s="439"/>
      <c r="G211" s="439"/>
      <c r="H211" s="439" t="s">
        <v>8654</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8596</v>
      </c>
      <c r="D214" s="935"/>
      <c r="E214" s="937"/>
      <c r="F214" s="937"/>
      <c r="G214" s="937"/>
      <c r="H214" s="937"/>
    </row>
    <row r="215" spans="3:8" x14ac:dyDescent="0.25">
      <c r="C215" s="940" t="s">
        <v>8309</v>
      </c>
      <c r="D215" s="937">
        <v>1069748639</v>
      </c>
      <c r="E215" s="937">
        <v>3192982415</v>
      </c>
      <c r="F215" s="937" t="s">
        <v>8310</v>
      </c>
      <c r="G215" s="937" t="s">
        <v>7709</v>
      </c>
      <c r="H215" s="937" t="s">
        <v>8311</v>
      </c>
    </row>
    <row r="216" spans="3:8" x14ac:dyDescent="0.25">
      <c r="C216" s="940" t="s">
        <v>4477</v>
      </c>
      <c r="D216" s="937"/>
      <c r="E216" s="937"/>
      <c r="F216" s="937"/>
      <c r="G216" s="937"/>
      <c r="H216" s="937"/>
    </row>
    <row r="217" spans="3:8" x14ac:dyDescent="0.25">
      <c r="C217" s="940" t="s">
        <v>8547</v>
      </c>
      <c r="D217" s="935"/>
      <c r="E217" s="937"/>
      <c r="F217" s="937"/>
      <c r="G217" s="937"/>
      <c r="H217" s="937"/>
    </row>
    <row r="218" spans="3:8" x14ac:dyDescent="0.25">
      <c r="C218" s="940" t="s">
        <v>5346</v>
      </c>
      <c r="D218" s="935">
        <v>94252868</v>
      </c>
      <c r="E218" s="937">
        <v>3104214044</v>
      </c>
      <c r="F218" s="937" t="s">
        <v>8397</v>
      </c>
      <c r="G218" s="937"/>
      <c r="H218" s="937" t="s">
        <v>8398</v>
      </c>
    </row>
    <row r="219" spans="3:8" x14ac:dyDescent="0.25">
      <c r="C219" s="970" t="s">
        <v>8734</v>
      </c>
      <c r="D219" s="593">
        <v>1193522972</v>
      </c>
      <c r="E219" s="593">
        <v>3203098200</v>
      </c>
      <c r="F219" s="593" t="s">
        <v>8735</v>
      </c>
      <c r="G219" s="593" t="s">
        <v>6702</v>
      </c>
      <c r="H219" s="593" t="s">
        <v>6132</v>
      </c>
    </row>
    <row r="220" spans="3:8" x14ac:dyDescent="0.25">
      <c r="C220" s="936" t="s">
        <v>6724</v>
      </c>
      <c r="D220" s="937">
        <v>1026148012</v>
      </c>
      <c r="E220" s="937"/>
      <c r="F220" s="937"/>
      <c r="G220" s="937"/>
      <c r="H220" s="937"/>
    </row>
    <row r="221" spans="3:8" x14ac:dyDescent="0.25">
      <c r="C221" s="936" t="s">
        <v>6811</v>
      </c>
      <c r="D221" s="937">
        <v>80186487</v>
      </c>
      <c r="E221" s="937" t="s">
        <v>6815</v>
      </c>
      <c r="F221" s="937" t="s">
        <v>6813</v>
      </c>
      <c r="G221" s="937" t="s">
        <v>6814</v>
      </c>
      <c r="H221" s="937" t="s">
        <v>6812</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9184</v>
      </c>
      <c r="D224" s="935">
        <v>98397660</v>
      </c>
      <c r="E224" s="937">
        <v>3117169066</v>
      </c>
      <c r="F224" s="937" t="s">
        <v>9185</v>
      </c>
      <c r="G224" s="937" t="s">
        <v>9186</v>
      </c>
      <c r="H224" s="937" t="s">
        <v>6603</v>
      </c>
    </row>
    <row r="225" spans="3:8" x14ac:dyDescent="0.25">
      <c r="C225" s="940" t="s">
        <v>6141</v>
      </c>
      <c r="D225" s="935"/>
      <c r="E225" s="937"/>
      <c r="F225" s="937"/>
      <c r="G225" s="937"/>
      <c r="H225" s="937"/>
    </row>
    <row r="226" spans="3:8" x14ac:dyDescent="0.25">
      <c r="C226" s="936" t="s">
        <v>7175</v>
      </c>
      <c r="D226" s="937">
        <v>94491596</v>
      </c>
      <c r="E226" s="937">
        <v>3167623233</v>
      </c>
      <c r="F226" s="937" t="s">
        <v>7176</v>
      </c>
      <c r="G226" s="937" t="s">
        <v>7177</v>
      </c>
      <c r="H226" s="937" t="s">
        <v>7178</v>
      </c>
    </row>
    <row r="227" spans="3:8" x14ac:dyDescent="0.25">
      <c r="C227" s="970" t="s">
        <v>9160</v>
      </c>
      <c r="D227" s="593">
        <v>8264936</v>
      </c>
      <c r="E227" s="593">
        <v>3136219290</v>
      </c>
      <c r="F227" s="593" t="s">
        <v>9127</v>
      </c>
      <c r="G227" s="593" t="s">
        <v>4454</v>
      </c>
      <c r="H227" s="593" t="s">
        <v>221</v>
      </c>
    </row>
    <row r="228" spans="3:8" x14ac:dyDescent="0.25">
      <c r="C228" s="936" t="s">
        <v>7442</v>
      </c>
      <c r="D228" s="937">
        <v>1109492827</v>
      </c>
      <c r="E228" s="937">
        <v>3508228771</v>
      </c>
      <c r="F228" s="937"/>
      <c r="G228" s="937"/>
      <c r="H228" s="937"/>
    </row>
    <row r="229" spans="3:8" x14ac:dyDescent="0.25">
      <c r="C229" s="936" t="s">
        <v>8160</v>
      </c>
      <c r="D229" s="937">
        <v>1122646799</v>
      </c>
      <c r="E229" s="559" t="s">
        <v>8161</v>
      </c>
      <c r="F229" s="937"/>
      <c r="G229" s="937"/>
      <c r="H229" s="937"/>
    </row>
    <row r="230" spans="3:8" x14ac:dyDescent="0.25">
      <c r="C230" s="970" t="s">
        <v>8516</v>
      </c>
      <c r="D230" s="593"/>
      <c r="E230" s="593" t="s">
        <v>8520</v>
      </c>
      <c r="F230" s="593" t="s">
        <v>8517</v>
      </c>
      <c r="G230" s="593" t="s">
        <v>8518</v>
      </c>
      <c r="H230" s="593" t="s">
        <v>8519</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7773</v>
      </c>
      <c r="D233" s="935">
        <v>12979354</v>
      </c>
      <c r="E233" s="937"/>
      <c r="F233" s="937"/>
      <c r="G233" s="937"/>
      <c r="H233" s="937"/>
    </row>
    <row r="234" spans="3:8" x14ac:dyDescent="0.25">
      <c r="C234" s="970" t="s">
        <v>8484</v>
      </c>
      <c r="D234" s="593">
        <v>71753634</v>
      </c>
      <c r="E234" s="593" t="s">
        <v>8485</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7683</v>
      </c>
      <c r="G237" s="937" t="s">
        <v>7684</v>
      </c>
      <c r="H237" s="937" t="s">
        <v>7685</v>
      </c>
    </row>
    <row r="238" spans="3:8" x14ac:dyDescent="0.25">
      <c r="C238" s="940" t="s">
        <v>7844</v>
      </c>
      <c r="D238" s="935">
        <v>1128479952</v>
      </c>
      <c r="E238" s="937">
        <v>3237201814</v>
      </c>
      <c r="F238" s="937"/>
      <c r="G238" s="937" t="s">
        <v>7845</v>
      </c>
      <c r="H238" s="937" t="s">
        <v>221</v>
      </c>
    </row>
    <row r="239" spans="3:8" x14ac:dyDescent="0.25">
      <c r="C239" s="940" t="s">
        <v>1898</v>
      </c>
      <c r="D239" s="937"/>
      <c r="E239" s="937"/>
      <c r="F239" s="937"/>
      <c r="G239" s="937"/>
      <c r="H239" s="937"/>
    </row>
    <row r="240" spans="3:8" x14ac:dyDescent="0.25">
      <c r="C240" s="940" t="s">
        <v>7280</v>
      </c>
      <c r="D240" s="935"/>
      <c r="E240" s="937"/>
      <c r="F240" s="937"/>
      <c r="G240" s="937"/>
      <c r="H240" s="937"/>
    </row>
    <row r="241" spans="3:8" x14ac:dyDescent="0.25">
      <c r="C241" s="936" t="s">
        <v>6565</v>
      </c>
      <c r="D241" s="937">
        <v>1118574515</v>
      </c>
      <c r="E241" s="937">
        <v>3108132844</v>
      </c>
      <c r="F241" s="937" t="s">
        <v>7169</v>
      </c>
      <c r="G241" s="937" t="s">
        <v>7170</v>
      </c>
      <c r="H241" s="937" t="s">
        <v>7171</v>
      </c>
    </row>
    <row r="242" spans="3:8" x14ac:dyDescent="0.25">
      <c r="C242" s="970" t="s">
        <v>8486</v>
      </c>
      <c r="D242" s="593">
        <v>13515125</v>
      </c>
      <c r="E242" s="593">
        <v>3108067331</v>
      </c>
      <c r="F242" s="593" t="s">
        <v>8487</v>
      </c>
      <c r="G242" s="593" t="s">
        <v>8488</v>
      </c>
      <c r="H242" s="593" t="s">
        <v>8489</v>
      </c>
    </row>
    <row r="243" spans="3:8" x14ac:dyDescent="0.25">
      <c r="C243" s="936" t="s">
        <v>6857</v>
      </c>
      <c r="D243" s="937">
        <v>1061528297</v>
      </c>
      <c r="E243" s="937">
        <v>3216216596</v>
      </c>
      <c r="F243" s="937" t="s">
        <v>6858</v>
      </c>
      <c r="G243" s="937"/>
      <c r="H243" s="937" t="s">
        <v>6859</v>
      </c>
    </row>
    <row r="244" spans="3:8" x14ac:dyDescent="0.25">
      <c r="C244" s="940" t="s">
        <v>3485</v>
      </c>
      <c r="D244" s="937">
        <v>10756319</v>
      </c>
      <c r="E244" s="937">
        <v>3207464393</v>
      </c>
      <c r="F244" s="937" t="s">
        <v>8098</v>
      </c>
      <c r="G244" s="937" t="s">
        <v>8099</v>
      </c>
      <c r="H244" s="937" t="s">
        <v>6859</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8414</v>
      </c>
      <c r="D248" s="935">
        <v>1090383761</v>
      </c>
      <c r="E248" s="937" t="s">
        <v>8417</v>
      </c>
      <c r="F248" s="937" t="s">
        <v>8415</v>
      </c>
      <c r="G248" s="937" t="s">
        <v>8416</v>
      </c>
      <c r="H248" s="937" t="s">
        <v>6612</v>
      </c>
    </row>
    <row r="249" spans="3:8" x14ac:dyDescent="0.25">
      <c r="C249" s="970" t="s">
        <v>9223</v>
      </c>
      <c r="D249" s="593">
        <v>93136166</v>
      </c>
      <c r="E249" s="593">
        <v>3114916478</v>
      </c>
      <c r="F249" s="593" t="s">
        <v>9224</v>
      </c>
      <c r="G249" s="593" t="s">
        <v>9202</v>
      </c>
      <c r="H249" s="593" t="s">
        <v>9225</v>
      </c>
    </row>
    <row r="250" spans="3:8" x14ac:dyDescent="0.25">
      <c r="C250" s="940" t="s">
        <v>3367</v>
      </c>
      <c r="D250" s="937"/>
      <c r="E250" s="937"/>
      <c r="F250" s="937"/>
      <c r="G250" s="937"/>
      <c r="H250" s="937"/>
    </row>
    <row r="251" spans="3:8" x14ac:dyDescent="0.25">
      <c r="C251" s="970" t="s">
        <v>8659</v>
      </c>
      <c r="D251" s="593">
        <v>37688481</v>
      </c>
      <c r="E251" s="593" t="s">
        <v>8660</v>
      </c>
      <c r="F251" s="593" t="s">
        <v>8662</v>
      </c>
      <c r="G251" s="593" t="s">
        <v>8661</v>
      </c>
      <c r="H251" s="593" t="s">
        <v>8663</v>
      </c>
    </row>
    <row r="252" spans="3:8" x14ac:dyDescent="0.25">
      <c r="C252" s="970" t="s">
        <v>8481</v>
      </c>
      <c r="D252" s="593">
        <v>1061544157</v>
      </c>
      <c r="E252" s="593">
        <v>3116010701</v>
      </c>
      <c r="F252" s="593" t="s">
        <v>8482</v>
      </c>
      <c r="G252" s="593" t="s">
        <v>8483</v>
      </c>
      <c r="H252" s="593" t="s">
        <v>6859</v>
      </c>
    </row>
    <row r="253" spans="3:8" x14ac:dyDescent="0.25">
      <c r="C253" s="936" t="s">
        <v>8251</v>
      </c>
      <c r="D253" s="937"/>
      <c r="E253" s="937">
        <v>3134136223</v>
      </c>
      <c r="F253" s="937" t="s">
        <v>8252</v>
      </c>
      <c r="G253" s="937" t="s">
        <v>8253</v>
      </c>
      <c r="H253" s="937" t="s">
        <v>8254</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7531</v>
      </c>
      <c r="D256" s="561"/>
      <c r="E256" s="561"/>
      <c r="F256" s="561"/>
      <c r="G256" s="561"/>
      <c r="H256" s="561"/>
    </row>
    <row r="257" spans="3:8" x14ac:dyDescent="0.25">
      <c r="C257" s="561" t="s">
        <v>8100</v>
      </c>
      <c r="D257" s="561">
        <v>59660282</v>
      </c>
      <c r="E257" s="561">
        <v>3104429804</v>
      </c>
      <c r="F257" s="561" t="s">
        <v>8103</v>
      </c>
      <c r="G257" s="561" t="s">
        <v>8102</v>
      </c>
      <c r="H257" s="561" t="s">
        <v>8101</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7673</v>
      </c>
      <c r="F261" s="937" t="s">
        <v>7674</v>
      </c>
      <c r="G261" s="937" t="s">
        <v>7675</v>
      </c>
      <c r="H261" s="937" t="s">
        <v>7005</v>
      </c>
    </row>
    <row r="262" spans="3:8" x14ac:dyDescent="0.25">
      <c r="C262" s="936" t="s">
        <v>6700</v>
      </c>
      <c r="D262" s="937">
        <v>9016297711</v>
      </c>
      <c r="E262" s="937" t="s">
        <v>6714</v>
      </c>
      <c r="F262" s="937" t="s">
        <v>6701</v>
      </c>
      <c r="G262" s="937" t="s">
        <v>6702</v>
      </c>
      <c r="H262" s="937" t="s">
        <v>6715</v>
      </c>
    </row>
    <row r="263" spans="3:8" x14ac:dyDescent="0.25">
      <c r="C263" s="970" t="s">
        <v>8640</v>
      </c>
      <c r="D263" s="593">
        <v>1073503148</v>
      </c>
      <c r="E263" s="593" t="s">
        <v>8641</v>
      </c>
      <c r="F263" s="593" t="s">
        <v>8642</v>
      </c>
      <c r="G263" s="593" t="s">
        <v>5880</v>
      </c>
      <c r="H263" s="593" t="s">
        <v>8643</v>
      </c>
    </row>
    <row r="264" spans="3:8" x14ac:dyDescent="0.25">
      <c r="C264" s="940" t="s">
        <v>1667</v>
      </c>
      <c r="D264" s="937"/>
      <c r="E264" s="937"/>
      <c r="F264" s="937"/>
      <c r="G264" s="937"/>
      <c r="H264" s="937"/>
    </row>
    <row r="265" spans="3:8" x14ac:dyDescent="0.25">
      <c r="C265" s="940" t="s">
        <v>2681</v>
      </c>
      <c r="D265" s="937">
        <v>30737854</v>
      </c>
      <c r="E265" s="937">
        <v>3227314462</v>
      </c>
      <c r="F265" s="937" t="s">
        <v>8651</v>
      </c>
      <c r="G265" s="937" t="s">
        <v>8652</v>
      </c>
      <c r="H265" s="937" t="s">
        <v>8544</v>
      </c>
    </row>
    <row r="266" spans="3:8" x14ac:dyDescent="0.25">
      <c r="C266" s="940" t="s">
        <v>5678</v>
      </c>
      <c r="D266" s="935"/>
      <c r="E266" s="937"/>
      <c r="F266" s="937"/>
      <c r="G266" s="937"/>
      <c r="H266" s="937"/>
    </row>
    <row r="267" spans="3:8" x14ac:dyDescent="0.25">
      <c r="C267" s="970" t="s">
        <v>9052</v>
      </c>
      <c r="D267" s="593">
        <v>52359275</v>
      </c>
      <c r="E267" s="593">
        <v>3172493267</v>
      </c>
      <c r="F267" s="593" t="s">
        <v>9202</v>
      </c>
      <c r="G267" s="593" t="s">
        <v>9054</v>
      </c>
      <c r="H267" s="593" t="s">
        <v>9053</v>
      </c>
    </row>
    <row r="268" spans="3:8" x14ac:dyDescent="0.25">
      <c r="C268" s="936" t="s">
        <v>6934</v>
      </c>
      <c r="D268" s="937">
        <v>31983287</v>
      </c>
      <c r="E268" s="937">
        <v>3166425549</v>
      </c>
      <c r="F268" s="937" t="s">
        <v>6935</v>
      </c>
      <c r="G268" s="937" t="s">
        <v>6936</v>
      </c>
      <c r="H268" s="937" t="s">
        <v>6932</v>
      </c>
    </row>
    <row r="269" spans="3:8" x14ac:dyDescent="0.25">
      <c r="C269" s="936" t="s">
        <v>7699</v>
      </c>
      <c r="D269" s="937">
        <v>25081587</v>
      </c>
      <c r="E269" s="937">
        <v>3148128297</v>
      </c>
      <c r="F269" s="937" t="s">
        <v>7681</v>
      </c>
      <c r="G269" s="937" t="s">
        <v>7682</v>
      </c>
      <c r="H269" s="937" t="s">
        <v>8542</v>
      </c>
    </row>
    <row r="270" spans="3:8" x14ac:dyDescent="0.25">
      <c r="C270" s="970" t="s">
        <v>8727</v>
      </c>
      <c r="D270" s="593">
        <v>52342918</v>
      </c>
      <c r="E270" s="593">
        <v>3108805691</v>
      </c>
      <c r="F270" s="593" t="s">
        <v>8730</v>
      </c>
      <c r="G270" s="593" t="s">
        <v>8728</v>
      </c>
      <c r="H270" s="593" t="s">
        <v>8729</v>
      </c>
    </row>
    <row r="271" spans="3:8" x14ac:dyDescent="0.25">
      <c r="C271" s="970" t="s">
        <v>8647</v>
      </c>
      <c r="D271" s="593">
        <v>77142930</v>
      </c>
      <c r="E271" s="593" t="s">
        <v>8650</v>
      </c>
      <c r="F271" s="593" t="s">
        <v>8648</v>
      </c>
      <c r="G271" s="593"/>
      <c r="H271" s="593" t="s">
        <v>8649</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8543</v>
      </c>
    </row>
    <row r="274" spans="3:8" x14ac:dyDescent="0.25">
      <c r="C274" s="936" t="s">
        <v>8540</v>
      </c>
      <c r="D274" s="937">
        <v>16843476</v>
      </c>
      <c r="E274" s="937">
        <v>3117784019</v>
      </c>
      <c r="F274" s="937" t="s">
        <v>8541</v>
      </c>
      <c r="G274" s="937" t="s">
        <v>9112</v>
      </c>
      <c r="H274" s="937" t="s">
        <v>6932</v>
      </c>
    </row>
    <row r="275" spans="3:8" x14ac:dyDescent="0.25">
      <c r="C275" s="939" t="s">
        <v>3992</v>
      </c>
      <c r="D275" s="561">
        <v>1085253744</v>
      </c>
      <c r="E275" s="561">
        <v>3122559011</v>
      </c>
      <c r="F275" s="561" t="s">
        <v>6540</v>
      </c>
      <c r="G275" s="561"/>
      <c r="H275" s="561" t="s">
        <v>8544</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9058</v>
      </c>
      <c r="D279" s="72">
        <v>36724267</v>
      </c>
      <c r="E279" s="72">
        <v>3008801099</v>
      </c>
      <c r="F279" s="72" t="s">
        <v>9059</v>
      </c>
      <c r="G279" s="72" t="s">
        <v>9060</v>
      </c>
      <c r="H279" s="72" t="s">
        <v>9061</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6861</v>
      </c>
      <c r="D282" s="937">
        <v>1116549288</v>
      </c>
      <c r="E282" s="937">
        <v>3506468957</v>
      </c>
      <c r="F282" s="937" t="s">
        <v>6862</v>
      </c>
      <c r="G282" s="937" t="s">
        <v>6863</v>
      </c>
      <c r="H282" s="937" t="s">
        <v>8545</v>
      </c>
    </row>
    <row r="283" spans="3:8" x14ac:dyDescent="0.25">
      <c r="C283" s="72" t="s">
        <v>9276</v>
      </c>
      <c r="D283" s="72">
        <v>1021394402</v>
      </c>
      <c r="E283" s="72">
        <v>3213310872</v>
      </c>
      <c r="F283" s="72" t="s">
        <v>9277</v>
      </c>
      <c r="G283" s="72" t="s">
        <v>6702</v>
      </c>
      <c r="H283" s="72" t="s">
        <v>544</v>
      </c>
    </row>
    <row r="284" spans="3:8" x14ac:dyDescent="0.25">
      <c r="C284" s="936" t="s">
        <v>7421</v>
      </c>
      <c r="D284" s="937">
        <v>18522204</v>
      </c>
      <c r="E284" s="937">
        <v>3503547311</v>
      </c>
      <c r="F284" s="937" t="s">
        <v>7423</v>
      </c>
      <c r="G284" s="937" t="s">
        <v>7422</v>
      </c>
      <c r="H284" s="937" t="s">
        <v>7424</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7438</v>
      </c>
      <c r="D288" s="937">
        <v>78031844</v>
      </c>
      <c r="E288" s="937">
        <v>3106102931</v>
      </c>
      <c r="F288" s="937"/>
      <c r="G288" s="937"/>
      <c r="H288" s="937" t="s">
        <v>6947</v>
      </c>
    </row>
    <row r="289" spans="3:8" x14ac:dyDescent="0.25">
      <c r="C289" s="940" t="s">
        <v>6191</v>
      </c>
      <c r="D289" s="935"/>
      <c r="E289" s="937"/>
      <c r="F289" s="937"/>
      <c r="G289" s="937"/>
      <c r="H289" s="937"/>
    </row>
    <row r="290" spans="3:8" x14ac:dyDescent="0.25">
      <c r="C290" s="936" t="s">
        <v>7102</v>
      </c>
      <c r="D290" s="937"/>
      <c r="E290" s="937"/>
      <c r="F290" s="937"/>
      <c r="G290" s="937"/>
      <c r="H290" s="937"/>
    </row>
    <row r="291" spans="3:8" x14ac:dyDescent="0.25">
      <c r="C291" s="940" t="s">
        <v>3546</v>
      </c>
      <c r="D291" s="937"/>
      <c r="E291" s="937"/>
      <c r="F291" s="937"/>
      <c r="G291" s="937"/>
      <c r="H291" s="937"/>
    </row>
    <row r="292" spans="3:8" x14ac:dyDescent="0.25">
      <c r="C292" s="936" t="s">
        <v>6825</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7694</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8033</v>
      </c>
      <c r="D300" s="937">
        <v>59669029</v>
      </c>
      <c r="E300" s="937">
        <v>3162926288</v>
      </c>
      <c r="F300" s="937" t="s">
        <v>8045</v>
      </c>
      <c r="G300" s="937" t="s">
        <v>8046</v>
      </c>
      <c r="H300" s="937" t="s">
        <v>8034</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8113</v>
      </c>
      <c r="G303" s="559"/>
      <c r="H303" s="559" t="s">
        <v>8114</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6867</v>
      </c>
      <c r="D306" s="937">
        <v>7544441</v>
      </c>
      <c r="E306" s="937" t="s">
        <v>6869</v>
      </c>
      <c r="F306" s="937" t="s">
        <v>8523</v>
      </c>
      <c r="G306" s="937" t="s">
        <v>6713</v>
      </c>
      <c r="H306" s="937" t="s">
        <v>6868</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8165</v>
      </c>
      <c r="D309" s="937"/>
      <c r="E309" s="559"/>
      <c r="F309" s="937"/>
      <c r="G309" s="937"/>
      <c r="H309" s="937"/>
    </row>
    <row r="310" spans="3:8" x14ac:dyDescent="0.25">
      <c r="C310" s="936" t="s">
        <v>7179</v>
      </c>
      <c r="D310" s="937">
        <v>77190437</v>
      </c>
      <c r="E310" s="937">
        <v>3012475758</v>
      </c>
      <c r="F310" s="937" t="s">
        <v>7180</v>
      </c>
      <c r="G310" s="937"/>
      <c r="H310" s="937" t="s">
        <v>7181</v>
      </c>
    </row>
    <row r="311" spans="3:8" x14ac:dyDescent="0.25">
      <c r="C311" s="970" t="s">
        <v>8744</v>
      </c>
      <c r="D311" s="593">
        <v>1017149410</v>
      </c>
      <c r="E311" s="593">
        <v>3053421000</v>
      </c>
      <c r="F311" s="593" t="s">
        <v>6858</v>
      </c>
      <c r="G311" s="593"/>
      <c r="H311" s="593" t="s">
        <v>486</v>
      </c>
    </row>
    <row r="312" spans="3:8" x14ac:dyDescent="0.25">
      <c r="C312" s="936" t="s">
        <v>8721</v>
      </c>
      <c r="D312" s="937" t="s">
        <v>8718</v>
      </c>
      <c r="E312" s="937">
        <v>3132725086</v>
      </c>
      <c r="F312" s="937" t="s">
        <v>8719</v>
      </c>
      <c r="G312" s="937" t="s">
        <v>8720</v>
      </c>
      <c r="H312" s="937" t="s">
        <v>8736</v>
      </c>
    </row>
    <row r="313" spans="3:8" x14ac:dyDescent="0.25">
      <c r="C313" s="936" t="s">
        <v>6711</v>
      </c>
      <c r="D313" s="937">
        <v>12753415</v>
      </c>
      <c r="E313" s="937">
        <v>3162962481</v>
      </c>
      <c r="F313" s="937" t="s">
        <v>6712</v>
      </c>
      <c r="G313" s="937" t="s">
        <v>6713</v>
      </c>
      <c r="H313" s="937" t="s">
        <v>6603</v>
      </c>
    </row>
    <row r="314" spans="3:8" x14ac:dyDescent="0.25">
      <c r="C314" s="940" t="s">
        <v>627</v>
      </c>
      <c r="D314" s="559"/>
      <c r="E314" s="559"/>
      <c r="F314" s="559"/>
      <c r="G314" s="559"/>
      <c r="H314" s="559"/>
    </row>
    <row r="315" spans="3:8" x14ac:dyDescent="0.25">
      <c r="C315" s="940" t="s">
        <v>7676</v>
      </c>
      <c r="D315" s="559">
        <v>16504364</v>
      </c>
      <c r="E315" s="559" t="s">
        <v>7677</v>
      </c>
      <c r="F315" s="559" t="s">
        <v>7678</v>
      </c>
      <c r="G315" s="559" t="s">
        <v>7679</v>
      </c>
      <c r="H315" s="559" t="s">
        <v>7680</v>
      </c>
    </row>
    <row r="316" spans="3:8" x14ac:dyDescent="0.25">
      <c r="C316" s="970" t="s">
        <v>8897</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7049</v>
      </c>
      <c r="D320" s="937">
        <v>1022415099</v>
      </c>
      <c r="E320" s="937">
        <v>3102247583</v>
      </c>
      <c r="F320" s="937" t="s">
        <v>7051</v>
      </c>
      <c r="G320" s="937" t="s">
        <v>7050</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6929</v>
      </c>
      <c r="D324" s="937">
        <v>1010152613</v>
      </c>
      <c r="E324" s="937" t="s">
        <v>6933</v>
      </c>
      <c r="F324" s="937" t="s">
        <v>6930</v>
      </c>
      <c r="G324" s="937" t="s">
        <v>6931</v>
      </c>
      <c r="H324" s="937" t="s">
        <v>6932</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6707</v>
      </c>
      <c r="D328" s="937">
        <v>1006777910</v>
      </c>
      <c r="E328" s="937">
        <v>3153057542</v>
      </c>
      <c r="F328" s="937" t="s">
        <v>6704</v>
      </c>
      <c r="G328" s="937" t="s">
        <v>6705</v>
      </c>
      <c r="H328" s="937" t="s">
        <v>6706</v>
      </c>
    </row>
    <row r="329" spans="3:8" x14ac:dyDescent="0.25">
      <c r="C329" s="936" t="s">
        <v>6707</v>
      </c>
      <c r="D329" s="937">
        <v>1006777910</v>
      </c>
      <c r="E329" s="937">
        <v>3153057542</v>
      </c>
      <c r="F329" s="937" t="s">
        <v>6704</v>
      </c>
      <c r="G329" s="937" t="s">
        <v>6705</v>
      </c>
      <c r="H329" s="937" t="s">
        <v>6706</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8849</v>
      </c>
      <c r="E8" s="208"/>
      <c r="F8" s="211" t="s">
        <v>364</v>
      </c>
      <c r="G8" s="210"/>
      <c r="H8" s="208"/>
      <c r="I8" s="208"/>
      <c r="K8" s="310"/>
    </row>
    <row r="9" spans="1:70" ht="15" customHeight="1" x14ac:dyDescent="0.25">
      <c r="A9" s="197"/>
      <c r="B9" s="208"/>
      <c r="C9" s="211" t="s">
        <v>198</v>
      </c>
      <c r="D9" s="232" t="str">
        <f>IFERROR(VLOOKUP(D$8,BDPERSONAS[#All],2,FALSE),"")</f>
        <v>FINO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BECERRA</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4236698</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xml:space="preserve">Cra 10 25 - 58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San Jose</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3106495552</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9298</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BUSTOS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SUAREZ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1051954304</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Vereda San Isidro</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San Jose</v>
      </c>
      <c r="E21" s="208"/>
      <c r="F21" s="214" t="s">
        <v>2</v>
      </c>
      <c r="G21" s="232" t="str">
        <f>IFERROR(VLOOKUP(G$16,BDPERSONAS[#All],6,FALSE),"")</f>
        <v/>
      </c>
      <c r="H21" s="208"/>
      <c r="I21" s="208"/>
      <c r="K21" s="310"/>
    </row>
    <row r="22" spans="1:11" ht="15" customHeight="1" x14ac:dyDescent="0.25">
      <c r="A22" s="197"/>
      <c r="C22" s="214" t="s">
        <v>3</v>
      </c>
      <c r="D22" s="233">
        <f>IFERROR(VLOOKUP(D$16,BDPERSONAS[#All],7,FALSE),"")</f>
        <v>3219955900</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8841</v>
      </c>
      <c r="E27" s="208"/>
      <c r="F27" s="1244" t="s">
        <v>203</v>
      </c>
      <c r="G27" s="1244"/>
      <c r="H27" s="1244"/>
      <c r="I27" s="1244"/>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CAMPERO</v>
      </c>
      <c r="E29" s="208"/>
      <c r="F29" s="1241" t="s">
        <v>204</v>
      </c>
      <c r="G29" s="1242"/>
      <c r="H29" s="220"/>
      <c r="I29" s="220"/>
    </row>
    <row r="30" spans="1:11" ht="28.5" customHeight="1" x14ac:dyDescent="0.3">
      <c r="A30" s="197"/>
      <c r="B30" s="208"/>
      <c r="C30" s="217" t="s">
        <v>11</v>
      </c>
      <c r="D30" s="234" t="str">
        <f>IFERROR(VLOOKUP(D$27,BDPLACAS[#All],4,FALSE),"")</f>
        <v>KIA</v>
      </c>
      <c r="E30" s="208"/>
      <c r="F30" s="1241" t="s">
        <v>209</v>
      </c>
      <c r="G30" s="1242"/>
      <c r="H30" s="220"/>
      <c r="I30" s="220"/>
    </row>
    <row r="31" spans="1:11" ht="28.5" customHeight="1" x14ac:dyDescent="0.3">
      <c r="A31" s="197"/>
      <c r="B31" s="208"/>
      <c r="C31" s="217" t="s">
        <v>12</v>
      </c>
      <c r="D31" s="234" t="str">
        <f>IFERROR(VLOOKUP(D$27,BDPLACAS[#All],5,FALSE),"")</f>
        <v>SPORTAGE DLX</v>
      </c>
      <c r="E31" s="208"/>
      <c r="F31" s="1241" t="s">
        <v>210</v>
      </c>
      <c r="G31" s="1242"/>
      <c r="H31" s="220"/>
      <c r="I31" s="220"/>
    </row>
    <row r="32" spans="1:11" ht="28.5" customHeight="1" x14ac:dyDescent="0.3">
      <c r="A32" s="197"/>
      <c r="B32" s="208"/>
      <c r="C32" s="217" t="s">
        <v>13</v>
      </c>
      <c r="D32" s="234">
        <f>IFERROR(VLOOKUP(D$27,BDPLACAS[#All],6,FALSE),"")</f>
        <v>1995</v>
      </c>
      <c r="E32" s="208"/>
      <c r="F32" s="1241" t="s">
        <v>205</v>
      </c>
      <c r="G32" s="1242" t="s">
        <v>205</v>
      </c>
      <c r="H32" s="220"/>
      <c r="I32" s="220"/>
    </row>
    <row r="33" spans="1:9" ht="28.5" customHeight="1" x14ac:dyDescent="0.3">
      <c r="A33" s="197"/>
      <c r="B33" s="208"/>
      <c r="C33" s="217" t="s">
        <v>14</v>
      </c>
      <c r="D33" s="234" t="str">
        <f>IFERROR(VLOOKUP(D$27,BDPLACAS[#All],7,FALSE),"")</f>
        <v>ROJO</v>
      </c>
      <c r="E33" s="208"/>
      <c r="F33" s="1241" t="s">
        <v>207</v>
      </c>
      <c r="G33" s="1242" t="s">
        <v>207</v>
      </c>
      <c r="H33" s="220"/>
      <c r="I33" s="220"/>
    </row>
    <row r="34" spans="1:9" ht="28.5" customHeight="1" x14ac:dyDescent="0.3">
      <c r="A34" s="197"/>
      <c r="B34" s="208"/>
      <c r="C34" s="217" t="s">
        <v>15</v>
      </c>
      <c r="D34" s="234" t="str">
        <f>IFERROR(VLOOKUP(D$27,BDPLACAS[#All],8,FALSE),"")</f>
        <v>KNAJA5535S5103389</v>
      </c>
      <c r="E34" s="208"/>
      <c r="F34" s="1241" t="s">
        <v>208</v>
      </c>
      <c r="G34" s="1242" t="s">
        <v>208</v>
      </c>
      <c r="H34" s="220"/>
      <c r="I34" s="220"/>
    </row>
    <row r="35" spans="1:9" ht="28.5" customHeight="1" x14ac:dyDescent="0.3">
      <c r="A35" s="197"/>
      <c r="B35" s="208"/>
      <c r="C35" s="217" t="s">
        <v>16</v>
      </c>
      <c r="D35" s="323" t="str">
        <f>IFERROR(VLOOKUP(D$27,BDPLACAS[#All],9,FALSE),"")</f>
        <v>FE705663</v>
      </c>
      <c r="E35" s="208"/>
      <c r="F35" s="1241" t="s">
        <v>9090</v>
      </c>
      <c r="G35" s="1242" t="s">
        <v>208</v>
      </c>
      <c r="H35" s="220"/>
      <c r="I35" s="220"/>
    </row>
    <row r="36" spans="1:9" ht="28.5" customHeight="1" x14ac:dyDescent="0.3">
      <c r="A36" s="197"/>
      <c r="B36" s="208"/>
      <c r="C36" s="217" t="s">
        <v>17</v>
      </c>
      <c r="D36" s="234" t="str">
        <f>IFERROR(VLOOKUP(D$27,BDPLACAS[#All],10,FALSE),"")</f>
        <v>KNAJA5535S5103389</v>
      </c>
      <c r="E36" s="208"/>
      <c r="F36" s="1241" t="s">
        <v>206</v>
      </c>
      <c r="G36" s="1242" t="s">
        <v>206</v>
      </c>
      <c r="H36" s="220"/>
      <c r="I36" s="220"/>
    </row>
    <row r="37" spans="1:9" ht="28.5" customHeight="1" x14ac:dyDescent="0.3">
      <c r="A37" s="197"/>
      <c r="B37" s="208"/>
      <c r="C37" s="217" t="s">
        <v>18</v>
      </c>
      <c r="D37" s="234">
        <f>IFERROR(VLOOKUP(D$27,BDPLACAS[#All],12,FALSE),"")</f>
        <v>2000</v>
      </c>
      <c r="E37" s="208"/>
      <c r="F37" s="1241" t="s">
        <v>6062</v>
      </c>
      <c r="G37" s="1242" t="s">
        <v>206</v>
      </c>
      <c r="H37" s="220"/>
      <c r="I37" s="220"/>
    </row>
    <row r="38" spans="1:9" ht="28.5" customHeight="1" x14ac:dyDescent="0.3">
      <c r="A38" s="197"/>
      <c r="B38" s="208"/>
      <c r="C38" s="217" t="s">
        <v>19</v>
      </c>
      <c r="D38" s="234" t="str">
        <f>IFERROR(VLOOKUP(D$27,BDPLACAS[#All],13,FALSE),"")</f>
        <v>CABINADO</v>
      </c>
      <c r="E38" s="208"/>
      <c r="F38" s="1241" t="s">
        <v>211</v>
      </c>
      <c r="G38" s="1242" t="s">
        <v>211</v>
      </c>
      <c r="H38" s="220"/>
      <c r="I38" s="220"/>
    </row>
    <row r="39" spans="1:9" ht="28.5" customHeight="1" x14ac:dyDescent="0.3">
      <c r="A39" s="197"/>
      <c r="B39" s="208"/>
      <c r="C39" s="217" t="s">
        <v>20</v>
      </c>
      <c r="D39" s="234" t="str">
        <f>IFERROR(VLOOKUP(D$27,BDPLACAS[#All],14,FALSE),"")</f>
        <v>GASOLINA</v>
      </c>
      <c r="E39" s="208"/>
      <c r="F39" s="1241" t="s">
        <v>212</v>
      </c>
      <c r="G39" s="1242" t="s">
        <v>212</v>
      </c>
      <c r="H39" s="220"/>
      <c r="I39" s="220"/>
    </row>
    <row r="40" spans="1:9" ht="28.5" customHeight="1" x14ac:dyDescent="0.3">
      <c r="A40" s="197"/>
      <c r="B40" s="208"/>
      <c r="C40" s="217" t="s">
        <v>22</v>
      </c>
      <c r="D40" s="234" t="str">
        <f>IFERROR(VLOOKUP(D$27,BDPLACAS[#All],16,FALSE),"")</f>
        <v>STRIA DE TTOyTTE MEDELLIN</v>
      </c>
      <c r="E40" s="208"/>
      <c r="F40" s="1241" t="s">
        <v>367</v>
      </c>
      <c r="G40" s="1242" t="s">
        <v>367</v>
      </c>
      <c r="H40" s="220"/>
      <c r="I40" s="220"/>
    </row>
    <row r="41" spans="1:9" ht="28.5" customHeight="1" x14ac:dyDescent="0.3">
      <c r="A41" s="197"/>
      <c r="B41" s="208"/>
      <c r="C41" s="217" t="s">
        <v>23</v>
      </c>
      <c r="D41" s="234">
        <f>IFERROR(VLOOKUP(D$27,BDPLACAS[#All],18,FALSE),"")</f>
        <v>5</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NO</v>
      </c>
      <c r="E43" s="208"/>
      <c r="F43" s="1241" t="s">
        <v>176</v>
      </c>
      <c r="G43" s="1242" t="s">
        <v>213</v>
      </c>
      <c r="H43" s="220"/>
      <c r="I43" s="220"/>
    </row>
    <row r="44" spans="1:9" ht="28.5" customHeight="1" x14ac:dyDescent="0.3">
      <c r="A44" s="197"/>
      <c r="B44" s="208"/>
      <c r="C44" s="217" t="s">
        <v>6126</v>
      </c>
      <c r="D44" s="235">
        <f>IFERROR(VLOOKUP(D$27,BDPLACAS[#All],15,FALSE),"")</f>
        <v>36739</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t="s">
        <v>9301</v>
      </c>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12" priority="1" operator="equal">
      <formula>"si"</formula>
    </cfRule>
    <cfRule type="cellIs" dxfId="211" priority="2" operator="equal">
      <formula>"si"</formula>
    </cfRule>
    <cfRule type="cellIs" dxfId="210"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8"/>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7511</v>
      </c>
      <c r="D3" s="684" t="s">
        <v>7512</v>
      </c>
      <c r="E3" s="684" t="s">
        <v>7513</v>
      </c>
      <c r="F3" s="684">
        <v>6802199</v>
      </c>
      <c r="G3" s="684" t="s">
        <v>7514</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7624</v>
      </c>
      <c r="E6" s="684" t="s">
        <v>274</v>
      </c>
      <c r="F6" s="684">
        <v>16073286</v>
      </c>
      <c r="G6" s="684" t="s">
        <v>7625</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8213</v>
      </c>
      <c r="D9" s="684" t="s">
        <v>2211</v>
      </c>
      <c r="E9" s="684" t="s">
        <v>2965</v>
      </c>
      <c r="F9" s="684">
        <v>71744134</v>
      </c>
      <c r="G9" s="684" t="s">
        <v>8214</v>
      </c>
      <c r="H9" s="684" t="s">
        <v>433</v>
      </c>
      <c r="I9" s="685" t="s">
        <v>8215</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8284</v>
      </c>
      <c r="D12" s="684" t="s">
        <v>8285</v>
      </c>
      <c r="E12" s="684" t="s">
        <v>8286</v>
      </c>
      <c r="F12" s="684">
        <v>94251547</v>
      </c>
      <c r="G12" s="684" t="s">
        <v>8289</v>
      </c>
      <c r="H12" s="684" t="s">
        <v>8288</v>
      </c>
      <c r="I12" s="685" t="s">
        <v>8287</v>
      </c>
      <c r="X12" s="2" t="s">
        <v>178</v>
      </c>
    </row>
    <row r="13" spans="1:24" x14ac:dyDescent="0.25">
      <c r="A13" s="139"/>
      <c r="C13" s="685" t="s">
        <v>8813</v>
      </c>
      <c r="D13" s="684" t="s">
        <v>8814</v>
      </c>
      <c r="E13" s="684" t="s">
        <v>332</v>
      </c>
      <c r="F13" s="684">
        <v>1152699927</v>
      </c>
      <c r="G13" s="684"/>
      <c r="H13" s="684" t="s">
        <v>221</v>
      </c>
      <c r="I13" s="685" t="s">
        <v>8815</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8634</v>
      </c>
      <c r="E18" s="684" t="s">
        <v>8635</v>
      </c>
      <c r="F18" s="684">
        <v>1116251201</v>
      </c>
      <c r="G18" s="684" t="s">
        <v>8636</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7219</v>
      </c>
      <c r="D20" s="779" t="s">
        <v>275</v>
      </c>
      <c r="E20" s="779" t="s">
        <v>7220</v>
      </c>
      <c r="F20" s="779">
        <v>26226856</v>
      </c>
      <c r="G20" s="773" t="s">
        <v>7222</v>
      </c>
      <c r="H20" s="774" t="s">
        <v>7221</v>
      </c>
      <c r="I20" s="775" t="s">
        <v>6637</v>
      </c>
    </row>
    <row r="21" spans="1:9" x14ac:dyDescent="0.25">
      <c r="A21" s="197"/>
      <c r="C21" s="685" t="s">
        <v>7781</v>
      </c>
      <c r="D21" s="684" t="s">
        <v>1872</v>
      </c>
      <c r="E21" s="684" t="s">
        <v>7782</v>
      </c>
      <c r="F21" s="684">
        <v>1000514363</v>
      </c>
      <c r="G21" s="684" t="s">
        <v>7783</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8357</v>
      </c>
      <c r="D26" s="684" t="s">
        <v>6244</v>
      </c>
      <c r="E26" s="684" t="s">
        <v>5201</v>
      </c>
      <c r="F26" s="684">
        <v>1039460310</v>
      </c>
      <c r="G26" s="684"/>
      <c r="H26" s="684" t="s">
        <v>433</v>
      </c>
      <c r="I26" s="685" t="s">
        <v>8356</v>
      </c>
    </row>
    <row r="27" spans="1:9" x14ac:dyDescent="0.25">
      <c r="A27" s="139"/>
      <c r="C27" s="685" t="s">
        <v>5305</v>
      </c>
      <c r="D27" s="684" t="s">
        <v>8623</v>
      </c>
      <c r="E27" s="684" t="s">
        <v>8624</v>
      </c>
      <c r="F27" s="684">
        <v>1073506764</v>
      </c>
      <c r="G27" s="684" t="s">
        <v>8625</v>
      </c>
      <c r="H27" s="684" t="s">
        <v>8626</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8557</v>
      </c>
      <c r="D34" s="684" t="s">
        <v>8558</v>
      </c>
      <c r="E34" s="684" t="s">
        <v>8559</v>
      </c>
      <c r="F34" s="684">
        <v>1086578246</v>
      </c>
      <c r="G34" s="684" t="s">
        <v>8560</v>
      </c>
      <c r="H34" s="684" t="s">
        <v>8561</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8862</v>
      </c>
      <c r="D37" s="684" t="s">
        <v>2027</v>
      </c>
      <c r="E37" s="684" t="s">
        <v>2430</v>
      </c>
      <c r="F37" s="684">
        <v>1013583616</v>
      </c>
      <c r="G37" s="684" t="s">
        <v>8863</v>
      </c>
      <c r="H37" s="684" t="s">
        <v>544</v>
      </c>
      <c r="I37" s="685">
        <v>3125698787</v>
      </c>
    </row>
    <row r="38" spans="1:9" x14ac:dyDescent="0.25">
      <c r="A38" s="139"/>
      <c r="C38" s="685" t="s">
        <v>7626</v>
      </c>
      <c r="D38" s="684" t="s">
        <v>7627</v>
      </c>
      <c r="E38" s="684" t="s">
        <v>2965</v>
      </c>
      <c r="F38" s="684">
        <v>1013625476</v>
      </c>
      <c r="G38" s="684" t="s">
        <v>7628</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7786</v>
      </c>
      <c r="D40" s="684" t="s">
        <v>3150</v>
      </c>
      <c r="E40" s="684" t="s">
        <v>3291</v>
      </c>
      <c r="F40" s="684">
        <v>1081517576</v>
      </c>
      <c r="G40" s="684" t="s">
        <v>7787</v>
      </c>
      <c r="H40" s="684" t="s">
        <v>7788</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6654</v>
      </c>
      <c r="D42" s="686" t="s">
        <v>2965</v>
      </c>
      <c r="E42" s="686" t="s">
        <v>6655</v>
      </c>
      <c r="F42" s="686">
        <v>1098768470</v>
      </c>
      <c r="G42" s="686" t="s">
        <v>6656</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9098</v>
      </c>
      <c r="D46" s="684" t="s">
        <v>9099</v>
      </c>
      <c r="E46" s="684" t="s">
        <v>9100</v>
      </c>
      <c r="F46" s="684">
        <v>51751377</v>
      </c>
      <c r="G46" s="684" t="s">
        <v>9101</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7652</v>
      </c>
      <c r="D48" s="684" t="s">
        <v>7653</v>
      </c>
      <c r="E48" s="684" t="s">
        <v>7654</v>
      </c>
      <c r="F48" s="684">
        <v>1128225288</v>
      </c>
      <c r="G48" s="684" t="s">
        <v>7655</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8389</v>
      </c>
      <c r="D51" s="684" t="s">
        <v>6379</v>
      </c>
      <c r="E51" s="684" t="s">
        <v>2570</v>
      </c>
      <c r="F51" s="684">
        <v>1004913241</v>
      </c>
      <c r="G51" s="684" t="s">
        <v>8390</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x14ac:dyDescent="0.25">
      <c r="A53" s="139"/>
      <c r="C53" s="779" t="s">
        <v>406</v>
      </c>
      <c r="D53" s="779" t="s">
        <v>6842</v>
      </c>
      <c r="E53" s="779" t="s">
        <v>6843</v>
      </c>
      <c r="F53" s="779">
        <v>1085341002</v>
      </c>
      <c r="G53" s="773" t="s">
        <v>6844</v>
      </c>
      <c r="H53" s="774" t="s">
        <v>257</v>
      </c>
      <c r="I53" s="775">
        <v>3218119320</v>
      </c>
    </row>
    <row r="54" spans="1:9" ht="30"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9046</v>
      </c>
      <c r="D56" s="684" t="s">
        <v>9047</v>
      </c>
      <c r="E56" s="684" t="s">
        <v>4390</v>
      </c>
      <c r="F56" s="684">
        <v>12263742</v>
      </c>
      <c r="G56" s="684" t="s">
        <v>9048</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6855</v>
      </c>
      <c r="D58" s="684" t="s">
        <v>1883</v>
      </c>
      <c r="E58" s="684" t="s">
        <v>6842</v>
      </c>
      <c r="F58" s="684">
        <v>79443226</v>
      </c>
      <c r="G58" s="684" t="s">
        <v>8865</v>
      </c>
      <c r="H58" s="684" t="s">
        <v>544</v>
      </c>
      <c r="I58" s="685">
        <v>3193341916</v>
      </c>
    </row>
    <row r="59" spans="1:9" x14ac:dyDescent="0.25">
      <c r="A59" s="139"/>
      <c r="C59" s="779" t="s">
        <v>6855</v>
      </c>
      <c r="D59" s="779" t="s">
        <v>1883</v>
      </c>
      <c r="E59" s="779" t="s">
        <v>6842</v>
      </c>
      <c r="F59" s="779">
        <v>79443226</v>
      </c>
      <c r="G59" s="773" t="s">
        <v>6856</v>
      </c>
      <c r="H59" s="774" t="s">
        <v>544</v>
      </c>
      <c r="I59" s="775">
        <v>3219931679</v>
      </c>
    </row>
    <row r="60" spans="1:9" ht="30"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7646</v>
      </c>
      <c r="D65" s="684" t="s">
        <v>284</v>
      </c>
      <c r="E65" s="684" t="s">
        <v>7647</v>
      </c>
      <c r="F65" s="684">
        <v>1077875218</v>
      </c>
      <c r="G65" s="684" t="s">
        <v>7645</v>
      </c>
      <c r="H65" s="684" t="s">
        <v>4838</v>
      </c>
      <c r="I65" s="685">
        <v>3107287871</v>
      </c>
    </row>
    <row r="66" spans="1:9" x14ac:dyDescent="0.25">
      <c r="A66" s="139"/>
      <c r="C66" s="685" t="s">
        <v>9320</v>
      </c>
      <c r="D66" s="684" t="s">
        <v>535</v>
      </c>
      <c r="E66" s="684" t="s">
        <v>9321</v>
      </c>
      <c r="F66" s="684">
        <v>1000122711</v>
      </c>
      <c r="G66" s="684" t="s">
        <v>9322</v>
      </c>
      <c r="H66" s="684" t="s">
        <v>544</v>
      </c>
      <c r="I66" s="685">
        <v>3212631665</v>
      </c>
    </row>
    <row r="67" spans="1:9" x14ac:dyDescent="0.25">
      <c r="A67" s="139"/>
      <c r="C67" s="686" t="s">
        <v>3363</v>
      </c>
      <c r="D67" s="686" t="s">
        <v>3364</v>
      </c>
      <c r="E67" s="686" t="s">
        <v>332</v>
      </c>
      <c r="F67" s="686">
        <v>71721194</v>
      </c>
      <c r="G67" s="686" t="s">
        <v>3365</v>
      </c>
      <c r="H67" s="686" t="s">
        <v>221</v>
      </c>
      <c r="I67" s="686" t="s">
        <v>3366</v>
      </c>
    </row>
    <row r="68" spans="1:9" x14ac:dyDescent="0.25">
      <c r="A68" s="139"/>
      <c r="C68" s="779" t="s">
        <v>7328</v>
      </c>
      <c r="D68" s="779" t="s">
        <v>7329</v>
      </c>
      <c r="E68" s="779" t="s">
        <v>4855</v>
      </c>
      <c r="F68" s="779">
        <v>1052404827</v>
      </c>
      <c r="G68" s="773" t="s">
        <v>7330</v>
      </c>
      <c r="H68" s="774" t="s">
        <v>2372</v>
      </c>
      <c r="I68" s="775">
        <v>3202050637</v>
      </c>
    </row>
    <row r="69" spans="1:9" x14ac:dyDescent="0.25">
      <c r="A69" s="139"/>
      <c r="C69" s="779" t="s">
        <v>6906</v>
      </c>
      <c r="D69" s="779" t="s">
        <v>6907</v>
      </c>
      <c r="E69" s="779" t="s">
        <v>6908</v>
      </c>
      <c r="F69" s="779">
        <v>1152688279</v>
      </c>
      <c r="G69" s="773" t="s">
        <v>6910</v>
      </c>
      <c r="H69" s="774" t="s">
        <v>6909</v>
      </c>
      <c r="I69" s="775">
        <v>3127353410</v>
      </c>
    </row>
    <row r="70" spans="1:9" x14ac:dyDescent="0.25">
      <c r="A70" s="139"/>
      <c r="C70" s="685" t="s">
        <v>8233</v>
      </c>
      <c r="D70" s="684" t="s">
        <v>8234</v>
      </c>
      <c r="E70" s="684" t="s">
        <v>1883</v>
      </c>
      <c r="F70" s="684">
        <v>20622850</v>
      </c>
      <c r="G70" s="684" t="s">
        <v>8235</v>
      </c>
      <c r="H70" s="684" t="s">
        <v>4350</v>
      </c>
      <c r="I70" s="685">
        <v>3148544934</v>
      </c>
    </row>
    <row r="71" spans="1:9" x14ac:dyDescent="0.25">
      <c r="A71" s="139"/>
      <c r="C71" s="686" t="s">
        <v>4542</v>
      </c>
      <c r="D71" s="686" t="s">
        <v>354</v>
      </c>
      <c r="E71" s="686" t="s">
        <v>284</v>
      </c>
      <c r="F71" s="686">
        <v>1116542728</v>
      </c>
      <c r="G71" s="686" t="s">
        <v>4543</v>
      </c>
      <c r="H71" s="686" t="s">
        <v>2424</v>
      </c>
      <c r="I71" s="686">
        <v>3123877171</v>
      </c>
    </row>
    <row r="72" spans="1:9" x14ac:dyDescent="0.25">
      <c r="A72" s="139"/>
      <c r="C72" s="686" t="s">
        <v>282</v>
      </c>
      <c r="D72" s="686" t="s">
        <v>283</v>
      </c>
      <c r="E72" s="686" t="s">
        <v>284</v>
      </c>
      <c r="F72" s="903">
        <v>1148435685</v>
      </c>
      <c r="G72" s="861" t="s">
        <v>285</v>
      </c>
      <c r="H72" s="861" t="s">
        <v>286</v>
      </c>
      <c r="I72" s="903">
        <v>3127259045</v>
      </c>
    </row>
    <row r="73" spans="1:9" x14ac:dyDescent="0.25">
      <c r="A73" s="139"/>
      <c r="C73" s="686" t="s">
        <v>2602</v>
      </c>
      <c r="D73" s="686"/>
      <c r="E73" s="686"/>
      <c r="F73" s="686">
        <v>901402255</v>
      </c>
      <c r="G73" s="686" t="s">
        <v>2603</v>
      </c>
      <c r="H73" s="686" t="s">
        <v>433</v>
      </c>
      <c r="I73" s="686">
        <v>6046071694</v>
      </c>
    </row>
    <row r="74" spans="1:9" x14ac:dyDescent="0.25">
      <c r="A74" s="139"/>
      <c r="C74" s="686" t="s">
        <v>2026</v>
      </c>
      <c r="D74" s="686" t="s">
        <v>2027</v>
      </c>
      <c r="E74" s="686" t="s">
        <v>489</v>
      </c>
      <c r="F74" s="686">
        <v>43103510</v>
      </c>
      <c r="G74" s="686"/>
      <c r="H74" s="686"/>
      <c r="I74" s="686"/>
    </row>
    <row r="75" spans="1:9" x14ac:dyDescent="0.25">
      <c r="A75" s="139"/>
      <c r="C75" s="686" t="s">
        <v>1752</v>
      </c>
      <c r="D75" s="686" t="s">
        <v>1617</v>
      </c>
      <c r="E75" s="686" t="s">
        <v>275</v>
      </c>
      <c r="F75" s="686">
        <v>1017251895</v>
      </c>
      <c r="G75" s="686" t="s">
        <v>3330</v>
      </c>
      <c r="H75" s="686" t="s">
        <v>245</v>
      </c>
      <c r="I75" s="686">
        <v>3107280765</v>
      </c>
    </row>
    <row r="76" spans="1:9" x14ac:dyDescent="0.25">
      <c r="A76" s="139"/>
      <c r="C76" s="686" t="s">
        <v>2082</v>
      </c>
      <c r="D76" s="686" t="s">
        <v>2083</v>
      </c>
      <c r="E76" s="686" t="s">
        <v>2084</v>
      </c>
      <c r="F76" s="686">
        <v>1152691960</v>
      </c>
      <c r="G76" s="686" t="s">
        <v>2081</v>
      </c>
      <c r="H76" s="686" t="s">
        <v>245</v>
      </c>
      <c r="I76" s="686">
        <v>3115970841</v>
      </c>
    </row>
    <row r="77" spans="1:9" x14ac:dyDescent="0.25">
      <c r="A77" s="139"/>
      <c r="C77" s="685" t="s">
        <v>8690</v>
      </c>
      <c r="D77" s="684" t="s">
        <v>4619</v>
      </c>
      <c r="E77" s="684" t="s">
        <v>1603</v>
      </c>
      <c r="F77" s="684">
        <v>1128402520</v>
      </c>
      <c r="G77" s="684" t="s">
        <v>8691</v>
      </c>
      <c r="H77" s="684" t="s">
        <v>221</v>
      </c>
      <c r="I77" s="685">
        <v>3017392780</v>
      </c>
    </row>
    <row r="78" spans="1:9" x14ac:dyDescent="0.25">
      <c r="A78" s="139"/>
      <c r="C78" s="686" t="s">
        <v>4703</v>
      </c>
      <c r="D78" s="686" t="s">
        <v>4704</v>
      </c>
      <c r="E78" s="686" t="s">
        <v>509</v>
      </c>
      <c r="F78" s="686">
        <v>1037595739</v>
      </c>
      <c r="G78" s="686" t="s">
        <v>4705</v>
      </c>
      <c r="H78" s="686" t="s">
        <v>433</v>
      </c>
      <c r="I78" s="686">
        <v>3113376913</v>
      </c>
    </row>
    <row r="79" spans="1:9" x14ac:dyDescent="0.25">
      <c r="A79" s="139"/>
      <c r="C79" s="686" t="s">
        <v>5033</v>
      </c>
      <c r="D79" s="686" t="s">
        <v>5034</v>
      </c>
      <c r="E79" s="686" t="s">
        <v>5035</v>
      </c>
      <c r="F79" s="686">
        <v>1077872079</v>
      </c>
      <c r="G79" s="686" t="s">
        <v>5036</v>
      </c>
      <c r="H79" s="686" t="s">
        <v>4838</v>
      </c>
      <c r="I79" s="686">
        <v>3227445661</v>
      </c>
    </row>
    <row r="80" spans="1:9" x14ac:dyDescent="0.25">
      <c r="A80" s="139"/>
      <c r="C80" s="686" t="s">
        <v>4122</v>
      </c>
      <c r="D80" s="686" t="s">
        <v>1763</v>
      </c>
      <c r="E80" s="686" t="s">
        <v>306</v>
      </c>
      <c r="F80" s="686">
        <v>72352018</v>
      </c>
      <c r="G80" s="686" t="s">
        <v>4123</v>
      </c>
      <c r="H80" s="686" t="s">
        <v>221</v>
      </c>
      <c r="I80" s="686">
        <v>3006711079</v>
      </c>
    </row>
    <row r="81" spans="1:9" x14ac:dyDescent="0.25">
      <c r="A81" s="139"/>
      <c r="C81" s="686" t="s">
        <v>5834</v>
      </c>
      <c r="D81" s="686" t="s">
        <v>5835</v>
      </c>
      <c r="E81" s="686" t="s">
        <v>1872</v>
      </c>
      <c r="F81" s="686">
        <v>71980809</v>
      </c>
      <c r="G81" s="686" t="s">
        <v>5836</v>
      </c>
      <c r="H81" s="686" t="s">
        <v>221</v>
      </c>
      <c r="I81" s="686" t="s">
        <v>1874</v>
      </c>
    </row>
    <row r="82" spans="1:9" x14ac:dyDescent="0.25">
      <c r="A82" s="139"/>
      <c r="C82" s="685" t="s">
        <v>3547</v>
      </c>
      <c r="D82" s="684" t="s">
        <v>3128</v>
      </c>
      <c r="E82" s="684" t="s">
        <v>539</v>
      </c>
      <c r="F82" s="684">
        <v>1126787260</v>
      </c>
      <c r="G82" s="684" t="s">
        <v>9199</v>
      </c>
      <c r="H82" s="684" t="s">
        <v>221</v>
      </c>
      <c r="I82" s="685">
        <v>3138948787</v>
      </c>
    </row>
    <row r="83" spans="1:9" x14ac:dyDescent="0.25">
      <c r="A83" s="139"/>
      <c r="C83" s="686" t="s">
        <v>3547</v>
      </c>
      <c r="D83" s="686" t="s">
        <v>3548</v>
      </c>
      <c r="E83" s="686" t="s">
        <v>3032</v>
      </c>
      <c r="F83" s="686">
        <v>1041146381</v>
      </c>
      <c r="G83" s="686" t="s">
        <v>225</v>
      </c>
      <c r="H83" s="686" t="s">
        <v>221</v>
      </c>
      <c r="I83" s="686">
        <v>3108213010</v>
      </c>
    </row>
    <row r="84" spans="1:9" x14ac:dyDescent="0.25">
      <c r="A84" s="139"/>
      <c r="C84" s="686" t="s">
        <v>3547</v>
      </c>
      <c r="D84" s="686" t="s">
        <v>3778</v>
      </c>
      <c r="E84" s="686" t="s">
        <v>539</v>
      </c>
      <c r="F84" s="686">
        <v>1037655844</v>
      </c>
      <c r="G84" s="686" t="s">
        <v>3779</v>
      </c>
      <c r="H84" s="686" t="s">
        <v>221</v>
      </c>
      <c r="I84" s="686" t="s">
        <v>3780</v>
      </c>
    </row>
    <row r="85" spans="1:9" x14ac:dyDescent="0.25">
      <c r="A85" s="139"/>
      <c r="C85" s="685" t="s">
        <v>3547</v>
      </c>
      <c r="D85" s="684" t="s">
        <v>3128</v>
      </c>
      <c r="E85" s="684" t="s">
        <v>539</v>
      </c>
      <c r="F85" s="684">
        <v>1126787260</v>
      </c>
      <c r="G85" s="684" t="s">
        <v>9199</v>
      </c>
      <c r="H85" s="684" t="s">
        <v>221</v>
      </c>
      <c r="I85" s="685">
        <v>3138948787</v>
      </c>
    </row>
    <row r="86" spans="1:9" x14ac:dyDescent="0.25">
      <c r="A86" s="139"/>
      <c r="C86" s="685" t="s">
        <v>7591</v>
      </c>
      <c r="D86" s="684" t="s">
        <v>2763</v>
      </c>
      <c r="E86" s="684" t="s">
        <v>7592</v>
      </c>
      <c r="F86" s="684">
        <v>1146441668</v>
      </c>
      <c r="G86" s="684" t="s">
        <v>7593</v>
      </c>
      <c r="H86" s="684" t="s">
        <v>5312</v>
      </c>
      <c r="I86" s="685">
        <v>3214894980</v>
      </c>
    </row>
    <row r="87" spans="1:9" x14ac:dyDescent="0.25">
      <c r="A87" s="139"/>
      <c r="C87" s="686" t="s">
        <v>5864</v>
      </c>
      <c r="D87" s="686" t="s">
        <v>5865</v>
      </c>
      <c r="E87" s="686" t="s">
        <v>584</v>
      </c>
      <c r="F87" s="686">
        <v>72429898</v>
      </c>
      <c r="G87" s="686" t="s">
        <v>5866</v>
      </c>
      <c r="H87" s="686" t="s">
        <v>5867</v>
      </c>
      <c r="I87" s="686">
        <v>3006302921</v>
      </c>
    </row>
    <row r="88" spans="1:9" x14ac:dyDescent="0.25">
      <c r="A88" s="139"/>
      <c r="C88" s="686" t="s">
        <v>5870</v>
      </c>
      <c r="D88" s="686" t="s">
        <v>3150</v>
      </c>
      <c r="E88" s="686" t="s">
        <v>219</v>
      </c>
      <c r="F88" s="686">
        <v>1088334322</v>
      </c>
      <c r="G88" s="686"/>
      <c r="H88" s="686"/>
      <c r="I88" s="686"/>
    </row>
    <row r="89" spans="1:9" x14ac:dyDescent="0.25">
      <c r="A89" s="139"/>
      <c r="C89" s="686" t="s">
        <v>4244</v>
      </c>
      <c r="D89" s="686" t="s">
        <v>4245</v>
      </c>
      <c r="E89" s="686" t="s">
        <v>4246</v>
      </c>
      <c r="F89" s="686">
        <v>1118818776</v>
      </c>
      <c r="G89" s="686" t="s">
        <v>4247</v>
      </c>
      <c r="H89" s="686" t="s">
        <v>4248</v>
      </c>
      <c r="I89" s="686">
        <v>3234067467</v>
      </c>
    </row>
    <row r="90" spans="1:9" x14ac:dyDescent="0.25">
      <c r="A90" s="139"/>
      <c r="C90" s="686" t="s">
        <v>5548</v>
      </c>
      <c r="D90" s="686" t="s">
        <v>5549</v>
      </c>
      <c r="E90" s="686" t="s">
        <v>5550</v>
      </c>
      <c r="F90" s="686">
        <v>87940941</v>
      </c>
      <c r="G90" s="686" t="s">
        <v>5551</v>
      </c>
      <c r="H90" s="686" t="s">
        <v>5547</v>
      </c>
      <c r="I90" s="686">
        <v>3117297399</v>
      </c>
    </row>
    <row r="91" spans="1:9" x14ac:dyDescent="0.25">
      <c r="A91" s="139"/>
      <c r="C91" s="686" t="s">
        <v>6323</v>
      </c>
      <c r="D91" s="686" t="s">
        <v>353</v>
      </c>
      <c r="E91" s="686" t="s">
        <v>3357</v>
      </c>
      <c r="F91" s="686">
        <v>71293247</v>
      </c>
      <c r="G91" s="686"/>
      <c r="H91" s="686"/>
      <c r="I91" s="686"/>
    </row>
    <row r="92" spans="1:9" x14ac:dyDescent="0.25">
      <c r="A92" s="139"/>
      <c r="C92" s="686" t="s">
        <v>3757</v>
      </c>
      <c r="D92" s="686" t="s">
        <v>3758</v>
      </c>
      <c r="E92" s="686" t="s">
        <v>3227</v>
      </c>
      <c r="F92" s="686">
        <v>1193118452</v>
      </c>
      <c r="G92" s="686" t="s">
        <v>3759</v>
      </c>
      <c r="H92" s="686" t="s">
        <v>221</v>
      </c>
      <c r="I92" s="686">
        <v>3208891118</v>
      </c>
    </row>
    <row r="93" spans="1:9" x14ac:dyDescent="0.25">
      <c r="A93" s="139"/>
      <c r="C93" s="685" t="s">
        <v>1938</v>
      </c>
      <c r="D93" s="684" t="s">
        <v>7647</v>
      </c>
      <c r="E93" s="684" t="s">
        <v>319</v>
      </c>
      <c r="F93" s="684">
        <v>1037546644</v>
      </c>
      <c r="G93" s="684" t="s">
        <v>8522</v>
      </c>
      <c r="H93" s="684" t="s">
        <v>245</v>
      </c>
      <c r="I93" s="685">
        <v>3138168383</v>
      </c>
    </row>
    <row r="94" spans="1:9" x14ac:dyDescent="0.25">
      <c r="A94" s="139"/>
      <c r="C94" s="686" t="s">
        <v>1938</v>
      </c>
      <c r="D94" s="686" t="s">
        <v>1939</v>
      </c>
      <c r="E94" s="686" t="s">
        <v>1940</v>
      </c>
      <c r="F94" s="686">
        <v>1001361475</v>
      </c>
      <c r="G94" s="686"/>
      <c r="H94" s="686"/>
      <c r="I94" s="686"/>
    </row>
    <row r="95" spans="1:9" x14ac:dyDescent="0.25">
      <c r="A95" s="139"/>
      <c r="C95" s="686" t="s">
        <v>3494</v>
      </c>
      <c r="D95" s="686" t="s">
        <v>3495</v>
      </c>
      <c r="E95" s="686" t="s">
        <v>2123</v>
      </c>
      <c r="F95" s="686">
        <v>1007762100</v>
      </c>
      <c r="G95" s="686" t="s">
        <v>3496</v>
      </c>
      <c r="H95" s="686" t="s">
        <v>3488</v>
      </c>
      <c r="I95" s="686">
        <v>3104196504</v>
      </c>
    </row>
    <row r="96" spans="1:9" x14ac:dyDescent="0.25">
      <c r="A96" s="139"/>
      <c r="C96" s="686" t="s">
        <v>5739</v>
      </c>
      <c r="D96" s="686" t="s">
        <v>5740</v>
      </c>
      <c r="E96" s="686" t="s">
        <v>5741</v>
      </c>
      <c r="F96" s="686">
        <v>1042432559</v>
      </c>
      <c r="G96" s="686" t="s">
        <v>5742</v>
      </c>
      <c r="H96" s="686" t="s">
        <v>5743</v>
      </c>
      <c r="I96" s="686">
        <v>3125478454</v>
      </c>
    </row>
    <row r="97" spans="1:9" x14ac:dyDescent="0.25">
      <c r="A97" s="139"/>
      <c r="C97" s="686" t="s">
        <v>2144</v>
      </c>
      <c r="D97" s="686" t="s">
        <v>2145</v>
      </c>
      <c r="E97" s="686" t="s">
        <v>483</v>
      </c>
      <c r="F97" s="686">
        <v>94498721</v>
      </c>
      <c r="G97" s="686" t="s">
        <v>2146</v>
      </c>
      <c r="H97" s="686" t="s">
        <v>2148</v>
      </c>
      <c r="I97" s="686">
        <v>3108213241</v>
      </c>
    </row>
    <row r="98" spans="1:9" x14ac:dyDescent="0.25">
      <c r="A98" s="139"/>
      <c r="C98" s="686" t="s">
        <v>2574</v>
      </c>
      <c r="D98" s="686" t="s">
        <v>2575</v>
      </c>
      <c r="E98" s="686" t="s">
        <v>284</v>
      </c>
      <c r="F98" s="686">
        <v>1093800598</v>
      </c>
      <c r="G98" s="686" t="s">
        <v>2576</v>
      </c>
      <c r="H98" s="686" t="s">
        <v>1585</v>
      </c>
      <c r="I98" s="686">
        <v>3213726788</v>
      </c>
    </row>
    <row r="99" spans="1:9" x14ac:dyDescent="0.25">
      <c r="A99" s="139"/>
      <c r="C99" s="686" t="s">
        <v>2028</v>
      </c>
      <c r="D99" s="686" t="s">
        <v>1979</v>
      </c>
      <c r="E99" s="686" t="s">
        <v>496</v>
      </c>
      <c r="F99" s="686">
        <v>1001237062</v>
      </c>
      <c r="G99" s="686" t="s">
        <v>3143</v>
      </c>
      <c r="H99" s="686" t="s">
        <v>221</v>
      </c>
      <c r="I99" s="686" t="s">
        <v>3144</v>
      </c>
    </row>
    <row r="100" spans="1:9" x14ac:dyDescent="0.25">
      <c r="A100" s="139"/>
      <c r="C100" s="686" t="s">
        <v>2028</v>
      </c>
      <c r="D100" s="686" t="s">
        <v>2030</v>
      </c>
      <c r="E100" s="686" t="s">
        <v>2029</v>
      </c>
      <c r="F100" s="686">
        <v>1040730747</v>
      </c>
      <c r="G100" s="686"/>
      <c r="H100" s="686"/>
      <c r="I100" s="686"/>
    </row>
    <row r="101" spans="1:9" x14ac:dyDescent="0.25">
      <c r="A101" s="139"/>
      <c r="C101" s="686" t="s">
        <v>2028</v>
      </c>
      <c r="D101" s="686" t="s">
        <v>2030</v>
      </c>
      <c r="E101" s="686" t="s">
        <v>2029</v>
      </c>
      <c r="F101" s="686"/>
      <c r="G101" s="686"/>
      <c r="H101" s="686"/>
      <c r="I101" s="686"/>
    </row>
    <row r="102" spans="1:9" x14ac:dyDescent="0.25">
      <c r="A102" s="139"/>
      <c r="C102" s="686" t="s">
        <v>5094</v>
      </c>
      <c r="D102" s="686" t="s">
        <v>5095</v>
      </c>
      <c r="E102" s="686" t="s">
        <v>3410</v>
      </c>
      <c r="F102" s="686">
        <v>1085282734</v>
      </c>
      <c r="G102" s="686" t="s">
        <v>5096</v>
      </c>
      <c r="H102" s="686" t="s">
        <v>257</v>
      </c>
      <c r="I102" s="686">
        <v>3008120009</v>
      </c>
    </row>
    <row r="103" spans="1:9" x14ac:dyDescent="0.25">
      <c r="A103" s="139"/>
      <c r="C103" s="685" t="s">
        <v>8627</v>
      </c>
      <c r="D103" s="684" t="s">
        <v>6356</v>
      </c>
      <c r="E103" s="684" t="s">
        <v>2775</v>
      </c>
      <c r="F103" s="684">
        <v>80655524</v>
      </c>
      <c r="G103" s="684" t="s">
        <v>8628</v>
      </c>
      <c r="H103" s="684" t="s">
        <v>8629</v>
      </c>
      <c r="I103" s="685">
        <v>3114492758</v>
      </c>
    </row>
    <row r="104" spans="1:9" x14ac:dyDescent="0.25">
      <c r="A104" s="139"/>
      <c r="C104" s="769" t="s">
        <v>8584</v>
      </c>
      <c r="D104" s="770" t="s">
        <v>8585</v>
      </c>
      <c r="E104" s="770" t="s">
        <v>8586</v>
      </c>
      <c r="F104" s="770">
        <v>1127947298</v>
      </c>
      <c r="G104" s="684" t="s">
        <v>8587</v>
      </c>
      <c r="H104" s="684" t="s">
        <v>221</v>
      </c>
      <c r="I104" s="685">
        <v>3007154334</v>
      </c>
    </row>
    <row r="105" spans="1:9" x14ac:dyDescent="0.25">
      <c r="A105" s="139"/>
      <c r="C105" s="199" t="s">
        <v>7040</v>
      </c>
      <c r="D105" s="199" t="s">
        <v>7041</v>
      </c>
      <c r="E105" s="199" t="s">
        <v>7042</v>
      </c>
      <c r="F105" s="199">
        <v>1035436687</v>
      </c>
      <c r="G105" s="773" t="s">
        <v>6910</v>
      </c>
      <c r="H105" s="774" t="s">
        <v>221</v>
      </c>
      <c r="I105" s="775" t="s">
        <v>7043</v>
      </c>
    </row>
    <row r="106" spans="1:9" x14ac:dyDescent="0.25">
      <c r="A106" s="139"/>
      <c r="C106" s="2" t="s">
        <v>3390</v>
      </c>
      <c r="D106" s="2" t="s">
        <v>2564</v>
      </c>
      <c r="E106" s="2" t="s">
        <v>306</v>
      </c>
      <c r="F106" s="2">
        <v>1064711701</v>
      </c>
      <c r="G106" s="686" t="s">
        <v>3391</v>
      </c>
      <c r="H106" s="686" t="s">
        <v>3225</v>
      </c>
      <c r="I106" s="686">
        <v>3226248194</v>
      </c>
    </row>
    <row r="107" spans="1:9" x14ac:dyDescent="0.25">
      <c r="A107" s="139"/>
      <c r="C107" s="2" t="s">
        <v>3193</v>
      </c>
      <c r="D107" s="2" t="s">
        <v>332</v>
      </c>
      <c r="E107" s="2" t="s">
        <v>3194</v>
      </c>
      <c r="F107" s="2">
        <v>1106363010</v>
      </c>
      <c r="G107" s="2" t="s">
        <v>3195</v>
      </c>
      <c r="H107" s="2" t="s">
        <v>468</v>
      </c>
      <c r="I107" s="2">
        <v>3115835000</v>
      </c>
    </row>
    <row r="108" spans="1:9" x14ac:dyDescent="0.25">
      <c r="A108" s="139"/>
      <c r="C108" s="2" t="s">
        <v>2220</v>
      </c>
      <c r="D108" s="2" t="s">
        <v>2221</v>
      </c>
      <c r="E108" s="2" t="s">
        <v>496</v>
      </c>
      <c r="F108" s="2">
        <v>1152468349</v>
      </c>
      <c r="G108" s="2" t="s">
        <v>2213</v>
      </c>
      <c r="H108" s="2" t="s">
        <v>221</v>
      </c>
      <c r="I108" s="2"/>
    </row>
    <row r="109" spans="1:9" x14ac:dyDescent="0.25">
      <c r="A109" s="139"/>
      <c r="C109" s="2" t="s">
        <v>5875</v>
      </c>
      <c r="D109" s="2" t="s">
        <v>5981</v>
      </c>
      <c r="E109" s="2" t="s">
        <v>4896</v>
      </c>
      <c r="F109" s="2">
        <v>30356616</v>
      </c>
      <c r="G109" s="2" t="s">
        <v>5982</v>
      </c>
      <c r="H109" s="2" t="s">
        <v>217</v>
      </c>
      <c r="I109" s="2">
        <v>3136820757</v>
      </c>
    </row>
    <row r="110" spans="1:9" x14ac:dyDescent="0.25">
      <c r="A110" s="139"/>
      <c r="C110" s="2" t="s">
        <v>5875</v>
      </c>
      <c r="D110" s="2" t="s">
        <v>219</v>
      </c>
      <c r="E110" s="2" t="s">
        <v>5876</v>
      </c>
      <c r="F110" s="2">
        <v>24989723</v>
      </c>
      <c r="G110" s="2"/>
      <c r="H110" s="2"/>
      <c r="I110" s="2"/>
    </row>
    <row r="111" spans="1:9" ht="30" x14ac:dyDescent="0.25">
      <c r="A111" s="139"/>
      <c r="C111" s="199" t="s">
        <v>6944</v>
      </c>
      <c r="D111" s="199" t="s">
        <v>6945</v>
      </c>
      <c r="E111" s="199" t="s">
        <v>1572</v>
      </c>
      <c r="F111" s="199">
        <v>42790595</v>
      </c>
      <c r="G111" s="448" t="s">
        <v>6946</v>
      </c>
      <c r="H111" s="201" t="s">
        <v>433</v>
      </c>
      <c r="I111" s="200">
        <v>3203655538</v>
      </c>
    </row>
    <row r="112" spans="1:9" x14ac:dyDescent="0.25">
      <c r="A112" s="139"/>
      <c r="C112" s="2" t="s">
        <v>2512</v>
      </c>
      <c r="D112" s="2" t="s">
        <v>535</v>
      </c>
      <c r="E112" s="2" t="s">
        <v>2513</v>
      </c>
      <c r="F112" s="2">
        <v>10315985</v>
      </c>
      <c r="G112" s="2" t="s">
        <v>2514</v>
      </c>
      <c r="H112" s="2" t="s">
        <v>2515</v>
      </c>
      <c r="I112" s="2">
        <v>3157420819</v>
      </c>
    </row>
    <row r="113" spans="1:9" x14ac:dyDescent="0.25">
      <c r="A113" s="139"/>
      <c r="C113" s="2" t="s">
        <v>3294</v>
      </c>
      <c r="D113" s="2" t="s">
        <v>3295</v>
      </c>
      <c r="E113" s="2" t="s">
        <v>3296</v>
      </c>
      <c r="F113" s="2">
        <v>1193101165</v>
      </c>
      <c r="G113" s="2" t="s">
        <v>3297</v>
      </c>
      <c r="H113" s="2" t="s">
        <v>602</v>
      </c>
      <c r="I113" s="2">
        <v>3197840203</v>
      </c>
    </row>
    <row r="114" spans="1:9" x14ac:dyDescent="0.25">
      <c r="A114" s="139"/>
      <c r="C114" s="2" t="s">
        <v>2227</v>
      </c>
      <c r="D114" s="2" t="s">
        <v>568</v>
      </c>
      <c r="E114" s="2" t="s">
        <v>2228</v>
      </c>
      <c r="F114" s="2">
        <v>98697098</v>
      </c>
      <c r="G114" s="2"/>
      <c r="H114" s="2"/>
      <c r="I114" s="2"/>
    </row>
    <row r="115" spans="1:9" x14ac:dyDescent="0.25">
      <c r="A115" s="139"/>
      <c r="C115" s="2" t="s">
        <v>5964</v>
      </c>
      <c r="D115" s="2" t="s">
        <v>5965</v>
      </c>
      <c r="E115" s="2" t="s">
        <v>509</v>
      </c>
      <c r="F115" s="2">
        <v>1058844820</v>
      </c>
      <c r="G115" s="2" t="s">
        <v>5966</v>
      </c>
      <c r="H115" s="2" t="s">
        <v>221</v>
      </c>
      <c r="I115" s="2" t="s">
        <v>5967</v>
      </c>
    </row>
    <row r="116" spans="1:9" x14ac:dyDescent="0.25">
      <c r="A116" s="139"/>
      <c r="C116" s="2" t="s">
        <v>4346</v>
      </c>
      <c r="D116" s="2" t="s">
        <v>4347</v>
      </c>
      <c r="E116" s="2" t="s">
        <v>4348</v>
      </c>
      <c r="F116" s="2">
        <v>1121910050</v>
      </c>
      <c r="G116" s="2" t="s">
        <v>4349</v>
      </c>
      <c r="H116" s="2" t="s">
        <v>4350</v>
      </c>
      <c r="I116" s="2">
        <v>3184014500</v>
      </c>
    </row>
    <row r="117" spans="1:9" x14ac:dyDescent="0.25">
      <c r="A117" s="139"/>
      <c r="C117" s="2" t="s">
        <v>2435</v>
      </c>
      <c r="D117" s="2" t="s">
        <v>1936</v>
      </c>
      <c r="E117" s="2" t="s">
        <v>2436</v>
      </c>
      <c r="F117" s="2">
        <v>1007357530</v>
      </c>
      <c r="G117" s="2" t="s">
        <v>2437</v>
      </c>
      <c r="H117" s="2" t="s">
        <v>221</v>
      </c>
      <c r="I117" s="2">
        <v>3133250685</v>
      </c>
    </row>
    <row r="118" spans="1:9" x14ac:dyDescent="0.25">
      <c r="A118" s="139"/>
      <c r="C118" s="2" t="s">
        <v>3676</v>
      </c>
      <c r="D118" s="2" t="s">
        <v>260</v>
      </c>
      <c r="E118" s="2" t="s">
        <v>3677</v>
      </c>
      <c r="F118" s="2">
        <v>94300953</v>
      </c>
      <c r="G118" s="2" t="s">
        <v>3678</v>
      </c>
      <c r="H118" s="2" t="s">
        <v>2427</v>
      </c>
      <c r="I118" s="2">
        <v>3125652545</v>
      </c>
    </row>
    <row r="119" spans="1:9" x14ac:dyDescent="0.25">
      <c r="A119" s="139"/>
      <c r="C119" s="2" t="s">
        <v>312</v>
      </c>
      <c r="D119" s="2" t="s">
        <v>313</v>
      </c>
      <c r="E119" s="2" t="s">
        <v>314</v>
      </c>
      <c r="F119" s="145">
        <v>1086136828</v>
      </c>
      <c r="G119" s="72" t="s">
        <v>315</v>
      </c>
      <c r="H119" s="72" t="s">
        <v>316</v>
      </c>
      <c r="I119" s="145">
        <v>3184105329</v>
      </c>
    </row>
    <row r="120" spans="1:9" ht="30" x14ac:dyDescent="0.25">
      <c r="A120" s="139"/>
      <c r="C120" s="769" t="s">
        <v>9080</v>
      </c>
      <c r="D120" s="770" t="s">
        <v>9081</v>
      </c>
      <c r="E120" s="770"/>
      <c r="F120" s="770">
        <v>901275700</v>
      </c>
      <c r="G120" s="770" t="s">
        <v>9074</v>
      </c>
      <c r="H120" s="770" t="s">
        <v>221</v>
      </c>
      <c r="I120" s="769" t="s">
        <v>9075</v>
      </c>
    </row>
    <row r="121" spans="1:9" x14ac:dyDescent="0.25">
      <c r="A121" s="139"/>
      <c r="C121" s="2" t="s">
        <v>2313</v>
      </c>
      <c r="D121" s="2" t="s">
        <v>332</v>
      </c>
      <c r="E121" s="2" t="s">
        <v>2314</v>
      </c>
      <c r="F121" s="2">
        <v>3362153</v>
      </c>
      <c r="G121" s="2" t="s">
        <v>2315</v>
      </c>
      <c r="H121" s="2" t="s">
        <v>245</v>
      </c>
      <c r="I121" s="2">
        <v>3128098262</v>
      </c>
    </row>
    <row r="122" spans="1:9" x14ac:dyDescent="0.25">
      <c r="A122" s="139"/>
      <c r="C122" s="769" t="s">
        <v>8154</v>
      </c>
      <c r="D122" s="770" t="s">
        <v>416</v>
      </c>
      <c r="E122" s="770" t="s">
        <v>2799</v>
      </c>
      <c r="F122" s="770">
        <v>25281916</v>
      </c>
      <c r="G122" s="770" t="s">
        <v>8155</v>
      </c>
      <c r="H122" s="770" t="s">
        <v>2656</v>
      </c>
      <c r="I122" s="769">
        <v>3113189638</v>
      </c>
    </row>
    <row r="123" spans="1:9" x14ac:dyDescent="0.25">
      <c r="A123" s="139"/>
      <c r="C123" s="2" t="s">
        <v>4505</v>
      </c>
      <c r="D123" s="2" t="s">
        <v>4506</v>
      </c>
      <c r="E123" s="2" t="s">
        <v>4507</v>
      </c>
      <c r="F123" s="2">
        <v>26324571</v>
      </c>
      <c r="G123" s="2" t="s">
        <v>4508</v>
      </c>
      <c r="H123" s="2" t="s">
        <v>4509</v>
      </c>
      <c r="I123" s="2">
        <v>3207928545</v>
      </c>
    </row>
    <row r="124" spans="1:9" x14ac:dyDescent="0.25">
      <c r="A124" s="139"/>
      <c r="C124" s="2" t="s">
        <v>2560</v>
      </c>
      <c r="D124" s="2" t="s">
        <v>2561</v>
      </c>
      <c r="E124" s="2" t="s">
        <v>2562</v>
      </c>
      <c r="F124" s="2">
        <v>1039653690</v>
      </c>
      <c r="G124" s="2"/>
      <c r="H124" s="2"/>
      <c r="I124" s="2"/>
    </row>
    <row r="125" spans="1:9" x14ac:dyDescent="0.25">
      <c r="A125" s="139"/>
      <c r="C125" s="2" t="s">
        <v>3386</v>
      </c>
      <c r="D125" s="2" t="s">
        <v>3387</v>
      </c>
      <c r="E125" s="2" t="s">
        <v>3388</v>
      </c>
      <c r="F125" s="2">
        <v>1064707913</v>
      </c>
      <c r="G125" s="2" t="s">
        <v>3389</v>
      </c>
      <c r="H125" s="2" t="s">
        <v>3225</v>
      </c>
      <c r="I125" s="2">
        <v>3122311523</v>
      </c>
    </row>
    <row r="126" spans="1:9" x14ac:dyDescent="0.25">
      <c r="A126" s="139"/>
      <c r="C126" s="2" t="s">
        <v>2094</v>
      </c>
      <c r="D126" s="2" t="s">
        <v>2095</v>
      </c>
      <c r="E126" s="2" t="s">
        <v>2096</v>
      </c>
      <c r="F126" s="2">
        <v>1094166815</v>
      </c>
      <c r="G126" s="2"/>
      <c r="H126" s="2"/>
      <c r="I126" s="2"/>
    </row>
    <row r="127" spans="1:9" x14ac:dyDescent="0.25">
      <c r="A127" s="139"/>
      <c r="C127" s="2" t="s">
        <v>5544</v>
      </c>
      <c r="D127" s="2" t="s">
        <v>5545</v>
      </c>
      <c r="E127" s="2" t="s">
        <v>1895</v>
      </c>
      <c r="F127" s="2">
        <v>87473125</v>
      </c>
      <c r="G127" s="2" t="s">
        <v>5546</v>
      </c>
      <c r="H127" s="2" t="s">
        <v>5547</v>
      </c>
      <c r="I127" s="2">
        <v>3218543612</v>
      </c>
    </row>
    <row r="128" spans="1:9" x14ac:dyDescent="0.25">
      <c r="A128" s="139"/>
      <c r="C128" s="2" t="s">
        <v>3078</v>
      </c>
      <c r="D128" s="2" t="s">
        <v>496</v>
      </c>
      <c r="E128" s="2" t="s">
        <v>1939</v>
      </c>
      <c r="F128" s="2">
        <v>71366077</v>
      </c>
      <c r="G128" s="2" t="s">
        <v>3079</v>
      </c>
      <c r="H128" s="2" t="s">
        <v>221</v>
      </c>
      <c r="I128" s="2"/>
    </row>
    <row r="129" spans="1:9" x14ac:dyDescent="0.25">
      <c r="A129" s="139"/>
      <c r="C129" s="769" t="s">
        <v>8921</v>
      </c>
      <c r="D129" s="770" t="s">
        <v>8922</v>
      </c>
      <c r="E129" s="770" t="s">
        <v>1617</v>
      </c>
      <c r="F129" s="770">
        <v>197031797</v>
      </c>
      <c r="G129" s="770" t="s">
        <v>8923</v>
      </c>
      <c r="H129" s="770" t="s">
        <v>221</v>
      </c>
      <c r="I129" s="769">
        <v>3007738275</v>
      </c>
    </row>
    <row r="130" spans="1:9" x14ac:dyDescent="0.25">
      <c r="A130" s="139"/>
      <c r="C130" s="2" t="s">
        <v>6162</v>
      </c>
      <c r="D130" s="2" t="s">
        <v>6163</v>
      </c>
      <c r="E130" s="2" t="s">
        <v>506</v>
      </c>
      <c r="F130" s="2">
        <v>10012230</v>
      </c>
      <c r="G130" s="2"/>
      <c r="H130" s="2"/>
      <c r="I130" s="2"/>
    </row>
    <row r="131" spans="1:9" x14ac:dyDescent="0.25">
      <c r="A131" s="139"/>
      <c r="C131" s="199" t="s">
        <v>7025</v>
      </c>
      <c r="D131" s="199" t="s">
        <v>7026</v>
      </c>
      <c r="E131" s="199" t="s">
        <v>302</v>
      </c>
      <c r="F131" s="199">
        <v>12745757</v>
      </c>
      <c r="G131" s="448" t="s">
        <v>7027</v>
      </c>
      <c r="H131" s="201" t="s">
        <v>257</v>
      </c>
      <c r="I131" s="200">
        <v>3147153579</v>
      </c>
    </row>
    <row r="132" spans="1:9" x14ac:dyDescent="0.25">
      <c r="A132" s="139"/>
      <c r="C132" s="2" t="s">
        <v>3964</v>
      </c>
      <c r="D132" s="2" t="s">
        <v>3150</v>
      </c>
      <c r="E132" s="2" t="s">
        <v>1939</v>
      </c>
      <c r="F132" s="2">
        <v>1052414339</v>
      </c>
      <c r="G132" s="2" t="s">
        <v>3965</v>
      </c>
      <c r="H132" s="2" t="s">
        <v>2372</v>
      </c>
      <c r="I132" s="2">
        <v>3102225152</v>
      </c>
    </row>
    <row r="133" spans="1:9" x14ac:dyDescent="0.25">
      <c r="A133" s="139"/>
      <c r="C133" s="199" t="s">
        <v>7325</v>
      </c>
      <c r="D133" s="199" t="s">
        <v>7326</v>
      </c>
      <c r="E133" s="199" t="s">
        <v>332</v>
      </c>
      <c r="F133" s="199">
        <v>1106896568</v>
      </c>
      <c r="G133" s="448" t="s">
        <v>7327</v>
      </c>
      <c r="H133" s="201" t="s">
        <v>7022</v>
      </c>
      <c r="I133" s="200">
        <v>3102508515</v>
      </c>
    </row>
    <row r="134" spans="1:9" x14ac:dyDescent="0.25">
      <c r="A134" s="139"/>
      <c r="C134" s="2" t="s">
        <v>3760</v>
      </c>
      <c r="D134" s="2" t="s">
        <v>540</v>
      </c>
      <c r="E134" s="2" t="s">
        <v>3761</v>
      </c>
      <c r="F134" s="2">
        <v>43628439</v>
      </c>
      <c r="G134" s="2" t="s">
        <v>3762</v>
      </c>
      <c r="H134" s="2" t="s">
        <v>221</v>
      </c>
      <c r="I134" s="2">
        <v>3118970531</v>
      </c>
    </row>
    <row r="135" spans="1:9" x14ac:dyDescent="0.25">
      <c r="A135" s="139"/>
      <c r="C135" s="199" t="s">
        <v>6846</v>
      </c>
      <c r="D135" s="199" t="s">
        <v>4939</v>
      </c>
      <c r="E135" s="199" t="s">
        <v>4939</v>
      </c>
      <c r="F135" s="199">
        <v>1087047386</v>
      </c>
      <c r="G135" s="448" t="s">
        <v>6845</v>
      </c>
      <c r="H135" s="201" t="s">
        <v>257</v>
      </c>
      <c r="I135" s="200">
        <v>3104627704</v>
      </c>
    </row>
    <row r="136" spans="1:9" x14ac:dyDescent="0.25">
      <c r="A136" s="139"/>
      <c r="C136" s="2" t="s">
        <v>482</v>
      </c>
      <c r="D136" s="2" t="s">
        <v>483</v>
      </c>
      <c r="E136" s="2" t="s">
        <v>484</v>
      </c>
      <c r="F136" s="72">
        <v>71003560</v>
      </c>
      <c r="G136" s="72" t="s">
        <v>485</v>
      </c>
      <c r="H136" s="72" t="s">
        <v>486</v>
      </c>
      <c r="I136" s="72">
        <v>3017652529</v>
      </c>
    </row>
    <row r="137" spans="1:9" x14ac:dyDescent="0.25">
      <c r="A137" s="139"/>
      <c r="C137" s="2" t="s">
        <v>4633</v>
      </c>
      <c r="D137" s="2" t="s">
        <v>4634</v>
      </c>
      <c r="E137" s="2" t="s">
        <v>4635</v>
      </c>
      <c r="F137" s="2">
        <v>1063363524</v>
      </c>
      <c r="G137" s="2" t="s">
        <v>4636</v>
      </c>
      <c r="H137" s="2" t="s">
        <v>245</v>
      </c>
      <c r="I137" s="2" t="s">
        <v>4637</v>
      </c>
    </row>
    <row r="138" spans="1:9" x14ac:dyDescent="0.25">
      <c r="A138" s="139"/>
      <c r="C138" s="2" t="s">
        <v>4500</v>
      </c>
      <c r="D138" s="2" t="s">
        <v>4501</v>
      </c>
      <c r="E138" s="2" t="s">
        <v>2804</v>
      </c>
      <c r="F138" s="2">
        <v>1076335346</v>
      </c>
      <c r="G138" s="2" t="s">
        <v>4502</v>
      </c>
      <c r="H138" s="2" t="s">
        <v>4503</v>
      </c>
      <c r="I138" s="2" t="s">
        <v>4504</v>
      </c>
    </row>
    <row r="139" spans="1:9" x14ac:dyDescent="0.25">
      <c r="A139" s="139"/>
      <c r="C139" s="2" t="s">
        <v>6438</v>
      </c>
      <c r="D139" s="2" t="s">
        <v>4348</v>
      </c>
      <c r="E139" s="2" t="s">
        <v>4348</v>
      </c>
      <c r="F139" s="2">
        <v>1068976632</v>
      </c>
      <c r="G139" s="2" t="s">
        <v>6439</v>
      </c>
      <c r="H139" s="2" t="s">
        <v>544</v>
      </c>
      <c r="I139" s="2">
        <v>3156308600</v>
      </c>
    </row>
    <row r="140" spans="1:9" x14ac:dyDescent="0.25">
      <c r="A140" s="139"/>
      <c r="C140" s="2" t="s">
        <v>2316</v>
      </c>
      <c r="D140" s="2" t="s">
        <v>2317</v>
      </c>
      <c r="E140" s="2" t="s">
        <v>2318</v>
      </c>
      <c r="F140" s="2">
        <v>88288680</v>
      </c>
      <c r="G140" s="2" t="s">
        <v>2319</v>
      </c>
      <c r="H140" s="2" t="s">
        <v>1585</v>
      </c>
      <c r="I140" s="2">
        <v>3133125534</v>
      </c>
    </row>
    <row r="141" spans="1:9" x14ac:dyDescent="0.25">
      <c r="A141" s="139"/>
      <c r="C141" s="2" t="s">
        <v>2914</v>
      </c>
      <c r="D141" s="2" t="s">
        <v>6382</v>
      </c>
      <c r="E141" s="2" t="s">
        <v>2283</v>
      </c>
      <c r="F141" s="2">
        <v>1036627441</v>
      </c>
      <c r="G141" s="2" t="s">
        <v>6383</v>
      </c>
      <c r="H141" s="2" t="s">
        <v>221</v>
      </c>
      <c r="I141" s="2">
        <v>3014750169</v>
      </c>
    </row>
    <row r="142" spans="1:9" x14ac:dyDescent="0.25">
      <c r="A142" s="139"/>
      <c r="C142" s="199" t="s">
        <v>2914</v>
      </c>
      <c r="D142" s="199" t="s">
        <v>1872</v>
      </c>
      <c r="E142" s="199" t="s">
        <v>7411</v>
      </c>
      <c r="F142" s="199">
        <v>1017275263</v>
      </c>
      <c r="G142" s="770" t="s">
        <v>7412</v>
      </c>
      <c r="H142" s="770" t="s">
        <v>221</v>
      </c>
      <c r="I142" s="769">
        <v>3112973265</v>
      </c>
    </row>
    <row r="143" spans="1:9" x14ac:dyDescent="0.25">
      <c r="A143" s="139"/>
      <c r="C143" s="2" t="s">
        <v>2914</v>
      </c>
      <c r="D143" s="2" t="s">
        <v>1872</v>
      </c>
      <c r="E143" s="2" t="s">
        <v>1883</v>
      </c>
      <c r="F143" s="2">
        <v>1017275263</v>
      </c>
      <c r="G143" s="2" t="s">
        <v>2915</v>
      </c>
      <c r="H143" s="2" t="s">
        <v>221</v>
      </c>
      <c r="I143" s="2" t="s">
        <v>2916</v>
      </c>
    </row>
    <row r="144" spans="1:9" x14ac:dyDescent="0.25">
      <c r="A144" s="139"/>
      <c r="C144" s="688" t="s">
        <v>9289</v>
      </c>
      <c r="D144" s="687" t="s">
        <v>9290</v>
      </c>
      <c r="E144" s="687" t="s">
        <v>1572</v>
      </c>
      <c r="F144" s="687">
        <v>71725346</v>
      </c>
      <c r="G144" s="687" t="s">
        <v>9291</v>
      </c>
      <c r="H144" s="687" t="s">
        <v>245</v>
      </c>
      <c r="I144" s="688">
        <v>3227142242</v>
      </c>
    </row>
    <row r="145" spans="1:9" x14ac:dyDescent="0.25">
      <c r="A145" s="139"/>
      <c r="C145" s="126" t="s">
        <v>6260</v>
      </c>
      <c r="D145" s="126" t="s">
        <v>540</v>
      </c>
      <c r="E145" s="126" t="s">
        <v>1572</v>
      </c>
      <c r="F145" s="126">
        <v>1035421141</v>
      </c>
      <c r="G145" s="126" t="s">
        <v>6261</v>
      </c>
      <c r="H145" s="126" t="s">
        <v>221</v>
      </c>
      <c r="I145" s="126">
        <v>3044850743</v>
      </c>
    </row>
    <row r="146" spans="1:9" x14ac:dyDescent="0.25">
      <c r="A146" s="139"/>
      <c r="C146" s="124" t="s">
        <v>222</v>
      </c>
      <c r="D146" s="124" t="s">
        <v>223</v>
      </c>
      <c r="E146" s="124" t="s">
        <v>224</v>
      </c>
      <c r="F146" s="125">
        <v>94386212</v>
      </c>
      <c r="G146" s="124" t="s">
        <v>225</v>
      </c>
      <c r="H146" s="127" t="s">
        <v>221</v>
      </c>
      <c r="I146" s="125">
        <v>3126255454</v>
      </c>
    </row>
    <row r="147" spans="1:9" x14ac:dyDescent="0.25">
      <c r="A147" s="139"/>
      <c r="C147" s="126" t="s">
        <v>5653</v>
      </c>
      <c r="D147" s="126" t="s">
        <v>3387</v>
      </c>
      <c r="E147" s="126" t="s">
        <v>5654</v>
      </c>
      <c r="F147" s="126">
        <v>1094353769</v>
      </c>
      <c r="G147" s="126" t="s">
        <v>6450</v>
      </c>
      <c r="H147" s="126" t="s">
        <v>221</v>
      </c>
      <c r="I147" s="126">
        <v>3105968142</v>
      </c>
    </row>
    <row r="148" spans="1:9" x14ac:dyDescent="0.25">
      <c r="C148" s="126" t="s">
        <v>5653</v>
      </c>
      <c r="D148" s="126" t="s">
        <v>3387</v>
      </c>
      <c r="E148" s="126" t="s">
        <v>5654</v>
      </c>
      <c r="F148" s="126">
        <v>1094353769</v>
      </c>
      <c r="G148" s="126" t="s">
        <v>5655</v>
      </c>
      <c r="H148" s="126" t="s">
        <v>221</v>
      </c>
      <c r="I148" s="126">
        <v>3105968142</v>
      </c>
    </row>
    <row r="149" spans="1:9" x14ac:dyDescent="0.25">
      <c r="C149" s="126" t="s">
        <v>5287</v>
      </c>
      <c r="D149" s="126" t="s">
        <v>5288</v>
      </c>
      <c r="E149" s="126" t="s">
        <v>1883</v>
      </c>
      <c r="F149" s="126">
        <v>17198427</v>
      </c>
      <c r="G149" s="126" t="s">
        <v>5289</v>
      </c>
      <c r="H149" s="126" t="s">
        <v>544</v>
      </c>
      <c r="I149" s="126">
        <v>3002180700</v>
      </c>
    </row>
    <row r="150" spans="1:9" x14ac:dyDescent="0.25">
      <c r="C150" s="688" t="s">
        <v>9317</v>
      </c>
      <c r="D150" s="687" t="s">
        <v>9318</v>
      </c>
      <c r="E150" s="687"/>
      <c r="F150" s="687">
        <v>79334002</v>
      </c>
      <c r="G150" s="687" t="s">
        <v>9319</v>
      </c>
      <c r="H150" s="687" t="s">
        <v>544</v>
      </c>
      <c r="I150" s="688">
        <v>3128157600</v>
      </c>
    </row>
    <row r="151" spans="1:9" x14ac:dyDescent="0.25">
      <c r="C151" s="126" t="s">
        <v>2251</v>
      </c>
      <c r="D151" s="126" t="s">
        <v>1926</v>
      </c>
      <c r="E151" s="126" t="s">
        <v>2252</v>
      </c>
      <c r="F151" s="126">
        <v>1039470233</v>
      </c>
      <c r="G151" s="126" t="s">
        <v>2253</v>
      </c>
      <c r="H151" s="126" t="s">
        <v>2254</v>
      </c>
      <c r="I151" s="126">
        <v>3238091409</v>
      </c>
    </row>
    <row r="152" spans="1:9" x14ac:dyDescent="0.25">
      <c r="C152" s="126" t="s">
        <v>4549</v>
      </c>
      <c r="D152" s="126" t="s">
        <v>4550</v>
      </c>
      <c r="E152" s="126" t="s">
        <v>4551</v>
      </c>
      <c r="F152" s="126">
        <v>11385015</v>
      </c>
      <c r="G152" s="126" t="s">
        <v>4552</v>
      </c>
      <c r="H152" s="126" t="s">
        <v>4553</v>
      </c>
      <c r="I152" s="126">
        <v>3214070272</v>
      </c>
    </row>
    <row r="153" spans="1:9" x14ac:dyDescent="0.25">
      <c r="C153" s="126" t="s">
        <v>6430</v>
      </c>
      <c r="D153" s="126" t="s">
        <v>2564</v>
      </c>
      <c r="E153" s="126" t="s">
        <v>6431</v>
      </c>
      <c r="F153" s="126">
        <v>1013626602</v>
      </c>
      <c r="G153" s="126" t="s">
        <v>6432</v>
      </c>
      <c r="H153" s="126" t="s">
        <v>544</v>
      </c>
      <c r="I153" s="126">
        <v>3108154577</v>
      </c>
    </row>
    <row r="154" spans="1:9" x14ac:dyDescent="0.25">
      <c r="C154" s="126" t="s">
        <v>2727</v>
      </c>
      <c r="D154" s="126" t="s">
        <v>2728</v>
      </c>
      <c r="E154" s="126" t="s">
        <v>302</v>
      </c>
      <c r="F154" s="126">
        <v>70140612</v>
      </c>
      <c r="G154" s="126" t="s">
        <v>2737</v>
      </c>
      <c r="H154" s="126" t="s">
        <v>221</v>
      </c>
      <c r="I154" s="126" t="s">
        <v>2729</v>
      </c>
    </row>
    <row r="155" spans="1:9" x14ac:dyDescent="0.25">
      <c r="C155" s="126" t="s">
        <v>2699</v>
      </c>
      <c r="D155" s="126" t="s">
        <v>2252</v>
      </c>
      <c r="E155" s="126" t="s">
        <v>2700</v>
      </c>
      <c r="F155" s="126">
        <v>66850246</v>
      </c>
      <c r="G155" s="126" t="s">
        <v>2701</v>
      </c>
      <c r="H155" s="126" t="s">
        <v>2254</v>
      </c>
      <c r="I155" s="126">
        <v>3172565070</v>
      </c>
    </row>
    <row r="156" spans="1:9" x14ac:dyDescent="0.25">
      <c r="C156" s="126" t="s">
        <v>5101</v>
      </c>
      <c r="D156" s="126" t="s">
        <v>2123</v>
      </c>
      <c r="E156" s="126" t="s">
        <v>288</v>
      </c>
      <c r="F156" s="126">
        <v>16621596</v>
      </c>
      <c r="G156" s="126" t="s">
        <v>5102</v>
      </c>
      <c r="H156" s="126" t="s">
        <v>257</v>
      </c>
      <c r="I156" s="126">
        <v>3022406712</v>
      </c>
    </row>
    <row r="157" spans="1:9" x14ac:dyDescent="0.25">
      <c r="C157" s="688" t="s">
        <v>7945</v>
      </c>
      <c r="D157" s="687" t="s">
        <v>7946</v>
      </c>
      <c r="E157" s="687" t="s">
        <v>7947</v>
      </c>
      <c r="F157" s="687">
        <v>1070916349</v>
      </c>
      <c r="G157" s="687" t="s">
        <v>5737</v>
      </c>
      <c r="H157" s="687" t="s">
        <v>5738</v>
      </c>
      <c r="I157" s="688">
        <v>3156862770</v>
      </c>
    </row>
    <row r="158" spans="1:9" ht="30" x14ac:dyDescent="0.25">
      <c r="C158" s="596" t="s">
        <v>6767</v>
      </c>
      <c r="D158" s="596" t="s">
        <v>6768</v>
      </c>
      <c r="E158" s="596" t="s">
        <v>284</v>
      </c>
      <c r="F158" s="596">
        <v>1090476824</v>
      </c>
      <c r="G158" s="597" t="s">
        <v>6769</v>
      </c>
      <c r="H158" s="599" t="s">
        <v>2423</v>
      </c>
      <c r="I158" s="598">
        <v>3232535780</v>
      </c>
    </row>
    <row r="159" spans="1:9" x14ac:dyDescent="0.25">
      <c r="C159" s="126" t="s">
        <v>2482</v>
      </c>
      <c r="D159" s="126" t="s">
        <v>2483</v>
      </c>
      <c r="E159" s="126" t="s">
        <v>2484</v>
      </c>
      <c r="F159" s="126">
        <v>87065813</v>
      </c>
      <c r="G159" s="126" t="s">
        <v>2485</v>
      </c>
      <c r="H159" s="126" t="s">
        <v>257</v>
      </c>
      <c r="I159" s="126">
        <v>3008499559</v>
      </c>
    </row>
    <row r="160" spans="1:9" x14ac:dyDescent="0.25">
      <c r="C160" s="126" t="s">
        <v>5869</v>
      </c>
      <c r="D160" s="126" t="s">
        <v>2028</v>
      </c>
      <c r="E160" s="126" t="s">
        <v>289</v>
      </c>
      <c r="F160" s="126">
        <v>98702254</v>
      </c>
      <c r="G160" s="126"/>
      <c r="H160" s="126"/>
      <c r="I160" s="126"/>
    </row>
    <row r="161" spans="3:9" x14ac:dyDescent="0.25">
      <c r="C161" s="126" t="s">
        <v>566</v>
      </c>
      <c r="D161" s="126" t="s">
        <v>567</v>
      </c>
      <c r="E161" s="126" t="s">
        <v>568</v>
      </c>
      <c r="F161" s="126">
        <v>3274299</v>
      </c>
      <c r="G161" s="126"/>
      <c r="H161" s="126"/>
      <c r="I161" s="126"/>
    </row>
    <row r="162" spans="3:9" x14ac:dyDescent="0.25">
      <c r="C162" s="126" t="s">
        <v>3751</v>
      </c>
      <c r="D162" s="126" t="s">
        <v>539</v>
      </c>
      <c r="E162" s="126" t="s">
        <v>3752</v>
      </c>
      <c r="F162" s="126">
        <v>70465665</v>
      </c>
      <c r="G162" s="126" t="s">
        <v>3753</v>
      </c>
      <c r="H162" s="126" t="s">
        <v>245</v>
      </c>
      <c r="I162" s="126">
        <v>3116428535</v>
      </c>
    </row>
    <row r="163" spans="3:9" x14ac:dyDescent="0.25">
      <c r="C163" s="126" t="s">
        <v>1792</v>
      </c>
      <c r="D163" s="126" t="s">
        <v>1793</v>
      </c>
      <c r="E163" s="126" t="s">
        <v>1794</v>
      </c>
      <c r="F163" s="126">
        <v>1040753993</v>
      </c>
      <c r="G163" s="126" t="s">
        <v>1795</v>
      </c>
      <c r="H163" s="126"/>
      <c r="I163" s="126"/>
    </row>
    <row r="164" spans="3:9" ht="30" x14ac:dyDescent="0.25">
      <c r="C164" s="124" t="s">
        <v>218</v>
      </c>
      <c r="D164" s="124" t="s">
        <v>219</v>
      </c>
      <c r="E164" s="124" t="s">
        <v>220</v>
      </c>
      <c r="F164" s="125">
        <v>71367682</v>
      </c>
      <c r="G164" s="124" t="s">
        <v>420</v>
      </c>
      <c r="H164" s="127" t="s">
        <v>221</v>
      </c>
      <c r="I164" s="125">
        <v>3136668894</v>
      </c>
    </row>
    <row r="165" spans="3:9" x14ac:dyDescent="0.25">
      <c r="C165" s="126" t="s">
        <v>404</v>
      </c>
      <c r="D165" s="126" t="s">
        <v>219</v>
      </c>
      <c r="E165" s="126" t="s">
        <v>405</v>
      </c>
      <c r="F165" s="144">
        <v>8401349</v>
      </c>
      <c r="G165" s="127" t="s">
        <v>421</v>
      </c>
      <c r="H165" s="127" t="s">
        <v>221</v>
      </c>
      <c r="I165" s="144">
        <v>3148543623</v>
      </c>
    </row>
    <row r="166" spans="3:9" x14ac:dyDescent="0.25">
      <c r="C166" s="126" t="s">
        <v>538</v>
      </c>
      <c r="D166" s="126" t="s">
        <v>539</v>
      </c>
      <c r="E166" s="126" t="s">
        <v>540</v>
      </c>
      <c r="F166" s="126">
        <v>454784545</v>
      </c>
      <c r="G166" s="126" t="s">
        <v>541</v>
      </c>
      <c r="H166" s="126" t="s">
        <v>257</v>
      </c>
      <c r="I166" s="126">
        <v>545457454</v>
      </c>
    </row>
    <row r="167" spans="3:9" x14ac:dyDescent="0.25">
      <c r="C167" s="126" t="s">
        <v>234</v>
      </c>
      <c r="D167" s="126" t="s">
        <v>235</v>
      </c>
      <c r="E167" s="126" t="s">
        <v>236</v>
      </c>
      <c r="F167" s="144">
        <v>102015452154</v>
      </c>
      <c r="G167" s="127" t="s">
        <v>422</v>
      </c>
      <c r="H167" s="127" t="s">
        <v>257</v>
      </c>
      <c r="I167" s="144">
        <v>3107095454</v>
      </c>
    </row>
    <row r="168" spans="3:9" x14ac:dyDescent="0.25">
      <c r="C168" s="126" t="s">
        <v>234</v>
      </c>
      <c r="D168" s="126" t="s">
        <v>6358</v>
      </c>
      <c r="E168" s="126" t="s">
        <v>236</v>
      </c>
      <c r="F168" s="126">
        <v>43998348</v>
      </c>
      <c r="G168" s="126" t="s">
        <v>6359</v>
      </c>
      <c r="H168" s="126" t="s">
        <v>221</v>
      </c>
      <c r="I168" s="126">
        <v>3234393399</v>
      </c>
    </row>
    <row r="169" spans="3:9" x14ac:dyDescent="0.25">
      <c r="C169" s="688" t="s">
        <v>8244</v>
      </c>
      <c r="D169" s="687" t="s">
        <v>497</v>
      </c>
      <c r="E169" s="687" t="s">
        <v>8245</v>
      </c>
      <c r="F169" s="687">
        <v>88253954</v>
      </c>
      <c r="G169" s="687" t="s">
        <v>8246</v>
      </c>
      <c r="H169" s="687" t="s">
        <v>8243</v>
      </c>
      <c r="I169" s="688">
        <v>322285229</v>
      </c>
    </row>
    <row r="170" spans="3:9" x14ac:dyDescent="0.25">
      <c r="C170" s="126" t="s">
        <v>5576</v>
      </c>
      <c r="D170" s="126" t="s">
        <v>489</v>
      </c>
      <c r="E170" s="126" t="s">
        <v>5577</v>
      </c>
      <c r="F170" s="126">
        <v>30271619</v>
      </c>
      <c r="G170" s="126" t="s">
        <v>5578</v>
      </c>
      <c r="H170" s="126" t="s">
        <v>217</v>
      </c>
      <c r="I170" s="126">
        <v>3128403168</v>
      </c>
    </row>
    <row r="171" spans="3:9" x14ac:dyDescent="0.25">
      <c r="C171" s="126" t="s">
        <v>5003</v>
      </c>
      <c r="D171" s="126" t="s">
        <v>5004</v>
      </c>
      <c r="E171" s="126" t="s">
        <v>2337</v>
      </c>
      <c r="F171" s="126">
        <v>43802119</v>
      </c>
      <c r="G171" s="126" t="s">
        <v>5005</v>
      </c>
      <c r="H171" s="126" t="s">
        <v>245</v>
      </c>
      <c r="I171" s="126">
        <v>3104306958</v>
      </c>
    </row>
    <row r="172" spans="3:9" x14ac:dyDescent="0.25">
      <c r="C172" s="126" t="s">
        <v>4620</v>
      </c>
      <c r="D172" s="126" t="s">
        <v>4619</v>
      </c>
      <c r="E172" s="126"/>
      <c r="F172" s="126">
        <v>43459647</v>
      </c>
      <c r="G172" s="126" t="s">
        <v>4621</v>
      </c>
      <c r="H172" s="126" t="s">
        <v>221</v>
      </c>
      <c r="I172" s="126">
        <v>3127335205</v>
      </c>
    </row>
    <row r="173" spans="3:9" x14ac:dyDescent="0.25">
      <c r="C173" s="688" t="s">
        <v>8142</v>
      </c>
      <c r="D173" s="687" t="s">
        <v>8143</v>
      </c>
      <c r="E173" s="687" t="s">
        <v>5132</v>
      </c>
      <c r="F173" s="687">
        <v>31404588</v>
      </c>
      <c r="G173" s="687" t="s">
        <v>8879</v>
      </c>
      <c r="H173" s="687" t="s">
        <v>2426</v>
      </c>
      <c r="I173" s="688">
        <v>3108565478</v>
      </c>
    </row>
    <row r="174" spans="3:9" x14ac:dyDescent="0.25">
      <c r="C174" s="688" t="s">
        <v>8142</v>
      </c>
      <c r="D174" s="687" t="s">
        <v>8143</v>
      </c>
      <c r="E174" s="687" t="s">
        <v>5132</v>
      </c>
      <c r="F174" s="687">
        <v>31404588</v>
      </c>
      <c r="G174" s="687" t="s">
        <v>8145</v>
      </c>
      <c r="H174" s="687" t="s">
        <v>2426</v>
      </c>
      <c r="I174" s="688">
        <v>3155749763</v>
      </c>
    </row>
    <row r="175" spans="3:9" x14ac:dyDescent="0.25">
      <c r="C175" s="688" t="s">
        <v>8216</v>
      </c>
      <c r="D175" s="687" t="s">
        <v>8217</v>
      </c>
      <c r="E175" s="687" t="s">
        <v>275</v>
      </c>
      <c r="F175" s="687">
        <v>1039087311</v>
      </c>
      <c r="G175" s="687" t="s">
        <v>8218</v>
      </c>
      <c r="H175" s="687" t="s">
        <v>221</v>
      </c>
      <c r="I175" s="688" t="s">
        <v>1874</v>
      </c>
    </row>
    <row r="176" spans="3:9" x14ac:dyDescent="0.25">
      <c r="C176" s="126" t="s">
        <v>4836</v>
      </c>
      <c r="D176" s="126" t="s">
        <v>2953</v>
      </c>
      <c r="E176" s="126" t="s">
        <v>535</v>
      </c>
      <c r="F176" s="126">
        <v>12197883</v>
      </c>
      <c r="G176" s="126" t="s">
        <v>4837</v>
      </c>
      <c r="H176" s="126" t="s">
        <v>4838</v>
      </c>
      <c r="I176" s="126">
        <v>3107191919</v>
      </c>
    </row>
    <row r="177" spans="3:9" x14ac:dyDescent="0.25">
      <c r="C177" s="126" t="s">
        <v>3178</v>
      </c>
      <c r="D177" s="126" t="s">
        <v>584</v>
      </c>
      <c r="E177" s="126" t="s">
        <v>2804</v>
      </c>
      <c r="F177" s="126">
        <v>8392220</v>
      </c>
      <c r="G177" s="126" t="s">
        <v>3183</v>
      </c>
      <c r="H177" s="126" t="s">
        <v>245</v>
      </c>
      <c r="I177" s="126">
        <v>3007502737</v>
      </c>
    </row>
    <row r="178" spans="3:9" x14ac:dyDescent="0.25">
      <c r="C178" s="126" t="s">
        <v>352</v>
      </c>
      <c r="D178" s="126" t="s">
        <v>353</v>
      </c>
      <c r="E178" s="126" t="s">
        <v>354</v>
      </c>
      <c r="F178" s="144">
        <v>79600213</v>
      </c>
      <c r="G178" s="127" t="s">
        <v>423</v>
      </c>
      <c r="H178" s="127" t="s">
        <v>423</v>
      </c>
      <c r="I178" s="144">
        <v>3216435807</v>
      </c>
    </row>
    <row r="179" spans="3:9" x14ac:dyDescent="0.25">
      <c r="C179" s="126" t="s">
        <v>3149</v>
      </c>
      <c r="D179" s="126" t="s">
        <v>3150</v>
      </c>
      <c r="E179" s="126"/>
      <c r="F179" s="126">
        <v>83254796</v>
      </c>
      <c r="G179" s="126" t="s">
        <v>3151</v>
      </c>
      <c r="H179" s="126" t="s">
        <v>221</v>
      </c>
      <c r="I179" s="126"/>
    </row>
    <row r="180" spans="3:9" x14ac:dyDescent="0.25">
      <c r="C180" s="126" t="s">
        <v>5978</v>
      </c>
      <c r="D180" s="126" t="s">
        <v>5979</v>
      </c>
      <c r="E180" s="126" t="s">
        <v>3535</v>
      </c>
      <c r="F180" s="126">
        <v>1193534848</v>
      </c>
      <c r="G180" s="126" t="s">
        <v>5980</v>
      </c>
      <c r="H180" s="126" t="s">
        <v>217</v>
      </c>
      <c r="I180" s="126">
        <v>3235989324</v>
      </c>
    </row>
    <row r="181" spans="3:9" x14ac:dyDescent="0.25">
      <c r="C181" s="126" t="s">
        <v>2279</v>
      </c>
      <c r="D181" s="126" t="s">
        <v>215</v>
      </c>
      <c r="E181" s="126" t="s">
        <v>2280</v>
      </c>
      <c r="F181" s="126">
        <v>1017163238</v>
      </c>
      <c r="G181" s="126"/>
      <c r="H181" s="126"/>
      <c r="I181" s="126"/>
    </row>
    <row r="182" spans="3:9" x14ac:dyDescent="0.25">
      <c r="C182" s="126" t="s">
        <v>3046</v>
      </c>
      <c r="D182" s="126" t="s">
        <v>2510</v>
      </c>
      <c r="E182" s="126" t="s">
        <v>220</v>
      </c>
      <c r="F182" s="126">
        <v>8404050</v>
      </c>
      <c r="G182" s="126"/>
      <c r="H182" s="126"/>
      <c r="I182" s="126"/>
    </row>
    <row r="183" spans="3:9" x14ac:dyDescent="0.25">
      <c r="C183" s="126" t="s">
        <v>5310</v>
      </c>
      <c r="D183" s="126" t="s">
        <v>2799</v>
      </c>
      <c r="E183" s="126" t="s">
        <v>353</v>
      </c>
      <c r="F183" s="126">
        <v>94275940</v>
      </c>
      <c r="G183" s="126" t="s">
        <v>5311</v>
      </c>
      <c r="H183" s="126" t="s">
        <v>5312</v>
      </c>
      <c r="I183" s="126">
        <v>3242833937</v>
      </c>
    </row>
    <row r="184" spans="3:9" x14ac:dyDescent="0.25">
      <c r="C184" s="688" t="s">
        <v>8085</v>
      </c>
      <c r="D184" s="687" t="s">
        <v>8086</v>
      </c>
      <c r="E184" s="687" t="s">
        <v>353</v>
      </c>
      <c r="F184" s="687">
        <v>1040732277</v>
      </c>
      <c r="G184" s="687" t="s">
        <v>2300</v>
      </c>
      <c r="H184" s="687" t="s">
        <v>8087</v>
      </c>
      <c r="I184" s="688" t="s">
        <v>8088</v>
      </c>
    </row>
    <row r="185" spans="3:9" x14ac:dyDescent="0.25">
      <c r="C185" s="126" t="s">
        <v>3191</v>
      </c>
      <c r="D185" s="126" t="s">
        <v>356</v>
      </c>
      <c r="E185" s="126" t="s">
        <v>2212</v>
      </c>
      <c r="F185" s="126">
        <v>98386298</v>
      </c>
      <c r="G185" s="126" t="s">
        <v>3192</v>
      </c>
      <c r="H185" s="126" t="s">
        <v>257</v>
      </c>
      <c r="I185" s="126">
        <v>3104503645</v>
      </c>
    </row>
    <row r="186" spans="3:9" x14ac:dyDescent="0.25">
      <c r="C186" s="126" t="s">
        <v>5295</v>
      </c>
      <c r="D186" s="126" t="s">
        <v>1939</v>
      </c>
      <c r="E186" s="126" t="s">
        <v>5296</v>
      </c>
      <c r="F186" s="126">
        <v>94154166</v>
      </c>
      <c r="G186" s="126" t="s">
        <v>5297</v>
      </c>
      <c r="H186" s="126" t="s">
        <v>5298</v>
      </c>
      <c r="I186" s="126">
        <v>3113404725</v>
      </c>
    </row>
    <row r="187" spans="3:9" x14ac:dyDescent="0.25">
      <c r="C187" s="688" t="s">
        <v>7948</v>
      </c>
      <c r="D187" s="687" t="s">
        <v>1587</v>
      </c>
      <c r="E187" s="687" t="s">
        <v>7949</v>
      </c>
      <c r="F187" s="687">
        <v>1065591060</v>
      </c>
      <c r="G187" s="687" t="s">
        <v>7950</v>
      </c>
      <c r="H187" s="687" t="s">
        <v>5738</v>
      </c>
      <c r="I187" s="688">
        <v>3102548787</v>
      </c>
    </row>
    <row r="188" spans="3:9" x14ac:dyDescent="0.25">
      <c r="C188" s="126" t="s">
        <v>329</v>
      </c>
      <c r="D188" s="126" t="s">
        <v>25</v>
      </c>
      <c r="E188" s="126" t="s">
        <v>328</v>
      </c>
      <c r="F188" s="144"/>
      <c r="G188" s="127" t="s">
        <v>423</v>
      </c>
      <c r="H188" s="127" t="s">
        <v>423</v>
      </c>
      <c r="I188" s="144"/>
    </row>
    <row r="189" spans="3:9" x14ac:dyDescent="0.25">
      <c r="C189" s="126" t="s">
        <v>329</v>
      </c>
      <c r="D189" s="126"/>
      <c r="E189" s="126" t="s">
        <v>3529</v>
      </c>
      <c r="F189" s="126"/>
      <c r="G189" s="126"/>
      <c r="H189" s="126"/>
      <c r="I189" s="126"/>
    </row>
    <row r="190" spans="3:9" x14ac:dyDescent="0.25">
      <c r="C190" s="126" t="s">
        <v>1834</v>
      </c>
      <c r="D190" s="126" t="s">
        <v>573</v>
      </c>
      <c r="E190" s="126" t="s">
        <v>573</v>
      </c>
      <c r="F190" s="126">
        <v>901694495</v>
      </c>
      <c r="G190" s="126" t="s">
        <v>1835</v>
      </c>
      <c r="H190" s="126" t="s">
        <v>1836</v>
      </c>
      <c r="I190" s="126">
        <v>3014358998</v>
      </c>
    </row>
    <row r="191" spans="3:9" x14ac:dyDescent="0.25">
      <c r="C191" s="126" t="s">
        <v>1925</v>
      </c>
      <c r="D191" s="126" t="s">
        <v>1631</v>
      </c>
      <c r="E191" s="126" t="s">
        <v>1926</v>
      </c>
      <c r="F191" s="126">
        <v>1128406664</v>
      </c>
      <c r="G191" s="126"/>
      <c r="H191" s="126" t="s">
        <v>433</v>
      </c>
      <c r="I191" s="126">
        <v>3146275822</v>
      </c>
    </row>
    <row r="192" spans="3:9" x14ac:dyDescent="0.25">
      <c r="C192" s="126" t="s">
        <v>6243</v>
      </c>
      <c r="D192" s="126" t="s">
        <v>6244</v>
      </c>
      <c r="E192" s="126" t="s">
        <v>1617</v>
      </c>
      <c r="F192" s="126">
        <v>1061541718</v>
      </c>
      <c r="G192" s="126" t="s">
        <v>6245</v>
      </c>
      <c r="H192" s="126" t="s">
        <v>5309</v>
      </c>
      <c r="I192" s="126">
        <v>3152169710</v>
      </c>
    </row>
    <row r="193" spans="3:9" x14ac:dyDescent="0.25">
      <c r="C193" s="596" t="s">
        <v>7197</v>
      </c>
      <c r="D193" s="596" t="s">
        <v>7198</v>
      </c>
      <c r="E193" s="596" t="s">
        <v>414</v>
      </c>
      <c r="F193" s="596">
        <v>1065993704</v>
      </c>
      <c r="G193" s="597" t="s">
        <v>7199</v>
      </c>
      <c r="H193" s="599" t="s">
        <v>5738</v>
      </c>
      <c r="I193" s="598">
        <v>3204587878</v>
      </c>
    </row>
    <row r="194" spans="3:9" x14ac:dyDescent="0.25">
      <c r="C194" s="126" t="s">
        <v>1890</v>
      </c>
      <c r="D194" s="126" t="s">
        <v>1891</v>
      </c>
      <c r="E194" s="126" t="s">
        <v>1892</v>
      </c>
      <c r="F194" s="126">
        <v>36314881</v>
      </c>
      <c r="G194" s="126" t="s">
        <v>1899</v>
      </c>
      <c r="H194" s="126" t="s">
        <v>221</v>
      </c>
      <c r="I194" s="126">
        <v>3136831163</v>
      </c>
    </row>
    <row r="195" spans="3:9" x14ac:dyDescent="0.25">
      <c r="C195" s="688" t="s">
        <v>8241</v>
      </c>
      <c r="D195" s="687" t="s">
        <v>2215</v>
      </c>
      <c r="E195" s="687" t="s">
        <v>271</v>
      </c>
      <c r="F195" s="687">
        <v>5428217</v>
      </c>
      <c r="G195" s="687" t="s">
        <v>8242</v>
      </c>
      <c r="H195" s="687" t="s">
        <v>8243</v>
      </c>
      <c r="I195" s="688">
        <v>3203711524</v>
      </c>
    </row>
    <row r="196" spans="3:9" x14ac:dyDescent="0.25">
      <c r="C196" s="126" t="s">
        <v>3040</v>
      </c>
      <c r="D196" s="126" t="s">
        <v>3041</v>
      </c>
      <c r="E196" s="126" t="s">
        <v>3042</v>
      </c>
      <c r="F196" s="126">
        <v>8403340</v>
      </c>
      <c r="G196" s="126"/>
      <c r="H196" s="126"/>
      <c r="I196" s="126"/>
    </row>
    <row r="197" spans="3:9" x14ac:dyDescent="0.25">
      <c r="C197" s="126" t="s">
        <v>3173</v>
      </c>
      <c r="D197" s="126" t="s">
        <v>1979</v>
      </c>
      <c r="E197" s="126" t="s">
        <v>2215</v>
      </c>
      <c r="F197" s="126">
        <v>98516274</v>
      </c>
      <c r="G197" s="126" t="s">
        <v>3174</v>
      </c>
      <c r="H197" s="126" t="s">
        <v>221</v>
      </c>
      <c r="I197" s="126" t="s">
        <v>3144</v>
      </c>
    </row>
    <row r="198" spans="3:9" x14ac:dyDescent="0.25">
      <c r="C198" s="688" t="s">
        <v>8272</v>
      </c>
      <c r="D198" s="687" t="s">
        <v>8273</v>
      </c>
      <c r="E198" s="687" t="s">
        <v>8274</v>
      </c>
      <c r="F198" s="687">
        <v>1002340261</v>
      </c>
      <c r="G198" s="687" t="s">
        <v>8275</v>
      </c>
      <c r="H198" s="687" t="s">
        <v>8276</v>
      </c>
      <c r="I198" s="688">
        <v>3213319920</v>
      </c>
    </row>
    <row r="199" spans="3:9" x14ac:dyDescent="0.25">
      <c r="C199" s="126" t="s">
        <v>1817</v>
      </c>
      <c r="D199" s="126" t="s">
        <v>1818</v>
      </c>
      <c r="E199" s="126" t="s">
        <v>1819</v>
      </c>
      <c r="F199" s="126">
        <v>1082105994</v>
      </c>
      <c r="G199" s="126"/>
      <c r="H199" s="126"/>
      <c r="I199" s="126"/>
    </row>
    <row r="200" spans="3:9" x14ac:dyDescent="0.25">
      <c r="C200" s="126" t="s">
        <v>5474</v>
      </c>
      <c r="D200" s="126" t="s">
        <v>2564</v>
      </c>
      <c r="E200" s="126" t="s">
        <v>5475</v>
      </c>
      <c r="F200" s="126">
        <v>4675522</v>
      </c>
      <c r="G200" s="126" t="s">
        <v>5476</v>
      </c>
      <c r="H200" s="126" t="s">
        <v>2444</v>
      </c>
      <c r="I200" s="126">
        <v>3108213233</v>
      </c>
    </row>
    <row r="201" spans="3:9" x14ac:dyDescent="0.25">
      <c r="C201" s="688" t="s">
        <v>8853</v>
      </c>
      <c r="D201" s="687" t="s">
        <v>5550</v>
      </c>
      <c r="E201" s="687" t="s">
        <v>5022</v>
      </c>
      <c r="F201" s="687">
        <v>1045489217</v>
      </c>
      <c r="G201" s="687" t="s">
        <v>8854</v>
      </c>
      <c r="H201" s="687" t="s">
        <v>221</v>
      </c>
      <c r="I201" s="688">
        <v>3117431056</v>
      </c>
    </row>
    <row r="202" spans="3:9" x14ac:dyDescent="0.25">
      <c r="C202" s="126" t="s">
        <v>1630</v>
      </c>
      <c r="D202" s="126" t="s">
        <v>1631</v>
      </c>
      <c r="E202" s="126" t="s">
        <v>1632</v>
      </c>
      <c r="F202" s="126">
        <v>1001539282</v>
      </c>
      <c r="G202" s="126" t="s">
        <v>1633</v>
      </c>
      <c r="H202" s="126" t="s">
        <v>221</v>
      </c>
      <c r="I202" s="126">
        <v>3012947410</v>
      </c>
    </row>
    <row r="203" spans="3:9" x14ac:dyDescent="0.25">
      <c r="C203" s="126" t="s">
        <v>5886</v>
      </c>
      <c r="D203" s="126" t="s">
        <v>5887</v>
      </c>
      <c r="E203" s="126" t="s">
        <v>539</v>
      </c>
      <c r="F203" s="126">
        <v>1017212513</v>
      </c>
      <c r="G203" s="126" t="s">
        <v>5888</v>
      </c>
      <c r="H203" s="126" t="s">
        <v>5889</v>
      </c>
      <c r="I203" s="126" t="s">
        <v>5890</v>
      </c>
    </row>
    <row r="204" spans="3:9" x14ac:dyDescent="0.25">
      <c r="C204" s="126" t="s">
        <v>2415</v>
      </c>
      <c r="D204" s="126" t="s">
        <v>484</v>
      </c>
      <c r="E204" s="126" t="s">
        <v>2215</v>
      </c>
      <c r="F204" s="126">
        <v>3585579</v>
      </c>
      <c r="G204" s="126"/>
      <c r="H204" s="126"/>
      <c r="I204" s="126"/>
    </row>
    <row r="205" spans="3:9" x14ac:dyDescent="0.25">
      <c r="C205" s="126" t="s">
        <v>5321</v>
      </c>
      <c r="D205" s="126" t="s">
        <v>306</v>
      </c>
      <c r="E205" s="126" t="s">
        <v>2123</v>
      </c>
      <c r="F205" s="126">
        <v>52361856</v>
      </c>
      <c r="G205" s="126" t="s">
        <v>5322</v>
      </c>
      <c r="H205" s="126" t="s">
        <v>544</v>
      </c>
      <c r="I205" s="126">
        <v>3214230767</v>
      </c>
    </row>
    <row r="206" spans="3:9" x14ac:dyDescent="0.25">
      <c r="C206" s="126" t="s">
        <v>4762</v>
      </c>
      <c r="D206" s="126" t="s">
        <v>332</v>
      </c>
      <c r="E206" s="126" t="s">
        <v>4763</v>
      </c>
      <c r="F206" s="126">
        <v>1090463903</v>
      </c>
      <c r="G206" s="126" t="s">
        <v>4764</v>
      </c>
      <c r="H206" s="126" t="s">
        <v>1585</v>
      </c>
      <c r="I206" s="126">
        <v>3164994995</v>
      </c>
    </row>
    <row r="207" spans="3:9" x14ac:dyDescent="0.25">
      <c r="C207" s="688" t="s">
        <v>8866</v>
      </c>
      <c r="D207" s="687" t="s">
        <v>8867</v>
      </c>
      <c r="E207" s="687" t="s">
        <v>1751</v>
      </c>
      <c r="F207" s="687">
        <v>1099202624</v>
      </c>
      <c r="G207" s="687" t="s">
        <v>8868</v>
      </c>
      <c r="H207" s="687" t="s">
        <v>8869</v>
      </c>
      <c r="I207" s="688">
        <v>3123399491</v>
      </c>
    </row>
    <row r="208" spans="3:9" x14ac:dyDescent="0.25">
      <c r="C208" s="688" t="s">
        <v>9292</v>
      </c>
      <c r="D208" s="687" t="s">
        <v>255</v>
      </c>
      <c r="E208" s="687" t="s">
        <v>539</v>
      </c>
      <c r="F208" s="687">
        <v>1094935051</v>
      </c>
      <c r="G208" s="687" t="s">
        <v>9293</v>
      </c>
      <c r="H208" s="687" t="s">
        <v>2426</v>
      </c>
      <c r="I208" s="688">
        <v>3107305871</v>
      </c>
    </row>
    <row r="209" spans="3:9" x14ac:dyDescent="0.25">
      <c r="C209" s="688" t="s">
        <v>8562</v>
      </c>
      <c r="D209" s="687" t="s">
        <v>8559</v>
      </c>
      <c r="E209" s="687" t="s">
        <v>8563</v>
      </c>
      <c r="F209" s="687">
        <v>1004623976</v>
      </c>
      <c r="G209" s="687" t="s">
        <v>8564</v>
      </c>
      <c r="H209" s="687" t="s">
        <v>8561</v>
      </c>
      <c r="I209" s="688">
        <v>3173272584</v>
      </c>
    </row>
    <row r="210" spans="3:9" x14ac:dyDescent="0.25">
      <c r="C210" s="126" t="s">
        <v>5651</v>
      </c>
      <c r="D210" s="126" t="s">
        <v>4709</v>
      </c>
      <c r="E210" s="126" t="s">
        <v>215</v>
      </c>
      <c r="F210" s="126">
        <v>1035439859</v>
      </c>
      <c r="G210" s="126" t="s">
        <v>5652</v>
      </c>
      <c r="H210" s="126" t="s">
        <v>221</v>
      </c>
      <c r="I210" s="126">
        <v>3102545454</v>
      </c>
    </row>
    <row r="211" spans="3:9" ht="30" x14ac:dyDescent="0.25">
      <c r="C211" s="596" t="s">
        <v>6692</v>
      </c>
      <c r="D211" s="596" t="s">
        <v>6693</v>
      </c>
      <c r="E211" s="596" t="s">
        <v>6694</v>
      </c>
      <c r="F211" s="596">
        <v>1123511202</v>
      </c>
      <c r="G211" s="597" t="s">
        <v>6695</v>
      </c>
      <c r="H211" s="599" t="s">
        <v>2307</v>
      </c>
      <c r="I211" s="598">
        <v>3133107274</v>
      </c>
    </row>
    <row r="212" spans="3:9" x14ac:dyDescent="0.25">
      <c r="C212" s="126" t="s">
        <v>5141</v>
      </c>
      <c r="D212" s="126" t="s">
        <v>305</v>
      </c>
      <c r="E212" s="126" t="s">
        <v>5142</v>
      </c>
      <c r="F212" s="126">
        <v>1002430553</v>
      </c>
      <c r="G212" s="126"/>
      <c r="H212" s="126"/>
      <c r="I212" s="126"/>
    </row>
    <row r="213" spans="3:9" x14ac:dyDescent="0.25">
      <c r="C213" s="126" t="s">
        <v>3754</v>
      </c>
      <c r="D213" s="126" t="s">
        <v>2283</v>
      </c>
      <c r="E213" s="126" t="s">
        <v>3755</v>
      </c>
      <c r="F213" s="126">
        <v>1128468437</v>
      </c>
      <c r="G213" s="126" t="s">
        <v>3756</v>
      </c>
      <c r="H213" s="126" t="s">
        <v>245</v>
      </c>
      <c r="I213" s="126">
        <v>3245748660</v>
      </c>
    </row>
    <row r="214" spans="3:9" x14ac:dyDescent="0.25">
      <c r="C214" s="596" t="s">
        <v>6992</v>
      </c>
      <c r="D214" s="596" t="s">
        <v>1939</v>
      </c>
      <c r="E214" s="596" t="s">
        <v>6986</v>
      </c>
      <c r="F214" s="596">
        <v>1020403897</v>
      </c>
      <c r="G214" s="597"/>
      <c r="H214" s="599"/>
      <c r="I214" s="598"/>
    </row>
    <row r="215" spans="3:9" x14ac:dyDescent="0.25">
      <c r="C215" s="126" t="s">
        <v>5230</v>
      </c>
      <c r="D215" s="126" t="s">
        <v>5231</v>
      </c>
      <c r="E215" s="126" t="s">
        <v>219</v>
      </c>
      <c r="F215" s="126">
        <v>1040325618</v>
      </c>
      <c r="G215" s="126" t="s">
        <v>5232</v>
      </c>
      <c r="H215" s="126" t="s">
        <v>221</v>
      </c>
      <c r="I215" s="126">
        <v>3218419675</v>
      </c>
    </row>
    <row r="216" spans="3:9" x14ac:dyDescent="0.25">
      <c r="C216" s="126" t="s">
        <v>2909</v>
      </c>
      <c r="D216" s="126" t="s">
        <v>255</v>
      </c>
      <c r="E216" s="126" t="s">
        <v>535</v>
      </c>
      <c r="F216" s="126">
        <v>1035916427</v>
      </c>
      <c r="G216" s="126" t="s">
        <v>2910</v>
      </c>
      <c r="H216" s="126" t="s">
        <v>221</v>
      </c>
      <c r="I216" s="126" t="s">
        <v>2911</v>
      </c>
    </row>
    <row r="217" spans="3:9" x14ac:dyDescent="0.25">
      <c r="C217" s="126" t="s">
        <v>1724</v>
      </c>
      <c r="D217" s="126" t="s">
        <v>223</v>
      </c>
      <c r="E217" s="126" t="s">
        <v>224</v>
      </c>
      <c r="F217" s="126">
        <v>94461200</v>
      </c>
      <c r="G217" s="126"/>
      <c r="H217" s="126"/>
      <c r="I217" s="126"/>
    </row>
    <row r="218" spans="3:9" x14ac:dyDescent="0.25">
      <c r="C218" s="126" t="s">
        <v>4784</v>
      </c>
      <c r="D218" s="126" t="s">
        <v>1883</v>
      </c>
      <c r="E218" s="126" t="s">
        <v>4785</v>
      </c>
      <c r="F218" s="126">
        <v>1017235848</v>
      </c>
      <c r="G218" s="126" t="s">
        <v>4780</v>
      </c>
      <c r="H218" s="126" t="s">
        <v>221</v>
      </c>
      <c r="I218" s="126">
        <v>3195719295</v>
      </c>
    </row>
    <row r="219" spans="3:9" x14ac:dyDescent="0.25">
      <c r="C219" s="126" t="s">
        <v>5028</v>
      </c>
      <c r="D219" s="126" t="s">
        <v>5029</v>
      </c>
      <c r="E219" s="126" t="s">
        <v>5030</v>
      </c>
      <c r="F219" s="126">
        <v>1007342051</v>
      </c>
      <c r="G219" s="126" t="s">
        <v>5031</v>
      </c>
      <c r="H219" s="126" t="s">
        <v>5032</v>
      </c>
      <c r="I219" s="126">
        <v>3112877190</v>
      </c>
    </row>
    <row r="220" spans="3:9" x14ac:dyDescent="0.25">
      <c r="C220" s="126" t="s">
        <v>3465</v>
      </c>
      <c r="D220" s="126" t="s">
        <v>1895</v>
      </c>
      <c r="E220" s="126" t="s">
        <v>2487</v>
      </c>
      <c r="F220" s="126">
        <v>1004490515</v>
      </c>
      <c r="G220" s="126" t="s">
        <v>225</v>
      </c>
      <c r="H220" s="126" t="s">
        <v>221</v>
      </c>
      <c r="I220" s="126">
        <v>3108241231</v>
      </c>
    </row>
    <row r="221" spans="3:9" x14ac:dyDescent="0.25">
      <c r="C221" s="126" t="s">
        <v>2657</v>
      </c>
      <c r="D221" s="126" t="s">
        <v>332</v>
      </c>
      <c r="E221" s="126" t="s">
        <v>2658</v>
      </c>
      <c r="F221" s="126">
        <v>1004610698</v>
      </c>
      <c r="G221" s="126" t="s">
        <v>2659</v>
      </c>
      <c r="H221" s="126" t="s">
        <v>257</v>
      </c>
      <c r="I221" s="126">
        <v>3128215254</v>
      </c>
    </row>
    <row r="222" spans="3:9" x14ac:dyDescent="0.25">
      <c r="C222" s="688" t="s">
        <v>9020</v>
      </c>
      <c r="D222" s="687" t="s">
        <v>9021</v>
      </c>
      <c r="E222" s="687" t="s">
        <v>3717</v>
      </c>
      <c r="F222" s="687">
        <v>1007713829</v>
      </c>
      <c r="G222" s="687" t="s">
        <v>9022</v>
      </c>
      <c r="H222" s="687" t="s">
        <v>9023</v>
      </c>
      <c r="I222" s="688" t="s">
        <v>9024</v>
      </c>
    </row>
    <row r="223" spans="3:9" ht="30" x14ac:dyDescent="0.25">
      <c r="C223" s="596" t="s">
        <v>7313</v>
      </c>
      <c r="D223" s="596" t="s">
        <v>7314</v>
      </c>
      <c r="E223" s="596" t="s">
        <v>7315</v>
      </c>
      <c r="F223" s="596">
        <v>1032364714</v>
      </c>
      <c r="G223" s="597" t="s">
        <v>7316</v>
      </c>
      <c r="H223" s="599" t="s">
        <v>544</v>
      </c>
      <c r="I223" s="598">
        <v>3125229925</v>
      </c>
    </row>
    <row r="224" spans="3:9" x14ac:dyDescent="0.25">
      <c r="C224" s="126" t="s">
        <v>6419</v>
      </c>
      <c r="D224" s="126" t="s">
        <v>2283</v>
      </c>
      <c r="E224" s="126" t="s">
        <v>6420</v>
      </c>
      <c r="F224" s="126">
        <v>1004235347</v>
      </c>
      <c r="G224" s="126" t="s">
        <v>6421</v>
      </c>
      <c r="H224" s="126" t="s">
        <v>257</v>
      </c>
      <c r="I224" s="126">
        <v>3108211410</v>
      </c>
    </row>
    <row r="225" spans="3:9" x14ac:dyDescent="0.25">
      <c r="C225" s="126" t="s">
        <v>465</v>
      </c>
      <c r="D225" s="126" t="s">
        <v>469</v>
      </c>
      <c r="E225" s="126" t="s">
        <v>470</v>
      </c>
      <c r="F225" s="127" t="s">
        <v>466</v>
      </c>
      <c r="G225" s="127" t="s">
        <v>467</v>
      </c>
      <c r="H225" s="127" t="s">
        <v>468</v>
      </c>
      <c r="I225" s="127">
        <v>3115731392</v>
      </c>
    </row>
    <row r="226" spans="3:9" x14ac:dyDescent="0.25">
      <c r="C226" s="126" t="s">
        <v>2948</v>
      </c>
      <c r="D226" s="126" t="s">
        <v>2949</v>
      </c>
      <c r="E226" s="126" t="s">
        <v>2950</v>
      </c>
      <c r="F226" s="126">
        <v>80880375</v>
      </c>
      <c r="G226" s="126" t="s">
        <v>2951</v>
      </c>
      <c r="H226" s="126" t="s">
        <v>2426</v>
      </c>
      <c r="I226" s="126">
        <v>3144101331</v>
      </c>
    </row>
    <row r="227" spans="3:9" x14ac:dyDescent="0.25">
      <c r="C227" s="688" t="s">
        <v>8685</v>
      </c>
      <c r="D227" s="687" t="s">
        <v>4939</v>
      </c>
      <c r="E227" s="687" t="s">
        <v>8686</v>
      </c>
      <c r="F227" s="687">
        <v>1086358220</v>
      </c>
      <c r="G227" s="687" t="s">
        <v>8687</v>
      </c>
      <c r="H227" s="687" t="s">
        <v>2656</v>
      </c>
      <c r="I227" s="688">
        <v>3004213172</v>
      </c>
    </row>
    <row r="228" spans="3:9" x14ac:dyDescent="0.25">
      <c r="C228" s="126" t="s">
        <v>1614</v>
      </c>
      <c r="D228" s="126" t="s">
        <v>496</v>
      </c>
      <c r="E228" s="126" t="s">
        <v>496</v>
      </c>
      <c r="F228" s="126">
        <v>1037972326</v>
      </c>
      <c r="G228" s="126" t="s">
        <v>1615</v>
      </c>
      <c r="H228" s="126" t="s">
        <v>221</v>
      </c>
      <c r="I228" s="126">
        <v>3216570717</v>
      </c>
    </row>
    <row r="229" spans="3:9" x14ac:dyDescent="0.25">
      <c r="C229" s="126" t="s">
        <v>4051</v>
      </c>
      <c r="D229" s="126" t="s">
        <v>1631</v>
      </c>
      <c r="E229" s="126" t="s">
        <v>539</v>
      </c>
      <c r="F229" s="126">
        <v>1001443724</v>
      </c>
      <c r="G229" s="126" t="s">
        <v>4052</v>
      </c>
      <c r="H229" s="126" t="s">
        <v>4053</v>
      </c>
      <c r="I229" s="126">
        <v>3133368594</v>
      </c>
    </row>
    <row r="230" spans="3:9" x14ac:dyDescent="0.25">
      <c r="C230" s="126" t="s">
        <v>3127</v>
      </c>
      <c r="D230" s="126" t="s">
        <v>3128</v>
      </c>
      <c r="E230" s="126" t="s">
        <v>215</v>
      </c>
      <c r="F230" s="126">
        <v>1036964780</v>
      </c>
      <c r="G230" s="126" t="s">
        <v>3129</v>
      </c>
      <c r="H230" s="126" t="s">
        <v>602</v>
      </c>
      <c r="I230" s="126">
        <v>3142263272</v>
      </c>
    </row>
    <row r="231" spans="3:9" x14ac:dyDescent="0.25">
      <c r="C231" s="126" t="s">
        <v>2091</v>
      </c>
      <c r="D231" s="126" t="s">
        <v>2092</v>
      </c>
      <c r="E231" s="126" t="s">
        <v>2093</v>
      </c>
      <c r="F231" s="126">
        <v>80178225</v>
      </c>
      <c r="G231" s="126"/>
      <c r="H231" s="126"/>
      <c r="I231" s="126"/>
    </row>
    <row r="232" spans="3:9" x14ac:dyDescent="0.25">
      <c r="C232" s="126" t="s">
        <v>4757</v>
      </c>
      <c r="D232" s="126" t="s">
        <v>584</v>
      </c>
      <c r="E232" s="126" t="s">
        <v>496</v>
      </c>
      <c r="F232" s="126">
        <v>1093740160</v>
      </c>
      <c r="G232" s="126" t="s">
        <v>4758</v>
      </c>
      <c r="H232" s="126" t="s">
        <v>1585</v>
      </c>
      <c r="I232" s="126">
        <v>3026330241</v>
      </c>
    </row>
    <row r="233" spans="3:9" x14ac:dyDescent="0.25">
      <c r="C233" s="126" t="s">
        <v>5630</v>
      </c>
      <c r="D233" s="126" t="s">
        <v>219</v>
      </c>
      <c r="E233" s="126" t="s">
        <v>2799</v>
      </c>
      <c r="F233" s="126">
        <v>80844083</v>
      </c>
      <c r="G233" s="126" t="s">
        <v>5476</v>
      </c>
      <c r="H233" s="126" t="s">
        <v>2444</v>
      </c>
      <c r="I233" s="126">
        <v>3108213233</v>
      </c>
    </row>
    <row r="234" spans="3:9" x14ac:dyDescent="0.25">
      <c r="C234" s="126" t="s">
        <v>1881</v>
      </c>
      <c r="D234" s="126" t="s">
        <v>1882</v>
      </c>
      <c r="E234" s="126" t="s">
        <v>1883</v>
      </c>
      <c r="F234" s="126">
        <v>1000453240</v>
      </c>
      <c r="G234" s="126"/>
      <c r="H234" s="126"/>
      <c r="I234" s="126"/>
    </row>
    <row r="235" spans="3:9" x14ac:dyDescent="0.25">
      <c r="C235" s="126" t="s">
        <v>3031</v>
      </c>
      <c r="D235" s="126" t="s">
        <v>3033</v>
      </c>
      <c r="E235" s="126" t="s">
        <v>3032</v>
      </c>
      <c r="F235" s="126">
        <v>1040323231</v>
      </c>
      <c r="G235" s="126" t="s">
        <v>3034</v>
      </c>
      <c r="H235" s="126" t="s">
        <v>433</v>
      </c>
      <c r="I235" s="126">
        <v>3214947311</v>
      </c>
    </row>
    <row r="236" spans="3:9" x14ac:dyDescent="0.25">
      <c r="C236" s="126" t="s">
        <v>301</v>
      </c>
      <c r="D236" s="126" t="s">
        <v>236</v>
      </c>
      <c r="E236" s="126" t="s">
        <v>302</v>
      </c>
      <c r="F236" s="144">
        <v>8393762</v>
      </c>
      <c r="G236" s="127" t="s">
        <v>423</v>
      </c>
      <c r="H236" s="127" t="s">
        <v>423</v>
      </c>
      <c r="I236" s="144"/>
    </row>
    <row r="237" spans="3:9" x14ac:dyDescent="0.25">
      <c r="C237" s="126" t="s">
        <v>2125</v>
      </c>
      <c r="D237" s="126" t="s">
        <v>2123</v>
      </c>
      <c r="E237" s="126" t="s">
        <v>2124</v>
      </c>
      <c r="F237" s="126">
        <v>1077875345</v>
      </c>
      <c r="G237" s="126"/>
      <c r="H237" s="126"/>
      <c r="I237" s="126"/>
    </row>
    <row r="238" spans="3:9" x14ac:dyDescent="0.25">
      <c r="C238" s="688" t="s">
        <v>2677</v>
      </c>
      <c r="D238" s="687" t="s">
        <v>2093</v>
      </c>
      <c r="E238" s="687" t="s">
        <v>2561</v>
      </c>
      <c r="F238" s="687">
        <v>19493536</v>
      </c>
      <c r="G238" s="687" t="s">
        <v>8864</v>
      </c>
      <c r="H238" s="687" t="s">
        <v>544</v>
      </c>
      <c r="I238" s="688">
        <v>3208660756</v>
      </c>
    </row>
    <row r="239" spans="3:9" x14ac:dyDescent="0.25">
      <c r="C239" s="126" t="s">
        <v>2677</v>
      </c>
      <c r="D239" s="126" t="s">
        <v>2678</v>
      </c>
      <c r="E239" s="126" t="s">
        <v>354</v>
      </c>
      <c r="F239" s="126">
        <v>15372278</v>
      </c>
      <c r="G239" s="126" t="s">
        <v>2679</v>
      </c>
      <c r="H239" s="126"/>
      <c r="I239" s="126"/>
    </row>
    <row r="240" spans="3:9" ht="16.5" customHeight="1" x14ac:dyDescent="0.25">
      <c r="C240" s="126" t="s">
        <v>304</v>
      </c>
      <c r="D240" s="126" t="s">
        <v>305</v>
      </c>
      <c r="E240" s="126" t="s">
        <v>306</v>
      </c>
      <c r="F240" s="144">
        <v>12748914</v>
      </c>
      <c r="G240" s="127" t="s">
        <v>424</v>
      </c>
      <c r="H240" s="127" t="s">
        <v>257</v>
      </c>
      <c r="I240" s="144">
        <v>3218881794</v>
      </c>
    </row>
    <row r="241" spans="3:9" x14ac:dyDescent="0.25">
      <c r="C241" s="126" t="s">
        <v>3961</v>
      </c>
      <c r="D241" s="126" t="s">
        <v>3962</v>
      </c>
      <c r="E241" s="126" t="s">
        <v>2776</v>
      </c>
      <c r="F241" s="126">
        <v>17032183</v>
      </c>
      <c r="G241" s="126" t="s">
        <v>3963</v>
      </c>
      <c r="H241" s="126" t="s">
        <v>2372</v>
      </c>
      <c r="I241" s="126">
        <v>3134302019</v>
      </c>
    </row>
    <row r="242" spans="3:9" x14ac:dyDescent="0.25">
      <c r="C242" s="127" t="s">
        <v>407</v>
      </c>
      <c r="D242" s="126" t="s">
        <v>331</v>
      </c>
      <c r="E242" s="126" t="s">
        <v>415</v>
      </c>
      <c r="F242" s="144">
        <v>102554215454</v>
      </c>
      <c r="G242" s="127" t="s">
        <v>425</v>
      </c>
      <c r="H242" s="127" t="s">
        <v>433</v>
      </c>
      <c r="I242" s="144">
        <v>3157851221</v>
      </c>
    </row>
    <row r="243" spans="3:9" x14ac:dyDescent="0.25">
      <c r="C243" s="688" t="s">
        <v>8567</v>
      </c>
      <c r="D243" s="687" t="s">
        <v>8568</v>
      </c>
      <c r="E243" s="687" t="s">
        <v>4105</v>
      </c>
      <c r="F243" s="687">
        <v>1043669315</v>
      </c>
      <c r="G243" s="687" t="s">
        <v>8569</v>
      </c>
      <c r="H243" s="687" t="s">
        <v>5743</v>
      </c>
      <c r="I243" s="688">
        <v>3106965063</v>
      </c>
    </row>
    <row r="244" spans="3:9" x14ac:dyDescent="0.25">
      <c r="C244" s="688" t="s">
        <v>9126</v>
      </c>
      <c r="D244" s="687" t="s">
        <v>4883</v>
      </c>
      <c r="E244" s="687" t="s">
        <v>1939</v>
      </c>
      <c r="F244" s="687">
        <v>8264936</v>
      </c>
      <c r="G244" s="687" t="s">
        <v>9127</v>
      </c>
      <c r="H244" s="687" t="s">
        <v>221</v>
      </c>
      <c r="I244" s="688">
        <v>3136219290</v>
      </c>
    </row>
    <row r="245" spans="3:9" x14ac:dyDescent="0.25">
      <c r="C245" s="126" t="s">
        <v>3035</v>
      </c>
      <c r="D245" s="126" t="s">
        <v>489</v>
      </c>
      <c r="E245" s="126" t="s">
        <v>1794</v>
      </c>
      <c r="F245" s="126">
        <v>70036639</v>
      </c>
      <c r="G245" s="126" t="s">
        <v>3036</v>
      </c>
      <c r="H245" s="126" t="s">
        <v>436</v>
      </c>
      <c r="I245" s="126">
        <v>3146275822</v>
      </c>
    </row>
    <row r="246" spans="3:9" x14ac:dyDescent="0.25">
      <c r="C246" s="688" t="s">
        <v>8121</v>
      </c>
      <c r="D246" s="687" t="s">
        <v>8122</v>
      </c>
      <c r="E246" s="687" t="s">
        <v>8123</v>
      </c>
      <c r="F246" s="687">
        <v>1122646799</v>
      </c>
      <c r="G246" s="687"/>
      <c r="H246" s="687"/>
      <c r="I246" s="688"/>
    </row>
    <row r="247" spans="3:9" x14ac:dyDescent="0.25">
      <c r="C247" s="126" t="s">
        <v>5223</v>
      </c>
      <c r="D247" s="126" t="s">
        <v>405</v>
      </c>
      <c r="E247" s="126" t="s">
        <v>5224</v>
      </c>
      <c r="F247" s="126">
        <v>70826435</v>
      </c>
      <c r="G247" s="126"/>
      <c r="H247" s="126"/>
      <c r="I247" s="126"/>
    </row>
    <row r="248" spans="3:9" x14ac:dyDescent="0.25">
      <c r="C248" s="126" t="s">
        <v>1978</v>
      </c>
      <c r="D248" s="126" t="s">
        <v>1979</v>
      </c>
      <c r="E248" s="126" t="s">
        <v>1980</v>
      </c>
      <c r="F248" s="126">
        <v>1000760736</v>
      </c>
      <c r="G248" s="126" t="s">
        <v>2063</v>
      </c>
      <c r="H248" s="126" t="s">
        <v>221</v>
      </c>
      <c r="I248" s="126">
        <v>3218375646</v>
      </c>
    </row>
    <row r="249" spans="3:9" x14ac:dyDescent="0.25">
      <c r="C249" s="126" t="s">
        <v>1978</v>
      </c>
      <c r="D249" s="126" t="s">
        <v>1979</v>
      </c>
      <c r="E249" s="126" t="s">
        <v>1980</v>
      </c>
      <c r="F249" s="126">
        <v>1000760736</v>
      </c>
      <c r="G249" s="126" t="s">
        <v>1981</v>
      </c>
      <c r="H249" s="126" t="s">
        <v>221</v>
      </c>
      <c r="I249" s="126">
        <v>3218375646</v>
      </c>
    </row>
    <row r="250" spans="3:9" x14ac:dyDescent="0.25">
      <c r="C250" s="126" t="s">
        <v>1978</v>
      </c>
      <c r="D250" s="126" t="s">
        <v>3189</v>
      </c>
      <c r="E250" s="126" t="s">
        <v>3189</v>
      </c>
      <c r="F250" s="126">
        <v>1037263445</v>
      </c>
      <c r="G250" s="126" t="s">
        <v>3190</v>
      </c>
      <c r="H250" s="126" t="s">
        <v>3190</v>
      </c>
      <c r="I250" s="126">
        <v>3106637476</v>
      </c>
    </row>
    <row r="251" spans="3:9" x14ac:dyDescent="0.25">
      <c r="C251" s="688" t="s">
        <v>8391</v>
      </c>
      <c r="D251" s="687" t="s">
        <v>8392</v>
      </c>
      <c r="E251" s="687" t="s">
        <v>8393</v>
      </c>
      <c r="F251" s="687">
        <v>1090524605</v>
      </c>
      <c r="G251" s="687" t="s">
        <v>8394</v>
      </c>
      <c r="H251" s="687" t="s">
        <v>2423</v>
      </c>
      <c r="I251" s="688">
        <v>3125759361</v>
      </c>
    </row>
    <row r="252" spans="3:9" x14ac:dyDescent="0.25">
      <c r="C252" s="126" t="s">
        <v>4231</v>
      </c>
      <c r="D252" s="126" t="s">
        <v>4232</v>
      </c>
      <c r="E252" s="126" t="s">
        <v>4233</v>
      </c>
      <c r="F252" s="126">
        <v>80093409</v>
      </c>
      <c r="G252" s="126" t="s">
        <v>4234</v>
      </c>
      <c r="H252" s="126" t="s">
        <v>544</v>
      </c>
      <c r="I252" s="126">
        <v>3108036703</v>
      </c>
    </row>
    <row r="253" spans="3:9" x14ac:dyDescent="0.25">
      <c r="C253" s="126" t="s">
        <v>5822</v>
      </c>
      <c r="D253" s="126" t="s">
        <v>5823</v>
      </c>
      <c r="E253" s="126" t="s">
        <v>5824</v>
      </c>
      <c r="F253" s="126">
        <v>1143870795</v>
      </c>
      <c r="G253" s="126" t="s">
        <v>5825</v>
      </c>
      <c r="H253" s="126" t="s">
        <v>2148</v>
      </c>
      <c r="I253" s="126">
        <v>3103303844</v>
      </c>
    </row>
    <row r="254" spans="3:9" x14ac:dyDescent="0.25">
      <c r="C254" s="126" t="s">
        <v>2304</v>
      </c>
      <c r="D254" s="126" t="s">
        <v>306</v>
      </c>
      <c r="E254" s="126" t="s">
        <v>2305</v>
      </c>
      <c r="F254" s="126">
        <v>17410448</v>
      </c>
      <c r="G254" s="126" t="s">
        <v>2306</v>
      </c>
      <c r="H254" s="126" t="s">
        <v>2307</v>
      </c>
      <c r="I254" s="126">
        <v>3124671637</v>
      </c>
    </row>
    <row r="255" spans="3:9" x14ac:dyDescent="0.25">
      <c r="C255" s="126" t="s">
        <v>2364</v>
      </c>
      <c r="D255" s="126" t="s">
        <v>539</v>
      </c>
      <c r="E255" s="126" t="s">
        <v>1939</v>
      </c>
      <c r="F255" s="126">
        <v>70730259</v>
      </c>
      <c r="G255" s="126" t="s">
        <v>2365</v>
      </c>
      <c r="H255" s="126" t="s">
        <v>221</v>
      </c>
      <c r="I255" s="126">
        <v>3002312285</v>
      </c>
    </row>
    <row r="256" spans="3:9" x14ac:dyDescent="0.25">
      <c r="C256" s="126" t="s">
        <v>1871</v>
      </c>
      <c r="D256" s="126" t="s">
        <v>1872</v>
      </c>
      <c r="E256" s="126" t="s">
        <v>1873</v>
      </c>
      <c r="F256" s="126">
        <v>8188270</v>
      </c>
      <c r="G256" s="126" t="s">
        <v>2365</v>
      </c>
      <c r="H256" s="126" t="s">
        <v>221</v>
      </c>
      <c r="I256" s="126" t="s">
        <v>1874</v>
      </c>
    </row>
    <row r="257" spans="3:9" x14ac:dyDescent="0.25">
      <c r="C257" s="126" t="s">
        <v>3782</v>
      </c>
      <c r="D257" s="126" t="s">
        <v>3783</v>
      </c>
      <c r="E257" s="126" t="s">
        <v>255</v>
      </c>
      <c r="F257" s="126">
        <v>1067953694</v>
      </c>
      <c r="G257" s="126" t="s">
        <v>3784</v>
      </c>
      <c r="H257" s="126" t="s">
        <v>608</v>
      </c>
      <c r="I257" s="126" t="s">
        <v>3781</v>
      </c>
    </row>
    <row r="258" spans="3:9" x14ac:dyDescent="0.25">
      <c r="C258" s="126" t="s">
        <v>3325</v>
      </c>
      <c r="D258" s="126" t="s">
        <v>2804</v>
      </c>
      <c r="E258" s="126" t="s">
        <v>3326</v>
      </c>
      <c r="F258" s="126">
        <v>1125780067</v>
      </c>
      <c r="G258" s="126"/>
      <c r="H258" s="126"/>
      <c r="I258" s="126" t="s">
        <v>3327</v>
      </c>
    </row>
    <row r="259" spans="3:9" x14ac:dyDescent="0.25">
      <c r="C259" s="596" t="s">
        <v>3325</v>
      </c>
      <c r="D259" s="596" t="s">
        <v>7335</v>
      </c>
      <c r="E259" s="596" t="s">
        <v>284</v>
      </c>
      <c r="F259" s="596">
        <v>1019122638</v>
      </c>
      <c r="G259" s="599" t="s">
        <v>7340</v>
      </c>
      <c r="H259" s="599" t="s">
        <v>544</v>
      </c>
      <c r="I259" s="598">
        <v>3194823914</v>
      </c>
    </row>
    <row r="260" spans="3:9" x14ac:dyDescent="0.25">
      <c r="C260" s="688" t="s">
        <v>7497</v>
      </c>
      <c r="D260" s="687" t="s">
        <v>2615</v>
      </c>
      <c r="E260" s="687" t="s">
        <v>2728</v>
      </c>
      <c r="F260" s="687">
        <v>1038359654</v>
      </c>
      <c r="G260" s="687" t="s">
        <v>7509</v>
      </c>
      <c r="H260" s="687" t="s">
        <v>7510</v>
      </c>
      <c r="I260" s="688">
        <v>3107190453</v>
      </c>
    </row>
    <row r="261" spans="3:9" x14ac:dyDescent="0.25">
      <c r="C261" s="126" t="s">
        <v>2964</v>
      </c>
      <c r="D261" s="126" t="s">
        <v>5285</v>
      </c>
      <c r="E261" s="126" t="s">
        <v>1572</v>
      </c>
      <c r="F261" s="126">
        <v>79512318</v>
      </c>
      <c r="G261" s="126" t="s">
        <v>5286</v>
      </c>
      <c r="H261" s="126" t="s">
        <v>544</v>
      </c>
      <c r="I261" s="126">
        <v>3105830026</v>
      </c>
    </row>
    <row r="262" spans="3:9" x14ac:dyDescent="0.25">
      <c r="C262" s="126" t="s">
        <v>2964</v>
      </c>
      <c r="D262" s="126" t="s">
        <v>2965</v>
      </c>
      <c r="E262" s="126" t="s">
        <v>2966</v>
      </c>
      <c r="F262" s="126">
        <v>1120505000</v>
      </c>
      <c r="G262" s="126" t="s">
        <v>2967</v>
      </c>
      <c r="H262" s="126" t="s">
        <v>2968</v>
      </c>
      <c r="I262" s="126">
        <v>3208187533</v>
      </c>
    </row>
    <row r="263" spans="3:9" x14ac:dyDescent="0.25">
      <c r="C263" s="688" t="s">
        <v>2964</v>
      </c>
      <c r="D263" s="687" t="s">
        <v>3194</v>
      </c>
      <c r="E263" s="687" t="s">
        <v>7739</v>
      </c>
      <c r="F263" s="687">
        <v>3188186</v>
      </c>
      <c r="G263" s="687" t="s">
        <v>7740</v>
      </c>
      <c r="H263" s="687" t="s">
        <v>2307</v>
      </c>
      <c r="I263" s="688">
        <v>3184157351</v>
      </c>
    </row>
    <row r="264" spans="3:9" ht="18" customHeight="1" x14ac:dyDescent="0.25">
      <c r="C264" s="596" t="s">
        <v>408</v>
      </c>
      <c r="D264" s="596" t="s">
        <v>4573</v>
      </c>
      <c r="E264" s="596" t="s">
        <v>573</v>
      </c>
      <c r="F264" s="596">
        <v>13270499</v>
      </c>
      <c r="G264" s="597" t="s">
        <v>6770</v>
      </c>
      <c r="H264" s="599" t="s">
        <v>1585</v>
      </c>
      <c r="I264" s="598">
        <v>3156461469</v>
      </c>
    </row>
    <row r="265" spans="3:9" x14ac:dyDescent="0.25">
      <c r="C265" s="127" t="s">
        <v>408</v>
      </c>
      <c r="D265" s="126" t="s">
        <v>411</v>
      </c>
      <c r="E265" s="126" t="s">
        <v>416</v>
      </c>
      <c r="F265" s="144">
        <v>1024545121</v>
      </c>
      <c r="G265" s="127" t="s">
        <v>426</v>
      </c>
      <c r="H265" s="127" t="s">
        <v>221</v>
      </c>
      <c r="I265" s="144">
        <v>3125452154</v>
      </c>
    </row>
    <row r="266" spans="3:9" x14ac:dyDescent="0.25">
      <c r="C266" s="126" t="s">
        <v>2245</v>
      </c>
      <c r="D266" s="126" t="s">
        <v>2246</v>
      </c>
      <c r="E266" s="126" t="s">
        <v>509</v>
      </c>
      <c r="F266" s="126">
        <v>1128423751</v>
      </c>
      <c r="G266" s="126" t="s">
        <v>2250</v>
      </c>
      <c r="H266" s="126" t="s">
        <v>602</v>
      </c>
      <c r="I266" s="126">
        <v>3005289406</v>
      </c>
    </row>
    <row r="267" spans="3:9" x14ac:dyDescent="0.25">
      <c r="C267" s="126" t="s">
        <v>4781</v>
      </c>
      <c r="D267" s="126" t="s">
        <v>4782</v>
      </c>
      <c r="E267" s="126" t="s">
        <v>2028</v>
      </c>
      <c r="F267" s="126">
        <v>1000193372</v>
      </c>
      <c r="G267" s="126" t="s">
        <v>4783</v>
      </c>
      <c r="H267" s="126" t="s">
        <v>221</v>
      </c>
      <c r="I267" s="126">
        <v>3023754242</v>
      </c>
    </row>
    <row r="268" spans="3:9" x14ac:dyDescent="0.25">
      <c r="C268" s="688" t="s">
        <v>8581</v>
      </c>
      <c r="D268" s="687" t="s">
        <v>5208</v>
      </c>
      <c r="E268" s="687" t="s">
        <v>1617</v>
      </c>
      <c r="F268" s="687">
        <v>1010111103</v>
      </c>
      <c r="G268" s="687" t="s">
        <v>225</v>
      </c>
      <c r="H268" s="687" t="s">
        <v>221</v>
      </c>
      <c r="I268" s="688">
        <v>3205878787</v>
      </c>
    </row>
    <row r="269" spans="3:9" x14ac:dyDescent="0.25">
      <c r="C269" s="688" t="s">
        <v>8581</v>
      </c>
      <c r="D269" s="687" t="s">
        <v>8582</v>
      </c>
      <c r="E269" s="687" t="s">
        <v>8583</v>
      </c>
      <c r="F269" s="687">
        <v>1017175865</v>
      </c>
      <c r="G269" s="687" t="s">
        <v>8580</v>
      </c>
      <c r="H269" s="687" t="s">
        <v>221</v>
      </c>
      <c r="I269" s="688">
        <v>3022916939</v>
      </c>
    </row>
    <row r="270" spans="3:9" x14ac:dyDescent="0.25">
      <c r="C270" s="126" t="s">
        <v>542</v>
      </c>
      <c r="D270" s="126" t="s">
        <v>489</v>
      </c>
      <c r="E270" s="126" t="s">
        <v>305</v>
      </c>
      <c r="F270" s="126">
        <v>1245487454</v>
      </c>
      <c r="G270" s="126" t="s">
        <v>543</v>
      </c>
      <c r="H270" s="126" t="s">
        <v>544</v>
      </c>
      <c r="I270" s="126">
        <v>321548721</v>
      </c>
    </row>
    <row r="271" spans="3:9" x14ac:dyDescent="0.25">
      <c r="C271" s="126" t="s">
        <v>4707</v>
      </c>
      <c r="D271" s="126" t="s">
        <v>4708</v>
      </c>
      <c r="E271" s="126" t="s">
        <v>4709</v>
      </c>
      <c r="F271" s="126">
        <v>98772871</v>
      </c>
      <c r="G271" s="126" t="s">
        <v>4706</v>
      </c>
      <c r="H271" s="126" t="s">
        <v>433</v>
      </c>
      <c r="I271" s="126">
        <v>3023739150</v>
      </c>
    </row>
    <row r="272" spans="3:9" x14ac:dyDescent="0.25">
      <c r="C272" s="688" t="s">
        <v>8971</v>
      </c>
      <c r="D272" s="687" t="s">
        <v>8972</v>
      </c>
      <c r="E272" s="687" t="s">
        <v>8973</v>
      </c>
      <c r="F272" s="687">
        <v>71790262</v>
      </c>
      <c r="G272" s="687" t="s">
        <v>8970</v>
      </c>
      <c r="H272" s="687" t="s">
        <v>221</v>
      </c>
      <c r="I272" s="688">
        <v>3146453280</v>
      </c>
    </row>
    <row r="273" spans="3:9" x14ac:dyDescent="0.25">
      <c r="C273" s="688" t="s">
        <v>9077</v>
      </c>
      <c r="D273" s="687" t="s">
        <v>8582</v>
      </c>
      <c r="E273" s="687" t="s">
        <v>2799</v>
      </c>
      <c r="F273" s="687">
        <v>71731403</v>
      </c>
      <c r="G273" s="687" t="s">
        <v>9078</v>
      </c>
      <c r="H273" s="687" t="s">
        <v>221</v>
      </c>
      <c r="I273" s="688" t="s">
        <v>9079</v>
      </c>
    </row>
    <row r="274" spans="3:9" x14ac:dyDescent="0.25">
      <c r="C274" s="126" t="s">
        <v>6378</v>
      </c>
      <c r="D274" s="126" t="s">
        <v>6379</v>
      </c>
      <c r="E274" s="126" t="s">
        <v>2283</v>
      </c>
      <c r="F274" s="126">
        <v>1001061249</v>
      </c>
      <c r="G274" s="126" t="s">
        <v>6381</v>
      </c>
      <c r="H274" s="126" t="s">
        <v>221</v>
      </c>
      <c r="I274" s="126" t="s">
        <v>6380</v>
      </c>
    </row>
    <row r="275" spans="3:9" x14ac:dyDescent="0.25">
      <c r="C275" s="596" t="s">
        <v>6378</v>
      </c>
      <c r="D275" s="596" t="s">
        <v>6155</v>
      </c>
      <c r="E275" s="596" t="s">
        <v>6787</v>
      </c>
      <c r="F275" s="596">
        <v>1007239320</v>
      </c>
      <c r="G275" s="597" t="s">
        <v>6788</v>
      </c>
      <c r="H275" s="599" t="s">
        <v>245</v>
      </c>
      <c r="I275" s="598">
        <v>3234357921</v>
      </c>
    </row>
    <row r="276" spans="3:9" ht="30" x14ac:dyDescent="0.25">
      <c r="C276" s="596" t="s">
        <v>1867</v>
      </c>
      <c r="D276" s="596" t="s">
        <v>6697</v>
      </c>
      <c r="E276" s="596" t="s">
        <v>584</v>
      </c>
      <c r="F276" s="596">
        <v>1057580446</v>
      </c>
      <c r="G276" s="597" t="s">
        <v>6698</v>
      </c>
      <c r="H276" s="599" t="s">
        <v>2307</v>
      </c>
      <c r="I276" s="598">
        <v>3183623525</v>
      </c>
    </row>
    <row r="277" spans="3:9" x14ac:dyDescent="0.25">
      <c r="C277" s="126" t="s">
        <v>1867</v>
      </c>
      <c r="D277" s="126" t="s">
        <v>1868</v>
      </c>
      <c r="E277" s="126" t="s">
        <v>1869</v>
      </c>
      <c r="F277" s="126">
        <v>1017254341</v>
      </c>
      <c r="G277" s="126" t="s">
        <v>1870</v>
      </c>
      <c r="H277" s="126" t="s">
        <v>221</v>
      </c>
      <c r="I277" s="126">
        <v>3045914461</v>
      </c>
    </row>
    <row r="278" spans="3:9" x14ac:dyDescent="0.25">
      <c r="C278" s="126" t="s">
        <v>534</v>
      </c>
      <c r="D278" s="126" t="s">
        <v>529</v>
      </c>
      <c r="E278" s="126" t="s">
        <v>535</v>
      </c>
      <c r="F278" s="126">
        <v>54545477878</v>
      </c>
      <c r="G278" s="126" t="s">
        <v>536</v>
      </c>
      <c r="H278" s="126" t="s">
        <v>537</v>
      </c>
      <c r="I278" s="126">
        <v>2545412454</v>
      </c>
    </row>
    <row r="279" spans="3:9" x14ac:dyDescent="0.25">
      <c r="C279" s="126" t="s">
        <v>495</v>
      </c>
      <c r="D279" s="126" t="s">
        <v>497</v>
      </c>
      <c r="E279" s="126" t="s">
        <v>496</v>
      </c>
      <c r="F279" s="127">
        <v>71229929</v>
      </c>
      <c r="G279" s="127"/>
      <c r="H279" s="127"/>
      <c r="I279" s="127"/>
    </row>
    <row r="280" spans="3:9" x14ac:dyDescent="0.25">
      <c r="C280" s="126" t="s">
        <v>2053</v>
      </c>
      <c r="D280" s="126" t="s">
        <v>529</v>
      </c>
      <c r="E280" s="126" t="s">
        <v>2054</v>
      </c>
      <c r="F280" s="126">
        <v>1041325640</v>
      </c>
      <c r="G280" s="126" t="s">
        <v>2055</v>
      </c>
      <c r="H280" s="126" t="s">
        <v>221</v>
      </c>
      <c r="I280" s="126" t="s">
        <v>2056</v>
      </c>
    </row>
    <row r="281" spans="3:9" ht="30" x14ac:dyDescent="0.25">
      <c r="C281" s="596" t="s">
        <v>6977</v>
      </c>
      <c r="D281" s="596" t="s">
        <v>539</v>
      </c>
      <c r="E281" s="596" t="s">
        <v>3296</v>
      </c>
      <c r="F281" s="596">
        <v>1036223968</v>
      </c>
      <c r="G281" s="597" t="s">
        <v>6978</v>
      </c>
      <c r="H281" s="599" t="s">
        <v>6979</v>
      </c>
      <c r="I281" s="598">
        <v>3212896582</v>
      </c>
    </row>
    <row r="282" spans="3:9" x14ac:dyDescent="0.25">
      <c r="C282" s="126" t="s">
        <v>273</v>
      </c>
      <c r="D282" s="126" t="s">
        <v>274</v>
      </c>
      <c r="E282" s="126" t="s">
        <v>275</v>
      </c>
      <c r="F282" s="144">
        <v>98476918</v>
      </c>
      <c r="G282" s="127" t="s">
        <v>427</v>
      </c>
      <c r="H282" s="127" t="s">
        <v>245</v>
      </c>
      <c r="I282" s="144">
        <v>3147167203</v>
      </c>
    </row>
    <row r="283" spans="3:9" x14ac:dyDescent="0.25">
      <c r="C283" s="126" t="s">
        <v>3409</v>
      </c>
      <c r="D283" s="126" t="s">
        <v>3410</v>
      </c>
      <c r="E283" s="126" t="s">
        <v>332</v>
      </c>
      <c r="F283" s="126">
        <v>1005035639</v>
      </c>
      <c r="G283" s="126" t="s">
        <v>3411</v>
      </c>
      <c r="H283" s="126" t="s">
        <v>1585</v>
      </c>
      <c r="I283" s="126">
        <v>3114151369</v>
      </c>
    </row>
    <row r="284" spans="3:9" ht="30" x14ac:dyDescent="0.25">
      <c r="C284" s="596" t="s">
        <v>7028</v>
      </c>
      <c r="D284" s="596" t="s">
        <v>7029</v>
      </c>
      <c r="E284" s="596" t="s">
        <v>2252</v>
      </c>
      <c r="F284" s="596">
        <v>1085338669</v>
      </c>
      <c r="G284" s="597" t="s">
        <v>7030</v>
      </c>
      <c r="H284" s="599" t="s">
        <v>257</v>
      </c>
      <c r="I284" s="598">
        <v>3170731151</v>
      </c>
    </row>
    <row r="285" spans="3:9" x14ac:dyDescent="0.25">
      <c r="C285" s="126" t="s">
        <v>2057</v>
      </c>
      <c r="D285" s="126" t="s">
        <v>531</v>
      </c>
      <c r="E285" s="126" t="s">
        <v>224</v>
      </c>
      <c r="F285" s="126">
        <v>1125276791</v>
      </c>
      <c r="G285" s="126"/>
      <c r="H285" s="126"/>
      <c r="I285" s="126"/>
    </row>
    <row r="286" spans="3:9" ht="30" x14ac:dyDescent="0.25">
      <c r="C286" s="596" t="s">
        <v>6669</v>
      </c>
      <c r="D286" s="596" t="s">
        <v>5018</v>
      </c>
      <c r="E286" s="596" t="s">
        <v>539</v>
      </c>
      <c r="F286" s="596">
        <v>1053664458</v>
      </c>
      <c r="G286" s="597" t="s">
        <v>6670</v>
      </c>
      <c r="H286" s="599" t="s">
        <v>221</v>
      </c>
      <c r="I286" s="598">
        <v>3205487877</v>
      </c>
    </row>
    <row r="287" spans="3:9" x14ac:dyDescent="0.25">
      <c r="C287" s="596" t="s">
        <v>6740</v>
      </c>
      <c r="D287" s="596" t="s">
        <v>3150</v>
      </c>
      <c r="E287" s="596" t="s">
        <v>2799</v>
      </c>
      <c r="F287" s="596">
        <v>1026150894</v>
      </c>
      <c r="G287" s="597" t="s">
        <v>6741</v>
      </c>
      <c r="H287" s="599" t="s">
        <v>245</v>
      </c>
      <c r="I287" s="598">
        <v>3145848665</v>
      </c>
    </row>
    <row r="288" spans="3:9" x14ac:dyDescent="0.25">
      <c r="C288" s="126" t="s">
        <v>4159</v>
      </c>
      <c r="D288" s="126" t="s">
        <v>496</v>
      </c>
      <c r="E288" s="126" t="s">
        <v>4160</v>
      </c>
      <c r="F288" s="126">
        <v>1045703410</v>
      </c>
      <c r="G288" s="126" t="s">
        <v>4161</v>
      </c>
      <c r="H288" s="126" t="s">
        <v>221</v>
      </c>
      <c r="I288" s="126">
        <v>3108211318</v>
      </c>
    </row>
    <row r="289" spans="3:9" x14ac:dyDescent="0.25">
      <c r="C289" s="688" t="s">
        <v>8919</v>
      </c>
      <c r="D289" s="687" t="s">
        <v>506</v>
      </c>
      <c r="E289" s="687" t="s">
        <v>7306</v>
      </c>
      <c r="F289" s="687">
        <v>1020474786</v>
      </c>
      <c r="G289" s="687" t="s">
        <v>8920</v>
      </c>
      <c r="H289" s="687" t="s">
        <v>221</v>
      </c>
      <c r="I289" s="688">
        <v>3147332718</v>
      </c>
    </row>
    <row r="290" spans="3:9" x14ac:dyDescent="0.25">
      <c r="C290" s="126" t="s">
        <v>3196</v>
      </c>
      <c r="D290" s="126" t="s">
        <v>3197</v>
      </c>
      <c r="E290" s="126" t="s">
        <v>2965</v>
      </c>
      <c r="F290" s="126">
        <v>1007787478</v>
      </c>
      <c r="G290" s="126" t="s">
        <v>3198</v>
      </c>
      <c r="H290" s="126" t="s">
        <v>3199</v>
      </c>
      <c r="I290" s="126">
        <v>3105553717</v>
      </c>
    </row>
    <row r="291" spans="3:9" x14ac:dyDescent="0.25">
      <c r="C291" s="126" t="s">
        <v>1725</v>
      </c>
      <c r="D291" s="126" t="s">
        <v>535</v>
      </c>
      <c r="E291" s="126" t="s">
        <v>1726</v>
      </c>
      <c r="F291" s="126">
        <v>55113862</v>
      </c>
      <c r="G291" s="126" t="s">
        <v>2755</v>
      </c>
      <c r="H291" s="126" t="s">
        <v>221</v>
      </c>
      <c r="I291" s="126">
        <v>3214082924</v>
      </c>
    </row>
    <row r="292" spans="3:9" x14ac:dyDescent="0.25">
      <c r="C292" s="688" t="s">
        <v>8068</v>
      </c>
      <c r="D292" s="687" t="s">
        <v>8069</v>
      </c>
      <c r="E292" s="687" t="s">
        <v>8069</v>
      </c>
      <c r="F292" s="687">
        <v>1001409100</v>
      </c>
      <c r="G292" s="687" t="s">
        <v>8070</v>
      </c>
      <c r="H292" s="687" t="s">
        <v>8071</v>
      </c>
      <c r="I292" s="688">
        <v>3008806074</v>
      </c>
    </row>
    <row r="293" spans="3:9" x14ac:dyDescent="0.25">
      <c r="C293" s="126" t="s">
        <v>4168</v>
      </c>
      <c r="D293" s="126" t="s">
        <v>2799</v>
      </c>
      <c r="E293" s="126" t="s">
        <v>319</v>
      </c>
      <c r="F293" s="126">
        <v>1026149300</v>
      </c>
      <c r="G293" s="126" t="s">
        <v>4167</v>
      </c>
      <c r="H293" s="126" t="s">
        <v>221</v>
      </c>
      <c r="I293" s="126">
        <v>3202818806</v>
      </c>
    </row>
    <row r="294" spans="3:9" x14ac:dyDescent="0.25">
      <c r="C294" s="126" t="s">
        <v>1982</v>
      </c>
      <c r="D294" s="126" t="s">
        <v>1983</v>
      </c>
      <c r="E294" s="126" t="s">
        <v>1984</v>
      </c>
      <c r="F294" s="126"/>
      <c r="G294" s="126"/>
      <c r="H294" s="126"/>
      <c r="I294" s="126"/>
    </row>
    <row r="295" spans="3:9" x14ac:dyDescent="0.25">
      <c r="C295" s="688" t="s">
        <v>8680</v>
      </c>
      <c r="D295" s="687" t="s">
        <v>3291</v>
      </c>
      <c r="E295" s="687" t="s">
        <v>216</v>
      </c>
      <c r="F295" s="687">
        <v>1080690956</v>
      </c>
      <c r="G295" s="687" t="s">
        <v>8681</v>
      </c>
      <c r="H295" s="687" t="s">
        <v>257</v>
      </c>
      <c r="I295" s="688">
        <v>3133670780</v>
      </c>
    </row>
    <row r="296" spans="3:9" x14ac:dyDescent="0.25">
      <c r="C296" s="688" t="s">
        <v>8119</v>
      </c>
      <c r="D296" s="687" t="s">
        <v>8120</v>
      </c>
      <c r="E296" s="687" t="s">
        <v>3150</v>
      </c>
      <c r="F296" s="687">
        <v>1053005382</v>
      </c>
      <c r="G296" s="687"/>
      <c r="H296" s="687"/>
      <c r="I296" s="688"/>
    </row>
    <row r="297" spans="3:9" x14ac:dyDescent="0.25">
      <c r="C297" s="126" t="s">
        <v>253</v>
      </c>
      <c r="D297" s="126" t="s">
        <v>254</v>
      </c>
      <c r="E297" s="126" t="s">
        <v>255</v>
      </c>
      <c r="F297" s="144">
        <v>1061694927</v>
      </c>
      <c r="G297" s="127" t="s">
        <v>256</v>
      </c>
      <c r="H297" s="127" t="s">
        <v>257</v>
      </c>
      <c r="I297" s="144">
        <v>3108326244</v>
      </c>
    </row>
    <row r="298" spans="3:9" x14ac:dyDescent="0.25">
      <c r="C298" s="126" t="s">
        <v>4104</v>
      </c>
      <c r="D298" s="126" t="s">
        <v>4105</v>
      </c>
      <c r="E298" s="126" t="s">
        <v>319</v>
      </c>
      <c r="F298" s="126">
        <v>1017195459</v>
      </c>
      <c r="G298" s="126"/>
      <c r="H298" s="126"/>
      <c r="I298" s="126"/>
    </row>
    <row r="299" spans="3:9" x14ac:dyDescent="0.25">
      <c r="C299" s="126" t="s">
        <v>4224</v>
      </c>
      <c r="D299" s="126" t="s">
        <v>4225</v>
      </c>
      <c r="E299" s="126" t="s">
        <v>2123</v>
      </c>
      <c r="F299" s="126">
        <v>1075293996</v>
      </c>
      <c r="G299" s="126" t="s">
        <v>4226</v>
      </c>
      <c r="H299" s="126" t="s">
        <v>4227</v>
      </c>
      <c r="I299" s="126">
        <v>3183834460</v>
      </c>
    </row>
    <row r="300" spans="3:9" x14ac:dyDescent="0.25">
      <c r="C300" s="126" t="s">
        <v>5734</v>
      </c>
      <c r="D300" s="126" t="s">
        <v>1617</v>
      </c>
      <c r="E300" s="126" t="s">
        <v>4352</v>
      </c>
      <c r="F300" s="126">
        <v>1065657421</v>
      </c>
      <c r="G300" s="126" t="s">
        <v>5737</v>
      </c>
      <c r="H300" s="126" t="s">
        <v>5738</v>
      </c>
      <c r="I300" s="126">
        <v>3156862770</v>
      </c>
    </row>
    <row r="301" spans="3:9" x14ac:dyDescent="0.25">
      <c r="C301" s="688" t="s">
        <v>8269</v>
      </c>
      <c r="D301" s="687" t="s">
        <v>8270</v>
      </c>
      <c r="E301" s="687" t="s">
        <v>414</v>
      </c>
      <c r="F301" s="687">
        <v>1052407792</v>
      </c>
      <c r="G301" s="687" t="s">
        <v>8271</v>
      </c>
      <c r="H301" s="687" t="s">
        <v>2372</v>
      </c>
      <c r="I301" s="688">
        <v>3213221490</v>
      </c>
    </row>
    <row r="302" spans="3:9" x14ac:dyDescent="0.25">
      <c r="C302" s="126" t="s">
        <v>1582</v>
      </c>
      <c r="D302" s="126" t="s">
        <v>584</v>
      </c>
      <c r="E302" s="126" t="s">
        <v>1583</v>
      </c>
      <c r="F302" s="126">
        <v>1090431949</v>
      </c>
      <c r="G302" s="126" t="s">
        <v>1584</v>
      </c>
      <c r="H302" s="126" t="s">
        <v>1585</v>
      </c>
      <c r="I302" s="126">
        <v>3138007312</v>
      </c>
    </row>
    <row r="303" spans="3:9" x14ac:dyDescent="0.25">
      <c r="C303" s="688" t="s">
        <v>9148</v>
      </c>
      <c r="D303" s="687" t="s">
        <v>5306</v>
      </c>
      <c r="E303" s="687" t="s">
        <v>476</v>
      </c>
      <c r="F303" s="687">
        <v>30739847</v>
      </c>
      <c r="G303" s="687" t="s">
        <v>9149</v>
      </c>
      <c r="H303" s="687" t="s">
        <v>257</v>
      </c>
      <c r="I303" s="688">
        <v>3135402410</v>
      </c>
    </row>
    <row r="304" spans="3:9" x14ac:dyDescent="0.25">
      <c r="C304" s="126" t="s">
        <v>4937</v>
      </c>
      <c r="D304" s="126" t="s">
        <v>4938</v>
      </c>
      <c r="E304" s="126" t="s">
        <v>4939</v>
      </c>
      <c r="F304" s="126">
        <v>65703321</v>
      </c>
      <c r="G304" s="126" t="s">
        <v>4940</v>
      </c>
      <c r="H304" s="126" t="s">
        <v>435</v>
      </c>
      <c r="I304" s="126">
        <v>3218303193</v>
      </c>
    </row>
    <row r="305" spans="3:9" x14ac:dyDescent="0.25">
      <c r="C305" s="126" t="s">
        <v>2563</v>
      </c>
      <c r="D305" s="126" t="s">
        <v>2564</v>
      </c>
      <c r="E305" s="126" t="s">
        <v>2565</v>
      </c>
      <c r="F305" s="126">
        <v>1114834838</v>
      </c>
      <c r="G305" s="126"/>
      <c r="H305" s="126"/>
      <c r="I305" s="126"/>
    </row>
    <row r="306" spans="3:9" x14ac:dyDescent="0.25">
      <c r="C306" s="688" t="s">
        <v>8677</v>
      </c>
      <c r="D306" s="687" t="s">
        <v>1793</v>
      </c>
      <c r="E306" s="687" t="s">
        <v>8678</v>
      </c>
      <c r="F306" s="687">
        <v>59833610</v>
      </c>
      <c r="G306" s="687" t="s">
        <v>8679</v>
      </c>
      <c r="H306" s="687" t="s">
        <v>257</v>
      </c>
      <c r="I306" s="688">
        <v>3158509905</v>
      </c>
    </row>
    <row r="307" spans="3:9" x14ac:dyDescent="0.25">
      <c r="C307" s="688" t="s">
        <v>8059</v>
      </c>
      <c r="D307" s="687" t="s">
        <v>8060</v>
      </c>
      <c r="E307" s="687" t="s">
        <v>1603</v>
      </c>
      <c r="F307" s="687">
        <v>1020396013</v>
      </c>
      <c r="G307" s="687" t="s">
        <v>8072</v>
      </c>
      <c r="H307" s="687" t="s">
        <v>221</v>
      </c>
      <c r="I307" s="688" t="s">
        <v>8061</v>
      </c>
    </row>
    <row r="308" spans="3:9" x14ac:dyDescent="0.25">
      <c r="C308" s="126" t="s">
        <v>2342</v>
      </c>
      <c r="D308" s="126" t="s">
        <v>224</v>
      </c>
      <c r="E308" s="126" t="s">
        <v>2029</v>
      </c>
      <c r="F308" s="126">
        <v>43714109</v>
      </c>
      <c r="G308" s="126" t="s">
        <v>2343</v>
      </c>
      <c r="H308" s="126" t="s">
        <v>2344</v>
      </c>
      <c r="I308" s="126">
        <v>3206943758</v>
      </c>
    </row>
    <row r="309" spans="3:9" x14ac:dyDescent="0.25">
      <c r="C309" s="126" t="s">
        <v>2149</v>
      </c>
      <c r="D309" s="126" t="s">
        <v>2803</v>
      </c>
      <c r="E309" s="126" t="s">
        <v>2804</v>
      </c>
      <c r="F309" s="126">
        <v>43867246</v>
      </c>
      <c r="G309" s="126" t="s">
        <v>2805</v>
      </c>
      <c r="H309" s="126" t="s">
        <v>245</v>
      </c>
      <c r="I309" s="126">
        <v>3124575689</v>
      </c>
    </row>
    <row r="310" spans="3:9" x14ac:dyDescent="0.25">
      <c r="C310" s="126" t="s">
        <v>2149</v>
      </c>
      <c r="D310" s="126" t="s">
        <v>2150</v>
      </c>
      <c r="E310" s="126" t="s">
        <v>2151</v>
      </c>
      <c r="F310" s="126">
        <v>1075289956</v>
      </c>
      <c r="G310" s="126" t="s">
        <v>2156</v>
      </c>
      <c r="H310" s="126" t="s">
        <v>2147</v>
      </c>
      <c r="I310" s="126">
        <v>3125845454</v>
      </c>
    </row>
    <row r="311" spans="3:9" x14ac:dyDescent="0.25">
      <c r="C311" s="126" t="s">
        <v>2486</v>
      </c>
      <c r="D311" s="126" t="s">
        <v>2487</v>
      </c>
      <c r="E311" s="126" t="s">
        <v>2488</v>
      </c>
      <c r="F311" s="126">
        <v>1085254101</v>
      </c>
      <c r="G311" s="126" t="s">
        <v>2489</v>
      </c>
      <c r="H311" s="126" t="s">
        <v>257</v>
      </c>
      <c r="I311" s="126">
        <v>3178099233</v>
      </c>
    </row>
    <row r="312" spans="3:9" x14ac:dyDescent="0.25">
      <c r="C312" s="126" t="s">
        <v>3223</v>
      </c>
      <c r="D312" s="126" t="s">
        <v>1873</v>
      </c>
      <c r="E312" s="126" t="s">
        <v>531</v>
      </c>
      <c r="F312" s="126">
        <v>1064711697</v>
      </c>
      <c r="G312" s="126" t="s">
        <v>3224</v>
      </c>
      <c r="H312" s="126" t="s">
        <v>3225</v>
      </c>
      <c r="I312" s="126">
        <v>3206977589</v>
      </c>
    </row>
    <row r="313" spans="3:9" x14ac:dyDescent="0.25">
      <c r="C313" s="126" t="s">
        <v>4735</v>
      </c>
      <c r="D313" s="126" t="s">
        <v>4736</v>
      </c>
      <c r="E313" s="126" t="s">
        <v>4737</v>
      </c>
      <c r="F313" s="126">
        <v>43364169</v>
      </c>
      <c r="G313" s="126"/>
      <c r="H313" s="126"/>
      <c r="I313" s="126"/>
    </row>
    <row r="314" spans="3:9" x14ac:dyDescent="0.25">
      <c r="C314" s="126" t="s">
        <v>4228</v>
      </c>
      <c r="D314" s="126" t="s">
        <v>354</v>
      </c>
      <c r="E314" s="126" t="s">
        <v>4229</v>
      </c>
      <c r="F314" s="126">
        <v>1014212222</v>
      </c>
      <c r="G314" s="126" t="s">
        <v>4230</v>
      </c>
      <c r="H314" s="126" t="s">
        <v>544</v>
      </c>
      <c r="I314" s="126">
        <v>3124803451</v>
      </c>
    </row>
    <row r="315" spans="3:9" x14ac:dyDescent="0.25">
      <c r="C315" s="688" t="s">
        <v>8262</v>
      </c>
      <c r="D315" s="687" t="s">
        <v>8263</v>
      </c>
      <c r="E315" s="687" t="s">
        <v>8264</v>
      </c>
      <c r="F315" s="687">
        <v>5633764</v>
      </c>
      <c r="G315" s="687" t="s">
        <v>2300</v>
      </c>
      <c r="H315" s="687" t="s">
        <v>221</v>
      </c>
      <c r="I315" s="688">
        <v>3115929154</v>
      </c>
    </row>
    <row r="316" spans="3:9" x14ac:dyDescent="0.25">
      <c r="C316" s="126" t="s">
        <v>2031</v>
      </c>
      <c r="D316" s="126" t="s">
        <v>2032</v>
      </c>
      <c r="E316" s="126" t="s">
        <v>255</v>
      </c>
      <c r="F316" s="126">
        <v>98557868</v>
      </c>
      <c r="G316" s="126"/>
      <c r="H316" s="126"/>
      <c r="I316" s="126"/>
    </row>
    <row r="317" spans="3:9" x14ac:dyDescent="0.25">
      <c r="C317" s="596" t="s">
        <v>7200</v>
      </c>
      <c r="D317" s="596" t="s">
        <v>7201</v>
      </c>
      <c r="E317" s="596" t="s">
        <v>7202</v>
      </c>
      <c r="F317" s="596">
        <v>94316908</v>
      </c>
      <c r="G317" s="597" t="s">
        <v>7203</v>
      </c>
      <c r="H317" s="599" t="s">
        <v>5738</v>
      </c>
      <c r="I317" s="598">
        <v>3128454547</v>
      </c>
    </row>
    <row r="318" spans="3:9" ht="30" x14ac:dyDescent="0.25">
      <c r="C318" s="596" t="s">
        <v>3290</v>
      </c>
      <c r="D318" s="596" t="s">
        <v>353</v>
      </c>
      <c r="E318" s="596" t="s">
        <v>540</v>
      </c>
      <c r="F318" s="596">
        <v>1041324614</v>
      </c>
      <c r="G318" s="597" t="s">
        <v>6975</v>
      </c>
      <c r="H318" s="599" t="s">
        <v>6976</v>
      </c>
      <c r="I318" s="598">
        <v>3136237768</v>
      </c>
    </row>
    <row r="319" spans="3:9" x14ac:dyDescent="0.25">
      <c r="C319" s="126" t="s">
        <v>3290</v>
      </c>
      <c r="D319" s="126" t="s">
        <v>271</v>
      </c>
      <c r="E319" s="126" t="s">
        <v>3291</v>
      </c>
      <c r="F319" s="126">
        <v>71117020</v>
      </c>
      <c r="G319" s="126" t="s">
        <v>3292</v>
      </c>
      <c r="H319" s="126" t="s">
        <v>602</v>
      </c>
      <c r="I319" s="126" t="s">
        <v>3293</v>
      </c>
    </row>
    <row r="320" spans="3:9" x14ac:dyDescent="0.25">
      <c r="C320" s="688" t="s">
        <v>7741</v>
      </c>
      <c r="D320" s="687" t="s">
        <v>7512</v>
      </c>
      <c r="E320" s="687" t="s">
        <v>7742</v>
      </c>
      <c r="F320" s="687">
        <v>1007498260</v>
      </c>
      <c r="G320" s="687" t="s">
        <v>7743</v>
      </c>
      <c r="H320" s="687" t="s">
        <v>2307</v>
      </c>
      <c r="I320" s="688">
        <v>3106319937</v>
      </c>
    </row>
    <row r="321" spans="3:9" x14ac:dyDescent="0.25">
      <c r="C321" s="126" t="s">
        <v>3061</v>
      </c>
      <c r="D321" s="126" t="s">
        <v>3062</v>
      </c>
      <c r="E321" s="126" t="s">
        <v>284</v>
      </c>
      <c r="F321" s="126">
        <v>79153780</v>
      </c>
      <c r="G321" s="126" t="s">
        <v>3063</v>
      </c>
      <c r="H321" s="126" t="s">
        <v>544</v>
      </c>
      <c r="I321" s="126">
        <v>3184670010</v>
      </c>
    </row>
    <row r="322" spans="3:9" x14ac:dyDescent="0.25">
      <c r="C322" s="126" t="s">
        <v>4238</v>
      </c>
      <c r="D322" s="126" t="s">
        <v>4239</v>
      </c>
      <c r="E322" s="126" t="s">
        <v>4240</v>
      </c>
      <c r="F322" s="126">
        <v>1005716606</v>
      </c>
      <c r="G322" s="126" t="s">
        <v>4241</v>
      </c>
      <c r="H322" s="126" t="s">
        <v>544</v>
      </c>
      <c r="I322" s="126">
        <v>3003022720</v>
      </c>
    </row>
    <row r="323" spans="3:9" x14ac:dyDescent="0.25">
      <c r="C323" s="126" t="s">
        <v>2339</v>
      </c>
      <c r="D323" s="126" t="s">
        <v>483</v>
      </c>
      <c r="E323" s="126" t="s">
        <v>1883</v>
      </c>
      <c r="F323" s="126">
        <v>1018372187</v>
      </c>
      <c r="G323" s="126"/>
      <c r="H323" s="126"/>
      <c r="I323" s="126"/>
    </row>
    <row r="324" spans="3:9" x14ac:dyDescent="0.25">
      <c r="C324" s="126" t="s">
        <v>6156</v>
      </c>
      <c r="D324" s="126" t="s">
        <v>3901</v>
      </c>
      <c r="E324" s="126" t="s">
        <v>6157</v>
      </c>
      <c r="F324" s="126">
        <v>1000569408</v>
      </c>
      <c r="G324" s="126"/>
      <c r="H324" s="126"/>
      <c r="I324" s="126"/>
    </row>
    <row r="325" spans="3:9" x14ac:dyDescent="0.25">
      <c r="C325" s="126" t="s">
        <v>2214</v>
      </c>
      <c r="D325" s="126" t="s">
        <v>496</v>
      </c>
      <c r="E325" s="126" t="s">
        <v>2215</v>
      </c>
      <c r="F325" s="126">
        <v>70301687</v>
      </c>
      <c r="G325" s="126" t="s">
        <v>2213</v>
      </c>
      <c r="H325" s="126" t="s">
        <v>221</v>
      </c>
      <c r="I325" s="126"/>
    </row>
    <row r="326" spans="3:9" x14ac:dyDescent="0.25">
      <c r="C326" s="126" t="s">
        <v>2632</v>
      </c>
      <c r="D326" s="126" t="s">
        <v>539</v>
      </c>
      <c r="E326" s="126" t="s">
        <v>1939</v>
      </c>
      <c r="F326" s="126">
        <v>43382066</v>
      </c>
      <c r="G326" s="126" t="s">
        <v>225</v>
      </c>
      <c r="H326" s="126" t="s">
        <v>221</v>
      </c>
      <c r="I326" s="126">
        <v>6045878545</v>
      </c>
    </row>
    <row r="327" spans="3:9" x14ac:dyDescent="0.25">
      <c r="C327" s="126" t="s">
        <v>4813</v>
      </c>
      <c r="D327" s="126" t="s">
        <v>4814</v>
      </c>
      <c r="E327" s="126" t="s">
        <v>3902</v>
      </c>
      <c r="F327" s="126">
        <v>43284098</v>
      </c>
      <c r="G327" s="126" t="s">
        <v>225</v>
      </c>
      <c r="H327" s="126" t="s">
        <v>221</v>
      </c>
      <c r="I327" s="126">
        <v>3214509229</v>
      </c>
    </row>
    <row r="328" spans="3:9" x14ac:dyDescent="0.25">
      <c r="C328" s="126" t="s">
        <v>5017</v>
      </c>
      <c r="D328" s="126" t="s">
        <v>5018</v>
      </c>
      <c r="E328" s="126" t="s">
        <v>4389</v>
      </c>
      <c r="F328" s="126">
        <v>1064426770</v>
      </c>
      <c r="G328" s="126" t="s">
        <v>5019</v>
      </c>
      <c r="H328" s="126" t="s">
        <v>5024</v>
      </c>
      <c r="I328" s="126">
        <v>3205845629</v>
      </c>
    </row>
    <row r="329" spans="3:9" x14ac:dyDescent="0.25">
      <c r="C329" s="126" t="s">
        <v>3412</v>
      </c>
      <c r="D329" s="126" t="s">
        <v>3413</v>
      </c>
      <c r="E329" s="126" t="s">
        <v>3414</v>
      </c>
      <c r="F329" s="126">
        <v>1005448369</v>
      </c>
      <c r="G329" s="126" t="s">
        <v>3415</v>
      </c>
      <c r="H329" s="126" t="s">
        <v>3416</v>
      </c>
      <c r="I329" s="126">
        <v>3132020814</v>
      </c>
    </row>
    <row r="330" spans="3:9" x14ac:dyDescent="0.25">
      <c r="C330" s="126" t="s">
        <v>355</v>
      </c>
      <c r="D330" s="126" t="s">
        <v>216</v>
      </c>
      <c r="E330" s="126" t="s">
        <v>356</v>
      </c>
      <c r="F330" s="144">
        <v>30205120</v>
      </c>
      <c r="G330" s="127" t="s">
        <v>428</v>
      </c>
      <c r="H330" s="127" t="s">
        <v>434</v>
      </c>
      <c r="I330" s="144">
        <v>3153102032</v>
      </c>
    </row>
    <row r="331" spans="3:9" x14ac:dyDescent="0.25">
      <c r="C331" s="596" t="s">
        <v>6742</v>
      </c>
      <c r="D331" s="596" t="s">
        <v>6743</v>
      </c>
      <c r="E331" s="596" t="s">
        <v>6744</v>
      </c>
      <c r="F331" s="596">
        <v>42935589</v>
      </c>
      <c r="G331" s="597" t="s">
        <v>6745</v>
      </c>
      <c r="H331" s="599" t="s">
        <v>245</v>
      </c>
      <c r="I331" s="598">
        <v>3046422738</v>
      </c>
    </row>
    <row r="332" spans="3:9" x14ac:dyDescent="0.25">
      <c r="C332" s="126" t="s">
        <v>5206</v>
      </c>
      <c r="D332" s="126" t="s">
        <v>5207</v>
      </c>
      <c r="E332" s="126" t="s">
        <v>5208</v>
      </c>
      <c r="F332" s="126">
        <v>26593898</v>
      </c>
      <c r="G332" s="126" t="s">
        <v>5209</v>
      </c>
      <c r="H332" s="126" t="s">
        <v>4838</v>
      </c>
      <c r="I332" s="126">
        <v>3102878455</v>
      </c>
    </row>
    <row r="333" spans="3:9" x14ac:dyDescent="0.25">
      <c r="C333" s="127" t="s">
        <v>409</v>
      </c>
      <c r="D333" s="126" t="s">
        <v>412</v>
      </c>
      <c r="E333" s="126" t="s">
        <v>417</v>
      </c>
      <c r="F333" s="144">
        <v>10335874545</v>
      </c>
      <c r="G333" s="127" t="s">
        <v>429</v>
      </c>
      <c r="H333" s="127" t="s">
        <v>435</v>
      </c>
      <c r="I333" s="144">
        <v>3205874512</v>
      </c>
    </row>
    <row r="334" spans="3:9" x14ac:dyDescent="0.25">
      <c r="C334" s="126" t="s">
        <v>4572</v>
      </c>
      <c r="D334" s="126" t="s">
        <v>4573</v>
      </c>
      <c r="E334" s="126" t="s">
        <v>2246</v>
      </c>
      <c r="F334" s="126">
        <v>1112230701</v>
      </c>
      <c r="G334" s="126" t="s">
        <v>4574</v>
      </c>
      <c r="H334" s="126" t="s">
        <v>2427</v>
      </c>
      <c r="I334" s="126">
        <v>3226499173</v>
      </c>
    </row>
    <row r="335" spans="3:9" x14ac:dyDescent="0.25">
      <c r="C335" s="127" t="s">
        <v>410</v>
      </c>
      <c r="D335" s="126" t="s">
        <v>413</v>
      </c>
      <c r="E335" s="126" t="s">
        <v>284</v>
      </c>
      <c r="F335" s="144">
        <v>12141214541</v>
      </c>
      <c r="G335" s="127" t="s">
        <v>430</v>
      </c>
      <c r="H335" s="127" t="s">
        <v>436</v>
      </c>
      <c r="I335" s="144">
        <v>3105489632</v>
      </c>
    </row>
    <row r="336" spans="3:9" x14ac:dyDescent="0.25">
      <c r="C336" s="688" t="s">
        <v>8845</v>
      </c>
      <c r="D336" s="687" t="s">
        <v>529</v>
      </c>
      <c r="E336" s="687" t="s">
        <v>8846</v>
      </c>
      <c r="F336" s="687">
        <v>19361069</v>
      </c>
      <c r="G336" s="687" t="s">
        <v>8847</v>
      </c>
      <c r="H336" s="687" t="s">
        <v>8848</v>
      </c>
      <c r="I336" s="688">
        <v>3212249057</v>
      </c>
    </row>
    <row r="337" spans="3:9" x14ac:dyDescent="0.25">
      <c r="C337" s="126" t="s">
        <v>498</v>
      </c>
      <c r="D337" s="126" t="s">
        <v>499</v>
      </c>
      <c r="E337" s="126" t="s">
        <v>500</v>
      </c>
      <c r="F337" s="127">
        <v>1152717718</v>
      </c>
      <c r="G337" s="127"/>
      <c r="H337" s="127"/>
      <c r="I337" s="127"/>
    </row>
    <row r="338" spans="3:9" x14ac:dyDescent="0.25">
      <c r="C338" s="126" t="s">
        <v>4166</v>
      </c>
      <c r="D338" s="126" t="s">
        <v>4165</v>
      </c>
      <c r="E338" s="126" t="s">
        <v>496</v>
      </c>
      <c r="F338" s="126">
        <v>1017268427</v>
      </c>
      <c r="G338" s="126" t="s">
        <v>4169</v>
      </c>
      <c r="H338" s="126" t="s">
        <v>245</v>
      </c>
      <c r="I338" s="126">
        <v>3106908605</v>
      </c>
    </row>
    <row r="339" spans="3:9" x14ac:dyDescent="0.25">
      <c r="C339" s="126" t="s">
        <v>2614</v>
      </c>
      <c r="D339" s="126" t="s">
        <v>2615</v>
      </c>
      <c r="E339" s="126" t="s">
        <v>2030</v>
      </c>
      <c r="F339" s="126">
        <v>43283796</v>
      </c>
      <c r="G339" s="126" t="s">
        <v>2613</v>
      </c>
      <c r="H339" s="126" t="s">
        <v>221</v>
      </c>
      <c r="I339" s="126">
        <v>3217729965</v>
      </c>
    </row>
    <row r="340" spans="3:9" x14ac:dyDescent="0.25">
      <c r="C340" s="596" t="s">
        <v>7506</v>
      </c>
      <c r="D340" s="596" t="s">
        <v>2799</v>
      </c>
      <c r="E340" s="596" t="s">
        <v>7507</v>
      </c>
      <c r="F340" s="596">
        <v>40093455</v>
      </c>
      <c r="G340" s="687" t="s">
        <v>7508</v>
      </c>
      <c r="H340" s="687" t="s">
        <v>3458</v>
      </c>
      <c r="I340" s="688">
        <v>3114741827</v>
      </c>
    </row>
    <row r="341" spans="3:9" x14ac:dyDescent="0.25">
      <c r="C341" s="126" t="s">
        <v>2477</v>
      </c>
      <c r="D341" s="126" t="s">
        <v>2478</v>
      </c>
      <c r="E341" s="126" t="s">
        <v>284</v>
      </c>
      <c r="F341" s="126">
        <v>1000415462</v>
      </c>
      <c r="G341" s="126"/>
      <c r="H341" s="126"/>
      <c r="I341" s="126"/>
    </row>
    <row r="342" spans="3:9" x14ac:dyDescent="0.25">
      <c r="C342" s="126" t="s">
        <v>4298</v>
      </c>
      <c r="D342" s="126" t="s">
        <v>4299</v>
      </c>
      <c r="E342" s="126" t="s">
        <v>1572</v>
      </c>
      <c r="F342" s="126">
        <v>50914462</v>
      </c>
      <c r="G342" s="126" t="s">
        <v>4300</v>
      </c>
      <c r="H342" s="126" t="s">
        <v>221</v>
      </c>
      <c r="I342" s="126">
        <v>3043968820</v>
      </c>
    </row>
    <row r="343" spans="3:9" x14ac:dyDescent="0.25">
      <c r="C343" s="126" t="s">
        <v>3530</v>
      </c>
      <c r="D343" s="126" t="s">
        <v>3531</v>
      </c>
      <c r="E343" s="126" t="s">
        <v>3535</v>
      </c>
      <c r="F343" s="126">
        <v>42777444</v>
      </c>
      <c r="G343" s="126" t="s">
        <v>3532</v>
      </c>
      <c r="H343" s="126" t="s">
        <v>433</v>
      </c>
      <c r="I343" s="126">
        <v>3014777642</v>
      </c>
    </row>
    <row r="344" spans="3:9" x14ac:dyDescent="0.25">
      <c r="C344" s="126" t="s">
        <v>258</v>
      </c>
      <c r="D344" s="126" t="s">
        <v>259</v>
      </c>
      <c r="E344" s="126" t="s">
        <v>260</v>
      </c>
      <c r="F344" s="144">
        <v>1233188725</v>
      </c>
      <c r="G344" s="127" t="s">
        <v>261</v>
      </c>
      <c r="H344" s="127" t="s">
        <v>257</v>
      </c>
      <c r="I344" s="144">
        <v>3205323620</v>
      </c>
    </row>
    <row r="345" spans="3:9" x14ac:dyDescent="0.25">
      <c r="C345" s="688" t="s">
        <v>7729</v>
      </c>
      <c r="D345" s="687" t="s">
        <v>7730</v>
      </c>
      <c r="E345" s="687" t="s">
        <v>584</v>
      </c>
      <c r="F345" s="687">
        <v>1019110201</v>
      </c>
      <c r="G345" s="687" t="s">
        <v>7731</v>
      </c>
      <c r="H345" s="687" t="s">
        <v>4838</v>
      </c>
      <c r="I345" s="688">
        <v>3022243584</v>
      </c>
    </row>
    <row r="346" spans="3:9" x14ac:dyDescent="0.25">
      <c r="C346" s="688" t="s">
        <v>8320</v>
      </c>
      <c r="D346" s="687" t="s">
        <v>8321</v>
      </c>
      <c r="E346" s="687" t="s">
        <v>8322</v>
      </c>
      <c r="F346" s="687">
        <v>35115817</v>
      </c>
      <c r="G346" s="687" t="s">
        <v>8323</v>
      </c>
      <c r="H346" s="687" t="s">
        <v>217</v>
      </c>
      <c r="I346" s="688">
        <v>3205878454</v>
      </c>
    </row>
    <row r="347" spans="3:9" x14ac:dyDescent="0.25">
      <c r="C347" s="126" t="s">
        <v>6267</v>
      </c>
      <c r="D347" s="126" t="s">
        <v>2965</v>
      </c>
      <c r="E347" s="126" t="s">
        <v>353</v>
      </c>
      <c r="F347" s="126">
        <v>1002928308</v>
      </c>
      <c r="G347" s="126"/>
      <c r="H347" s="126"/>
      <c r="I347" s="126"/>
    </row>
    <row r="348" spans="3:9" x14ac:dyDescent="0.25">
      <c r="C348" s="126" t="s">
        <v>4455</v>
      </c>
      <c r="D348" s="126" t="s">
        <v>4456</v>
      </c>
      <c r="E348" s="126" t="s">
        <v>1617</v>
      </c>
      <c r="F348" s="126">
        <v>46674519</v>
      </c>
      <c r="G348" s="126" t="s">
        <v>4457</v>
      </c>
      <c r="H348" s="126" t="s">
        <v>2372</v>
      </c>
      <c r="I348" s="126">
        <v>3144800417</v>
      </c>
    </row>
    <row r="349" spans="3:9" x14ac:dyDescent="0.25">
      <c r="C349" s="688" t="s">
        <v>9017</v>
      </c>
      <c r="D349" s="687" t="s">
        <v>539</v>
      </c>
      <c r="E349" s="687" t="s">
        <v>9018</v>
      </c>
      <c r="F349" s="687">
        <v>1020461387</v>
      </c>
      <c r="G349" s="687" t="s">
        <v>9019</v>
      </c>
      <c r="H349" s="687" t="s">
        <v>486</v>
      </c>
      <c r="I349" s="688">
        <v>3014282209</v>
      </c>
    </row>
    <row r="350" spans="3:9" x14ac:dyDescent="0.25">
      <c r="C350" s="688" t="s">
        <v>8630</v>
      </c>
      <c r="D350" s="687" t="s">
        <v>4939</v>
      </c>
      <c r="E350" s="687" t="s">
        <v>2773</v>
      </c>
      <c r="F350" s="687">
        <v>1005134423</v>
      </c>
      <c r="G350" s="687" t="s">
        <v>8631</v>
      </c>
      <c r="H350" s="687" t="s">
        <v>4730</v>
      </c>
      <c r="I350" s="688">
        <v>3106159139</v>
      </c>
    </row>
    <row r="351" spans="3:9" x14ac:dyDescent="0.25">
      <c r="C351" s="688" t="s">
        <v>8226</v>
      </c>
      <c r="D351" s="687" t="s">
        <v>2246</v>
      </c>
      <c r="E351" s="687" t="s">
        <v>302</v>
      </c>
      <c r="F351" s="687">
        <v>1001866324</v>
      </c>
      <c r="G351" s="687" t="s">
        <v>8227</v>
      </c>
      <c r="H351" s="687" t="s">
        <v>221</v>
      </c>
      <c r="I351" s="688">
        <v>3145125621</v>
      </c>
    </row>
    <row r="352" spans="3:9" x14ac:dyDescent="0.25">
      <c r="C352" s="126" t="s">
        <v>3226</v>
      </c>
      <c r="D352" s="126" t="s">
        <v>584</v>
      </c>
      <c r="E352" s="126" t="s">
        <v>3227</v>
      </c>
      <c r="F352" s="126">
        <v>49553219</v>
      </c>
      <c r="G352" s="126" t="s">
        <v>3228</v>
      </c>
      <c r="H352" s="126" t="s">
        <v>3225</v>
      </c>
      <c r="I352" s="126">
        <v>3224613173</v>
      </c>
    </row>
    <row r="353" spans="3:9" ht="30" x14ac:dyDescent="0.25">
      <c r="C353" s="596" t="s">
        <v>7303</v>
      </c>
      <c r="D353" s="596" t="s">
        <v>271</v>
      </c>
      <c r="E353" s="596" t="s">
        <v>3150</v>
      </c>
      <c r="F353" s="596">
        <v>1127242174</v>
      </c>
      <c r="G353" s="597" t="s">
        <v>7304</v>
      </c>
      <c r="H353" s="599" t="s">
        <v>217</v>
      </c>
      <c r="I353" s="598">
        <v>3122982713</v>
      </c>
    </row>
    <row r="354" spans="3:9" x14ac:dyDescent="0.25">
      <c r="C354" s="126" t="s">
        <v>5267</v>
      </c>
      <c r="D354" s="126" t="s">
        <v>5268</v>
      </c>
      <c r="E354" s="126" t="s">
        <v>5029</v>
      </c>
      <c r="F354" s="126">
        <v>1024516769</v>
      </c>
      <c r="G354" s="126" t="s">
        <v>5269</v>
      </c>
      <c r="H354" s="126" t="s">
        <v>544</v>
      </c>
      <c r="I354" s="126">
        <v>3205612501</v>
      </c>
    </row>
    <row r="355" spans="3:9" x14ac:dyDescent="0.25">
      <c r="C355" s="126" t="s">
        <v>2413</v>
      </c>
      <c r="D355" s="126" t="s">
        <v>2414</v>
      </c>
      <c r="E355" s="126" t="s">
        <v>2027</v>
      </c>
      <c r="F355" s="126">
        <v>1034991974</v>
      </c>
      <c r="G355" s="126"/>
      <c r="H355" s="126"/>
      <c r="I355" s="126"/>
    </row>
    <row r="356" spans="3:9" x14ac:dyDescent="0.25">
      <c r="C356" s="126" t="s">
        <v>3064</v>
      </c>
      <c r="D356" s="126" t="s">
        <v>3065</v>
      </c>
      <c r="E356" s="126" t="s">
        <v>288</v>
      </c>
      <c r="F356" s="126">
        <v>53910350</v>
      </c>
      <c r="G356" s="126" t="s">
        <v>3066</v>
      </c>
      <c r="H356" s="126" t="s">
        <v>3067</v>
      </c>
      <c r="I356" s="126">
        <v>3155427384</v>
      </c>
    </row>
    <row r="357" spans="3:9" x14ac:dyDescent="0.25">
      <c r="C357" s="688" t="s">
        <v>1571</v>
      </c>
      <c r="D357" s="687" t="s">
        <v>500</v>
      </c>
      <c r="E357" s="687" t="s">
        <v>506</v>
      </c>
      <c r="F357" s="687">
        <v>43584296</v>
      </c>
      <c r="G357" s="687" t="s">
        <v>9001</v>
      </c>
      <c r="H357" s="687" t="s">
        <v>221</v>
      </c>
      <c r="I357" s="688">
        <v>3108545454</v>
      </c>
    </row>
    <row r="358" spans="3:9" x14ac:dyDescent="0.25">
      <c r="C358" s="126" t="s">
        <v>1571</v>
      </c>
      <c r="D358" s="126" t="s">
        <v>1572</v>
      </c>
      <c r="E358" s="126" t="s">
        <v>1573</v>
      </c>
      <c r="F358" s="126">
        <v>43839566</v>
      </c>
      <c r="G358" s="126" t="s">
        <v>1570</v>
      </c>
      <c r="H358" s="126" t="s">
        <v>245</v>
      </c>
      <c r="I358" s="126">
        <v>3146808305</v>
      </c>
    </row>
    <row r="359" spans="3:9" x14ac:dyDescent="0.25">
      <c r="C359" s="126" t="s">
        <v>578</v>
      </c>
      <c r="D359" s="126" t="s">
        <v>579</v>
      </c>
      <c r="E359" s="126" t="s">
        <v>580</v>
      </c>
      <c r="F359" s="126">
        <v>1001139739</v>
      </c>
      <c r="G359" s="126" t="s">
        <v>581</v>
      </c>
      <c r="H359" s="126" t="s">
        <v>433</v>
      </c>
      <c r="I359" s="126">
        <v>3147955849</v>
      </c>
    </row>
    <row r="360" spans="3:9" x14ac:dyDescent="0.25">
      <c r="C360" s="688" t="s">
        <v>9123</v>
      </c>
      <c r="D360" s="687" t="s">
        <v>9124</v>
      </c>
      <c r="E360" s="687" t="s">
        <v>405</v>
      </c>
      <c r="F360" s="687">
        <v>1128271873</v>
      </c>
      <c r="G360" s="687" t="s">
        <v>9125</v>
      </c>
      <c r="H360" s="687" t="s">
        <v>221</v>
      </c>
      <c r="I360" s="688">
        <v>3216199448</v>
      </c>
    </row>
    <row r="361" spans="3:9" x14ac:dyDescent="0.25">
      <c r="C361" s="126" t="s">
        <v>4887</v>
      </c>
      <c r="D361" s="126" t="s">
        <v>4883</v>
      </c>
      <c r="E361" s="126" t="s">
        <v>405</v>
      </c>
      <c r="F361" s="126">
        <v>1128271873</v>
      </c>
      <c r="G361" s="126" t="s">
        <v>4888</v>
      </c>
      <c r="H361" s="126" t="s">
        <v>221</v>
      </c>
      <c r="I361" s="126">
        <v>3216199448</v>
      </c>
    </row>
    <row r="362" spans="3:9" x14ac:dyDescent="0.25">
      <c r="C362" s="126" t="s">
        <v>3652</v>
      </c>
      <c r="D362" s="126" t="s">
        <v>2804</v>
      </c>
      <c r="E362" s="126" t="s">
        <v>584</v>
      </c>
      <c r="F362" s="126">
        <v>32751339</v>
      </c>
      <c r="G362" s="126" t="s">
        <v>3656</v>
      </c>
      <c r="H362" s="126" t="s">
        <v>221</v>
      </c>
      <c r="I362" s="126">
        <v>3106603471</v>
      </c>
    </row>
    <row r="363" spans="3:9" x14ac:dyDescent="0.25">
      <c r="C363" s="126" t="s">
        <v>4895</v>
      </c>
      <c r="D363" s="126" t="s">
        <v>4896</v>
      </c>
      <c r="E363" s="126" t="s">
        <v>2283</v>
      </c>
      <c r="F363" s="126">
        <v>98762816</v>
      </c>
      <c r="G363" s="126" t="s">
        <v>4898</v>
      </c>
      <c r="H363" s="126" t="s">
        <v>221</v>
      </c>
      <c r="I363" s="126" t="s">
        <v>4897</v>
      </c>
    </row>
    <row r="364" spans="3:9" x14ac:dyDescent="0.25">
      <c r="C364" s="126" t="s">
        <v>5826</v>
      </c>
      <c r="D364" s="126" t="s">
        <v>5827</v>
      </c>
      <c r="E364" s="126" t="s">
        <v>5828</v>
      </c>
      <c r="F364" s="126">
        <v>1114622592</v>
      </c>
      <c r="G364" s="126" t="s">
        <v>5829</v>
      </c>
      <c r="H364" s="126" t="s">
        <v>5830</v>
      </c>
      <c r="I364" s="126" t="s">
        <v>5831</v>
      </c>
    </row>
    <row r="365" spans="3:9" x14ac:dyDescent="0.25">
      <c r="C365" s="688" t="s">
        <v>8146</v>
      </c>
      <c r="D365" s="687" t="s">
        <v>2775</v>
      </c>
      <c r="E365" s="687" t="s">
        <v>2775</v>
      </c>
      <c r="F365" s="687">
        <v>22040836</v>
      </c>
      <c r="G365" s="687" t="s">
        <v>8144</v>
      </c>
      <c r="H365" s="687" t="s">
        <v>2426</v>
      </c>
      <c r="I365" s="688">
        <v>3117114748</v>
      </c>
    </row>
    <row r="366" spans="3:9" x14ac:dyDescent="0.25">
      <c r="C366" s="126" t="s">
        <v>3620</v>
      </c>
      <c r="D366" s="126" t="s">
        <v>2612</v>
      </c>
      <c r="E366" s="126" t="s">
        <v>3621</v>
      </c>
      <c r="F366" s="126">
        <v>406185</v>
      </c>
      <c r="G366" s="126" t="s">
        <v>3622</v>
      </c>
      <c r="H366" s="126" t="s">
        <v>2148</v>
      </c>
      <c r="I366" s="126">
        <v>3217997192</v>
      </c>
    </row>
    <row r="367" spans="3:9" x14ac:dyDescent="0.25">
      <c r="C367" s="126" t="s">
        <v>2952</v>
      </c>
      <c r="D367" s="126" t="s">
        <v>2953</v>
      </c>
      <c r="E367" s="126" t="s">
        <v>2954</v>
      </c>
      <c r="F367" s="126">
        <v>1079508375</v>
      </c>
      <c r="G367" s="126" t="s">
        <v>2955</v>
      </c>
      <c r="H367" s="126" t="s">
        <v>2956</v>
      </c>
      <c r="I367" s="126">
        <v>3163052946</v>
      </c>
    </row>
    <row r="368" spans="3:9" x14ac:dyDescent="0.25">
      <c r="C368" s="126" t="s">
        <v>5859</v>
      </c>
      <c r="D368" s="126" t="s">
        <v>2377</v>
      </c>
      <c r="E368" s="126" t="s">
        <v>2965</v>
      </c>
      <c r="F368" s="126">
        <v>1022403293</v>
      </c>
      <c r="G368" s="126" t="s">
        <v>5860</v>
      </c>
      <c r="H368" s="126" t="s">
        <v>544</v>
      </c>
      <c r="I368" s="126">
        <v>3214094625</v>
      </c>
    </row>
    <row r="369" spans="3:9" x14ac:dyDescent="0.25">
      <c r="C369" s="126" t="s">
        <v>3716</v>
      </c>
      <c r="D369" s="126" t="s">
        <v>496</v>
      </c>
      <c r="E369" s="126" t="s">
        <v>3717</v>
      </c>
      <c r="F369" s="126">
        <v>10536320</v>
      </c>
      <c r="G369" s="126" t="s">
        <v>3718</v>
      </c>
      <c r="H369" s="126" t="s">
        <v>1642</v>
      </c>
      <c r="I369" s="126">
        <v>3103246518</v>
      </c>
    </row>
    <row r="370" spans="3:9" x14ac:dyDescent="0.25">
      <c r="C370" s="126" t="s">
        <v>3892</v>
      </c>
      <c r="D370" s="126" t="s">
        <v>3893</v>
      </c>
      <c r="E370" s="126" t="s">
        <v>3227</v>
      </c>
      <c r="F370" s="126">
        <v>1001546278</v>
      </c>
      <c r="G370" s="126" t="s">
        <v>3899</v>
      </c>
      <c r="H370" s="126" t="s">
        <v>602</v>
      </c>
      <c r="I370" s="126">
        <v>3117819054</v>
      </c>
    </row>
    <row r="371" spans="3:9" x14ac:dyDescent="0.25">
      <c r="C371" s="126" t="s">
        <v>3900</v>
      </c>
      <c r="D371" s="126" t="s">
        <v>3901</v>
      </c>
      <c r="E371" s="126" t="s">
        <v>3902</v>
      </c>
      <c r="F371" s="126">
        <v>15516088</v>
      </c>
      <c r="G371" s="126" t="s">
        <v>3903</v>
      </c>
      <c r="H371" s="126" t="s">
        <v>486</v>
      </c>
      <c r="I371" s="126">
        <v>3117819054</v>
      </c>
    </row>
    <row r="372" spans="3:9" x14ac:dyDescent="0.25">
      <c r="C372" s="596" t="s">
        <v>6851</v>
      </c>
      <c r="D372" s="596" t="s">
        <v>6853</v>
      </c>
      <c r="E372" s="596" t="s">
        <v>6852</v>
      </c>
      <c r="F372" s="596">
        <v>1016055014</v>
      </c>
      <c r="G372" s="597" t="s">
        <v>6854</v>
      </c>
      <c r="H372" s="599" t="s">
        <v>544</v>
      </c>
      <c r="I372" s="598">
        <v>3144361333</v>
      </c>
    </row>
    <row r="373" spans="3:9" x14ac:dyDescent="0.25">
      <c r="C373" s="688" t="s">
        <v>1934</v>
      </c>
      <c r="D373" s="687" t="s">
        <v>8234</v>
      </c>
      <c r="E373" s="687" t="s">
        <v>1883</v>
      </c>
      <c r="F373" s="687">
        <v>19441039</v>
      </c>
      <c r="G373" s="687" t="s">
        <v>8236</v>
      </c>
      <c r="H373" s="687" t="s">
        <v>544</v>
      </c>
      <c r="I373" s="688">
        <v>3108071928</v>
      </c>
    </row>
    <row r="374" spans="3:9" x14ac:dyDescent="0.25">
      <c r="C374" s="126" t="s">
        <v>1934</v>
      </c>
      <c r="D374" s="126" t="s">
        <v>1935</v>
      </c>
      <c r="E374" s="126" t="s">
        <v>1936</v>
      </c>
      <c r="F374" s="126">
        <v>1093775908</v>
      </c>
      <c r="G374" s="126"/>
      <c r="H374" s="126"/>
      <c r="I374" s="126"/>
    </row>
    <row r="375" spans="3:9" x14ac:dyDescent="0.25">
      <c r="C375" s="688" t="s">
        <v>8849</v>
      </c>
      <c r="D375" s="687" t="s">
        <v>8850</v>
      </c>
      <c r="E375" s="687" t="s">
        <v>4233</v>
      </c>
      <c r="F375" s="687">
        <v>4236698</v>
      </c>
      <c r="G375" s="687" t="s">
        <v>9296</v>
      </c>
      <c r="H375" s="687" t="s">
        <v>9297</v>
      </c>
      <c r="I375" s="688">
        <v>3106495552</v>
      </c>
    </row>
    <row r="376" spans="3:9" x14ac:dyDescent="0.25">
      <c r="C376" s="688" t="s">
        <v>8849</v>
      </c>
      <c r="D376" s="687" t="s">
        <v>8850</v>
      </c>
      <c r="E376" s="687" t="s">
        <v>4233</v>
      </c>
      <c r="F376" s="687">
        <v>4236698</v>
      </c>
      <c r="G376" s="687" t="s">
        <v>8851</v>
      </c>
      <c r="H376" s="687" t="s">
        <v>8852</v>
      </c>
      <c r="I376" s="688">
        <v>3106495552</v>
      </c>
    </row>
    <row r="377" spans="3:9" x14ac:dyDescent="0.25">
      <c r="C377" s="126" t="s">
        <v>2153</v>
      </c>
      <c r="D377" s="126" t="s">
        <v>2154</v>
      </c>
      <c r="E377" s="126" t="s">
        <v>2155</v>
      </c>
      <c r="F377" s="126">
        <v>34556385</v>
      </c>
      <c r="G377" s="126" t="s">
        <v>2152</v>
      </c>
      <c r="H377" s="126" t="s">
        <v>2147</v>
      </c>
      <c r="I377" s="126">
        <v>3147289993</v>
      </c>
    </row>
    <row r="378" spans="3:9" x14ac:dyDescent="0.25">
      <c r="C378" s="596" t="s">
        <v>7338</v>
      </c>
      <c r="D378" s="596" t="s">
        <v>4573</v>
      </c>
      <c r="E378" s="596" t="s">
        <v>7339</v>
      </c>
      <c r="F378" s="596">
        <v>1075872460</v>
      </c>
      <c r="G378" s="687" t="s">
        <v>7336</v>
      </c>
      <c r="H378" s="687" t="s">
        <v>7337</v>
      </c>
      <c r="I378" s="688">
        <v>3176443618</v>
      </c>
    </row>
    <row r="379" spans="3:9" x14ac:dyDescent="0.25">
      <c r="C379" s="126" t="s">
        <v>6240</v>
      </c>
      <c r="D379" s="126" t="s">
        <v>6241</v>
      </c>
      <c r="E379" s="126" t="s">
        <v>2283</v>
      </c>
      <c r="F379" s="126">
        <v>1017246462</v>
      </c>
      <c r="G379" s="126" t="s">
        <v>6242</v>
      </c>
      <c r="H379" s="126" t="s">
        <v>221</v>
      </c>
      <c r="I379" s="126">
        <v>3244900072</v>
      </c>
    </row>
    <row r="380" spans="3:9" x14ac:dyDescent="0.25">
      <c r="C380" s="126" t="s">
        <v>3853</v>
      </c>
      <c r="D380" s="126" t="s">
        <v>270</v>
      </c>
      <c r="E380" s="126" t="s">
        <v>3854</v>
      </c>
      <c r="F380" s="126">
        <v>32423014</v>
      </c>
      <c r="G380" s="126" t="s">
        <v>3855</v>
      </c>
      <c r="H380" s="126" t="s">
        <v>435</v>
      </c>
      <c r="I380" s="126">
        <v>3164800919</v>
      </c>
    </row>
    <row r="381" spans="3:9" x14ac:dyDescent="0.25">
      <c r="C381" s="688" t="s">
        <v>1616</v>
      </c>
      <c r="D381" s="687" t="s">
        <v>3296</v>
      </c>
      <c r="E381" s="687" t="s">
        <v>539</v>
      </c>
      <c r="F381" s="687">
        <v>1017199463</v>
      </c>
      <c r="G381" s="687"/>
      <c r="H381" s="687" t="s">
        <v>221</v>
      </c>
      <c r="I381" s="688"/>
    </row>
    <row r="382" spans="3:9" x14ac:dyDescent="0.25">
      <c r="C382" s="126" t="s">
        <v>1616</v>
      </c>
      <c r="D382" s="126" t="s">
        <v>1617</v>
      </c>
      <c r="E382" s="126" t="s">
        <v>215</v>
      </c>
      <c r="F382" s="126">
        <v>43809872</v>
      </c>
      <c r="G382" s="126" t="s">
        <v>1618</v>
      </c>
      <c r="H382" s="126" t="s">
        <v>1619</v>
      </c>
      <c r="I382" s="126" t="s">
        <v>221</v>
      </c>
    </row>
    <row r="383" spans="3:9" x14ac:dyDescent="0.25">
      <c r="C383" s="126" t="s">
        <v>303</v>
      </c>
      <c r="D383" s="126" t="s">
        <v>302</v>
      </c>
      <c r="E383" s="126" t="s">
        <v>302</v>
      </c>
      <c r="F383" s="144">
        <v>7444049</v>
      </c>
      <c r="G383" s="127" t="s">
        <v>419</v>
      </c>
      <c r="H383" s="127" t="s">
        <v>245</v>
      </c>
      <c r="I383" s="144" t="s">
        <v>317</v>
      </c>
    </row>
    <row r="384" spans="3:9" x14ac:dyDescent="0.25">
      <c r="C384" s="126" t="s">
        <v>3713</v>
      </c>
      <c r="D384" s="126" t="s">
        <v>1883</v>
      </c>
      <c r="E384" s="126" t="s">
        <v>3714</v>
      </c>
      <c r="F384" s="126">
        <v>51606582</v>
      </c>
      <c r="G384" s="126" t="s">
        <v>3715</v>
      </c>
      <c r="H384" s="126" t="s">
        <v>1642</v>
      </c>
      <c r="I384" s="126">
        <v>3103246518</v>
      </c>
    </row>
    <row r="385" spans="3:9" x14ac:dyDescent="0.25">
      <c r="C385" s="126" t="s">
        <v>2376</v>
      </c>
      <c r="D385" s="126" t="s">
        <v>2377</v>
      </c>
      <c r="E385" s="126" t="s">
        <v>2378</v>
      </c>
      <c r="F385" s="126">
        <v>42768712</v>
      </c>
      <c r="G385" s="126" t="s">
        <v>2300</v>
      </c>
      <c r="H385" s="126" t="s">
        <v>221</v>
      </c>
      <c r="I385" s="126" t="s">
        <v>2379</v>
      </c>
    </row>
    <row r="386" spans="3:9" x14ac:dyDescent="0.25">
      <c r="C386" s="688" t="s">
        <v>7579</v>
      </c>
      <c r="D386" s="687" t="s">
        <v>236</v>
      </c>
      <c r="E386" s="687" t="s">
        <v>531</v>
      </c>
      <c r="F386" s="687">
        <v>43488276</v>
      </c>
      <c r="G386" s="687"/>
      <c r="H386" s="687" t="s">
        <v>4503</v>
      </c>
      <c r="I386" s="688" t="s">
        <v>7580</v>
      </c>
    </row>
    <row r="387" spans="3:9" x14ac:dyDescent="0.25">
      <c r="C387" s="126" t="s">
        <v>5299</v>
      </c>
      <c r="D387" s="126" t="s">
        <v>215</v>
      </c>
      <c r="E387" s="126" t="s">
        <v>5300</v>
      </c>
      <c r="F387" s="126">
        <v>1059598220</v>
      </c>
      <c r="G387" s="126" t="s">
        <v>5301</v>
      </c>
      <c r="H387" s="126" t="s">
        <v>5298</v>
      </c>
      <c r="I387" s="126">
        <v>3001250258</v>
      </c>
    </row>
    <row r="388" spans="3:9" x14ac:dyDescent="0.25">
      <c r="C388" s="126" t="s">
        <v>2569</v>
      </c>
      <c r="D388" s="126" t="s">
        <v>2570</v>
      </c>
      <c r="E388" s="126" t="s">
        <v>2571</v>
      </c>
      <c r="F388" s="126">
        <v>1005108191</v>
      </c>
      <c r="G388" s="126" t="s">
        <v>2572</v>
      </c>
      <c r="H388" s="126" t="s">
        <v>2573</v>
      </c>
      <c r="I388" s="126">
        <v>3163201864</v>
      </c>
    </row>
    <row r="389" spans="3:9" x14ac:dyDescent="0.25">
      <c r="C389" s="126" t="s">
        <v>5021</v>
      </c>
      <c r="D389" s="126" t="s">
        <v>1895</v>
      </c>
      <c r="E389" s="126" t="s">
        <v>5022</v>
      </c>
      <c r="F389" s="126">
        <v>1086924546</v>
      </c>
      <c r="G389" s="126" t="s">
        <v>5023</v>
      </c>
      <c r="H389" s="126" t="s">
        <v>5020</v>
      </c>
      <c r="I389" s="126">
        <v>3234645799</v>
      </c>
    </row>
    <row r="390" spans="3:9" x14ac:dyDescent="0.25">
      <c r="C390" s="126" t="s">
        <v>4810</v>
      </c>
      <c r="D390" s="126" t="s">
        <v>4022</v>
      </c>
      <c r="E390" s="126" t="s">
        <v>4811</v>
      </c>
      <c r="F390" s="126">
        <v>1103364102</v>
      </c>
      <c r="G390" s="126" t="s">
        <v>4812</v>
      </c>
      <c r="H390" s="126" t="s">
        <v>221</v>
      </c>
      <c r="I390" s="126">
        <v>3042922646</v>
      </c>
    </row>
    <row r="391" spans="3:9" x14ac:dyDescent="0.25">
      <c r="C391" s="126" t="s">
        <v>4944</v>
      </c>
      <c r="D391" s="126" t="s">
        <v>4945</v>
      </c>
      <c r="E391" s="126" t="s">
        <v>4946</v>
      </c>
      <c r="F391" s="126">
        <v>55058189</v>
      </c>
      <c r="G391" s="126" t="s">
        <v>4947</v>
      </c>
      <c r="H391" s="126" t="s">
        <v>4838</v>
      </c>
      <c r="I391" s="126">
        <v>3142754654</v>
      </c>
    </row>
    <row r="392" spans="3:9" x14ac:dyDescent="0.25">
      <c r="C392" s="126" t="s">
        <v>1586</v>
      </c>
      <c r="D392" s="126" t="s">
        <v>1587</v>
      </c>
      <c r="E392" s="126" t="s">
        <v>289</v>
      </c>
      <c r="F392" s="126">
        <v>88259740</v>
      </c>
      <c r="G392" s="126" t="s">
        <v>1588</v>
      </c>
      <c r="H392" s="126" t="s">
        <v>1585</v>
      </c>
      <c r="I392" s="126">
        <v>3208181633</v>
      </c>
    </row>
    <row r="393" spans="3:9" x14ac:dyDescent="0.25">
      <c r="C393" s="126" t="s">
        <v>1586</v>
      </c>
      <c r="D393" s="126" t="s">
        <v>2775</v>
      </c>
      <c r="E393" s="126" t="s">
        <v>2776</v>
      </c>
      <c r="F393" s="126">
        <v>79488452</v>
      </c>
      <c r="G393" s="126" t="s">
        <v>2777</v>
      </c>
      <c r="H393" s="126" t="s">
        <v>2778</v>
      </c>
      <c r="I393" s="126">
        <v>3208488526</v>
      </c>
    </row>
    <row r="394" spans="3:9" x14ac:dyDescent="0.25">
      <c r="C394" s="126" t="s">
        <v>5968</v>
      </c>
      <c r="D394" s="126" t="s">
        <v>5969</v>
      </c>
      <c r="E394" s="126" t="s">
        <v>215</v>
      </c>
      <c r="F394" s="126">
        <v>71217309</v>
      </c>
      <c r="G394" s="126" t="s">
        <v>5970</v>
      </c>
      <c r="H394" s="126" t="s">
        <v>221</v>
      </c>
      <c r="I394" s="126">
        <v>3006446462</v>
      </c>
    </row>
    <row r="395" spans="3:9" x14ac:dyDescent="0.25">
      <c r="C395" s="596" t="s">
        <v>6942</v>
      </c>
      <c r="D395" s="596" t="s">
        <v>6943</v>
      </c>
      <c r="E395" s="596" t="s">
        <v>414</v>
      </c>
      <c r="F395" s="596">
        <v>78031844</v>
      </c>
      <c r="G395" s="597"/>
      <c r="H395" s="599" t="s">
        <v>6947</v>
      </c>
      <c r="I395" s="598">
        <v>3106102931</v>
      </c>
    </row>
    <row r="396" spans="3:9" x14ac:dyDescent="0.25">
      <c r="C396" s="126" t="s">
        <v>3460</v>
      </c>
      <c r="D396" s="126" t="s">
        <v>1895</v>
      </c>
      <c r="E396" s="126" t="s">
        <v>2728</v>
      </c>
      <c r="F396" s="126">
        <v>76330706</v>
      </c>
      <c r="G396" s="126" t="s">
        <v>3461</v>
      </c>
      <c r="H396" s="126" t="s">
        <v>3458</v>
      </c>
      <c r="I396" s="126">
        <v>3216405113</v>
      </c>
    </row>
    <row r="397" spans="3:9" x14ac:dyDescent="0.25">
      <c r="C397" s="126" t="s">
        <v>3460</v>
      </c>
      <c r="D397" s="126" t="s">
        <v>414</v>
      </c>
      <c r="E397" s="126" t="s">
        <v>319</v>
      </c>
      <c r="F397" s="126">
        <v>1020446082</v>
      </c>
      <c r="G397" s="126" t="s">
        <v>3487</v>
      </c>
      <c r="H397" s="126" t="s">
        <v>3488</v>
      </c>
      <c r="I397" s="126">
        <v>3015264690</v>
      </c>
    </row>
    <row r="398" spans="3:9" x14ac:dyDescent="0.25">
      <c r="C398" s="688" t="s">
        <v>8552</v>
      </c>
      <c r="D398" s="687" t="s">
        <v>8553</v>
      </c>
      <c r="E398" s="687" t="s">
        <v>1793</v>
      </c>
      <c r="F398" s="687">
        <v>1114149106</v>
      </c>
      <c r="G398" s="687" t="s">
        <v>8556</v>
      </c>
      <c r="H398" s="687" t="s">
        <v>217</v>
      </c>
      <c r="I398" s="688">
        <v>3235763558</v>
      </c>
    </row>
    <row r="399" spans="3:9" x14ac:dyDescent="0.25">
      <c r="C399" s="126" t="s">
        <v>1893</v>
      </c>
      <c r="D399" s="126" t="s">
        <v>1894</v>
      </c>
      <c r="E399" s="126" t="s">
        <v>1895</v>
      </c>
      <c r="F399" s="126">
        <v>78589830</v>
      </c>
      <c r="G399" s="126" t="s">
        <v>1896</v>
      </c>
      <c r="H399" s="126" t="s">
        <v>1897</v>
      </c>
      <c r="I399" s="126">
        <v>3126326304</v>
      </c>
    </row>
    <row r="400" spans="3:9" x14ac:dyDescent="0.25">
      <c r="C400" s="688" t="s">
        <v>8259</v>
      </c>
      <c r="D400" s="687" t="s">
        <v>1872</v>
      </c>
      <c r="E400" s="687" t="s">
        <v>8260</v>
      </c>
      <c r="F400" s="687">
        <v>1026266683</v>
      </c>
      <c r="G400" s="687" t="s">
        <v>8261</v>
      </c>
      <c r="H400" s="687" t="s">
        <v>544</v>
      </c>
      <c r="I400" s="688">
        <v>3124976765</v>
      </c>
    </row>
    <row r="401" spans="3:9" x14ac:dyDescent="0.25">
      <c r="C401" s="688" t="s">
        <v>8688</v>
      </c>
      <c r="D401" s="687" t="s">
        <v>8689</v>
      </c>
      <c r="E401" s="687" t="s">
        <v>302</v>
      </c>
      <c r="F401" s="687">
        <v>87303046</v>
      </c>
      <c r="G401" s="687" t="s">
        <v>2656</v>
      </c>
      <c r="H401" s="687" t="s">
        <v>2656</v>
      </c>
      <c r="I401" s="688">
        <v>3004213172</v>
      </c>
    </row>
    <row r="402" spans="3:9" x14ac:dyDescent="0.25">
      <c r="C402" s="126" t="s">
        <v>3601</v>
      </c>
      <c r="D402" s="126" t="s">
        <v>3600</v>
      </c>
      <c r="E402" s="126" t="s">
        <v>3357</v>
      </c>
      <c r="F402" s="126">
        <v>71116404</v>
      </c>
      <c r="G402" s="126" t="s">
        <v>3602</v>
      </c>
      <c r="H402" s="126" t="s">
        <v>2344</v>
      </c>
      <c r="I402" s="126">
        <v>3112521072</v>
      </c>
    </row>
    <row r="403" spans="3:9" x14ac:dyDescent="0.25">
      <c r="C403" s="126" t="s">
        <v>2654</v>
      </c>
      <c r="D403" s="126" t="s">
        <v>305</v>
      </c>
      <c r="E403" s="126" t="s">
        <v>2655</v>
      </c>
      <c r="F403" s="126">
        <v>59123262</v>
      </c>
      <c r="G403" s="126" t="s">
        <v>2656</v>
      </c>
      <c r="H403" s="126" t="s">
        <v>2656</v>
      </c>
      <c r="I403" s="126">
        <v>3105558132</v>
      </c>
    </row>
    <row r="404" spans="3:9" x14ac:dyDescent="0.25">
      <c r="C404" s="688" t="s">
        <v>9102</v>
      </c>
      <c r="D404" s="687" t="s">
        <v>9103</v>
      </c>
      <c r="E404" s="687" t="s">
        <v>9104</v>
      </c>
      <c r="F404" s="687">
        <v>1122116635</v>
      </c>
      <c r="G404" s="687" t="s">
        <v>9105</v>
      </c>
      <c r="H404" s="687" t="s">
        <v>9106</v>
      </c>
      <c r="I404" s="688">
        <v>3107693437</v>
      </c>
    </row>
    <row r="405" spans="3:9" x14ac:dyDescent="0.25">
      <c r="C405" s="688" t="s">
        <v>8575</v>
      </c>
      <c r="D405" s="687" t="s">
        <v>305</v>
      </c>
      <c r="E405" s="687" t="s">
        <v>354</v>
      </c>
      <c r="F405" s="687">
        <v>71221828</v>
      </c>
      <c r="G405" s="687"/>
      <c r="H405" s="687" t="s">
        <v>221</v>
      </c>
      <c r="I405" s="688"/>
    </row>
    <row r="406" spans="3:9" x14ac:dyDescent="0.25">
      <c r="C406" s="126" t="s">
        <v>475</v>
      </c>
      <c r="D406" s="126" t="s">
        <v>476</v>
      </c>
      <c r="E406" s="126" t="s">
        <v>260</v>
      </c>
      <c r="F406" s="127">
        <v>13011150</v>
      </c>
      <c r="G406" s="127"/>
      <c r="H406" s="127"/>
      <c r="I406" s="127"/>
    </row>
    <row r="407" spans="3:9" x14ac:dyDescent="0.25">
      <c r="C407" s="126" t="s">
        <v>2474</v>
      </c>
      <c r="D407" s="126" t="s">
        <v>2475</v>
      </c>
      <c r="E407" s="126" t="s">
        <v>2476</v>
      </c>
      <c r="F407" s="126">
        <v>425906</v>
      </c>
      <c r="G407" s="126"/>
      <c r="H407" s="126"/>
      <c r="I407" s="126"/>
    </row>
    <row r="408" spans="3:9" x14ac:dyDescent="0.25">
      <c r="C408" s="126" t="s">
        <v>3175</v>
      </c>
      <c r="D408" s="126" t="s">
        <v>3176</v>
      </c>
      <c r="E408" s="126" t="s">
        <v>3177</v>
      </c>
      <c r="F408" s="126">
        <v>42883888</v>
      </c>
      <c r="G408" s="126"/>
      <c r="H408" s="126"/>
      <c r="I408" s="126"/>
    </row>
    <row r="409" spans="3:9" x14ac:dyDescent="0.25">
      <c r="C409" s="596" t="s">
        <v>6666</v>
      </c>
      <c r="D409" s="596"/>
      <c r="E409" s="596"/>
      <c r="F409" s="596"/>
      <c r="G409" s="597"/>
      <c r="H409" s="599"/>
      <c r="I409" s="598"/>
    </row>
    <row r="410" spans="3:9" x14ac:dyDescent="0.25">
      <c r="C410" s="688" t="s">
        <v>8570</v>
      </c>
      <c r="D410" s="687" t="s">
        <v>6908</v>
      </c>
      <c r="E410" s="687" t="s">
        <v>2611</v>
      </c>
      <c r="F410" s="687">
        <v>1002156157</v>
      </c>
      <c r="G410" s="687" t="s">
        <v>8571</v>
      </c>
      <c r="H410" s="687" t="s">
        <v>5743</v>
      </c>
      <c r="I410" s="688">
        <v>3013156927</v>
      </c>
    </row>
    <row r="411" spans="3:9" x14ac:dyDescent="0.25">
      <c r="C411" s="126" t="s">
        <v>318</v>
      </c>
      <c r="D411" s="126" t="s">
        <v>319</v>
      </c>
      <c r="E411" s="126" t="s">
        <v>320</v>
      </c>
      <c r="F411" s="144">
        <v>8403313</v>
      </c>
      <c r="G411" s="127" t="s">
        <v>431</v>
      </c>
      <c r="H411" s="127" t="s">
        <v>245</v>
      </c>
      <c r="I411" s="144">
        <v>3504285404</v>
      </c>
    </row>
    <row r="412" spans="3:9" x14ac:dyDescent="0.25">
      <c r="C412" s="126" t="s">
        <v>3457</v>
      </c>
      <c r="D412" s="126" t="s">
        <v>535</v>
      </c>
      <c r="E412" s="126" t="s">
        <v>3194</v>
      </c>
      <c r="F412" s="126">
        <v>4929665</v>
      </c>
      <c r="G412" s="126" t="s">
        <v>3459</v>
      </c>
      <c r="H412" s="126" t="s">
        <v>3458</v>
      </c>
      <c r="I412" s="126">
        <v>3224216239</v>
      </c>
    </row>
    <row r="413" spans="3:9" x14ac:dyDescent="0.25">
      <c r="C413" s="688" t="s">
        <v>8880</v>
      </c>
      <c r="D413" s="687" t="s">
        <v>275</v>
      </c>
      <c r="E413" s="687" t="s">
        <v>274</v>
      </c>
      <c r="F413" s="687">
        <v>1053766668</v>
      </c>
      <c r="G413" s="687" t="s">
        <v>2300</v>
      </c>
      <c r="H413" s="687" t="s">
        <v>221</v>
      </c>
      <c r="I413" s="688">
        <v>3205898787</v>
      </c>
    </row>
    <row r="414" spans="3:9" x14ac:dyDescent="0.25">
      <c r="C414" s="126" t="s">
        <v>2122</v>
      </c>
      <c r="D414" s="126" t="s">
        <v>2123</v>
      </c>
      <c r="E414" s="126" t="s">
        <v>2124</v>
      </c>
      <c r="F414" s="126">
        <v>1077869198</v>
      </c>
      <c r="G414" s="126"/>
      <c r="H414" s="126"/>
      <c r="I414" s="126"/>
    </row>
    <row r="415" spans="3:9" x14ac:dyDescent="0.25">
      <c r="C415" s="126" t="s">
        <v>1863</v>
      </c>
      <c r="D415" s="126" t="s">
        <v>1864</v>
      </c>
      <c r="E415" s="126" t="s">
        <v>1865</v>
      </c>
      <c r="F415" s="126">
        <v>1017234772</v>
      </c>
      <c r="G415" s="126" t="s">
        <v>1866</v>
      </c>
      <c r="H415" s="126" t="s">
        <v>221</v>
      </c>
      <c r="I415" s="126"/>
    </row>
    <row r="416" spans="3:9" x14ac:dyDescent="0.25">
      <c r="C416" s="688" t="s">
        <v>7662</v>
      </c>
      <c r="D416" s="687" t="s">
        <v>7663</v>
      </c>
      <c r="E416" s="687" t="s">
        <v>7664</v>
      </c>
      <c r="F416" s="687">
        <v>1065589417</v>
      </c>
      <c r="G416" s="687" t="s">
        <v>7665</v>
      </c>
      <c r="H416" s="687" t="s">
        <v>221</v>
      </c>
      <c r="I416" s="688">
        <v>3146260697</v>
      </c>
    </row>
    <row r="417" spans="3:9" x14ac:dyDescent="0.25">
      <c r="C417" s="126" t="s">
        <v>4446</v>
      </c>
      <c r="D417" s="126" t="s">
        <v>2965</v>
      </c>
      <c r="E417" s="126" t="s">
        <v>4447</v>
      </c>
      <c r="F417" s="126">
        <v>40185874</v>
      </c>
      <c r="G417" s="126" t="s">
        <v>4448</v>
      </c>
      <c r="H417" s="126" t="s">
        <v>4350</v>
      </c>
      <c r="I417" s="126">
        <v>3152702739</v>
      </c>
    </row>
    <row r="418" spans="3:9" x14ac:dyDescent="0.25">
      <c r="C418" s="126" t="s">
        <v>569</v>
      </c>
      <c r="D418" s="126" t="s">
        <v>215</v>
      </c>
      <c r="E418" s="126" t="s">
        <v>573</v>
      </c>
      <c r="F418" s="126">
        <v>30982163</v>
      </c>
      <c r="G418" s="126"/>
      <c r="H418" s="126"/>
      <c r="I418" s="126"/>
    </row>
    <row r="419" spans="3:9" x14ac:dyDescent="0.25">
      <c r="C419" s="126" t="s">
        <v>5514</v>
      </c>
      <c r="D419" s="126" t="s">
        <v>4945</v>
      </c>
      <c r="E419" s="126" t="s">
        <v>4233</v>
      </c>
      <c r="F419" s="126">
        <v>23857031</v>
      </c>
      <c r="G419" s="126" t="s">
        <v>5515</v>
      </c>
      <c r="H419" s="126" t="s">
        <v>2425</v>
      </c>
      <c r="I419" s="126">
        <v>3108545455</v>
      </c>
    </row>
    <row r="420" spans="3:9" x14ac:dyDescent="0.25">
      <c r="C420" s="126" t="s">
        <v>5891</v>
      </c>
      <c r="D420" s="126" t="s">
        <v>331</v>
      </c>
      <c r="E420" s="126" t="s">
        <v>4551</v>
      </c>
      <c r="F420" s="126">
        <v>50896625</v>
      </c>
      <c r="G420" s="126" t="s">
        <v>5892</v>
      </c>
      <c r="H420" s="126" t="s">
        <v>221</v>
      </c>
      <c r="I420" s="126" t="s">
        <v>3780</v>
      </c>
    </row>
    <row r="421" spans="3:9" x14ac:dyDescent="0.25">
      <c r="C421" s="688" t="s">
        <v>7868</v>
      </c>
      <c r="D421" s="687" t="s">
        <v>284</v>
      </c>
      <c r="E421" s="687" t="s">
        <v>7869</v>
      </c>
      <c r="F421" s="687">
        <v>28297012</v>
      </c>
      <c r="G421" s="687" t="s">
        <v>7870</v>
      </c>
      <c r="H421" s="687" t="s">
        <v>544</v>
      </c>
      <c r="I421" s="688">
        <v>3213294942</v>
      </c>
    </row>
    <row r="422" spans="3:9" x14ac:dyDescent="0.25">
      <c r="C422" s="688" t="s">
        <v>9152</v>
      </c>
      <c r="D422" s="687" t="s">
        <v>3150</v>
      </c>
      <c r="E422" s="687" t="s">
        <v>288</v>
      </c>
      <c r="F422" s="687">
        <v>1074132158</v>
      </c>
      <c r="G422" s="687" t="s">
        <v>9153</v>
      </c>
      <c r="H422" s="687" t="s">
        <v>257</v>
      </c>
      <c r="I422" s="688">
        <v>3115158283</v>
      </c>
    </row>
    <row r="423" spans="3:9" x14ac:dyDescent="0.25">
      <c r="C423" s="126" t="s">
        <v>330</v>
      </c>
      <c r="D423" s="126" t="s">
        <v>331</v>
      </c>
      <c r="E423" s="126" t="s">
        <v>332</v>
      </c>
      <c r="F423" s="144">
        <v>71383153</v>
      </c>
      <c r="G423" s="127" t="s">
        <v>338</v>
      </c>
      <c r="H423" s="127" t="s">
        <v>221</v>
      </c>
      <c r="I423" s="144">
        <v>3134954695</v>
      </c>
    </row>
    <row r="424" spans="3:9" ht="30" x14ac:dyDescent="0.25">
      <c r="C424" s="596" t="s">
        <v>6987</v>
      </c>
      <c r="D424" s="596" t="s">
        <v>6988</v>
      </c>
      <c r="E424" s="596" t="s">
        <v>6989</v>
      </c>
      <c r="F424" s="596">
        <v>1038101159</v>
      </c>
      <c r="G424" s="597" t="s">
        <v>6990</v>
      </c>
      <c r="H424" s="599" t="s">
        <v>6991</v>
      </c>
      <c r="I424" s="598"/>
    </row>
    <row r="425" spans="3:9" x14ac:dyDescent="0.25">
      <c r="C425" s="688" t="s">
        <v>8224</v>
      </c>
      <c r="D425" s="687" t="s">
        <v>5307</v>
      </c>
      <c r="E425" s="687" t="s">
        <v>2804</v>
      </c>
      <c r="F425" s="687">
        <v>1020426040</v>
      </c>
      <c r="G425" s="687" t="s">
        <v>8225</v>
      </c>
      <c r="H425" s="687" t="s">
        <v>221</v>
      </c>
      <c r="I425" s="688">
        <v>3508897662</v>
      </c>
    </row>
    <row r="426" spans="3:9" x14ac:dyDescent="0.25">
      <c r="C426" s="126" t="s">
        <v>4547</v>
      </c>
      <c r="D426" s="126" t="s">
        <v>4239</v>
      </c>
      <c r="E426" s="126" t="s">
        <v>2093</v>
      </c>
      <c r="F426" s="126">
        <v>93132057</v>
      </c>
      <c r="G426" s="126" t="s">
        <v>4548</v>
      </c>
      <c r="H426" s="126" t="s">
        <v>468</v>
      </c>
      <c r="I426" s="126">
        <v>3102882679</v>
      </c>
    </row>
    <row r="427" spans="3:9" x14ac:dyDescent="0.25">
      <c r="C427" s="126" t="s">
        <v>3856</v>
      </c>
      <c r="D427" s="126" t="s">
        <v>573</v>
      </c>
      <c r="E427" s="126" t="s">
        <v>573</v>
      </c>
      <c r="F427" s="126">
        <v>900371187</v>
      </c>
      <c r="G427" s="126" t="s">
        <v>3857</v>
      </c>
      <c r="H427" s="126" t="s">
        <v>221</v>
      </c>
      <c r="I427" s="126">
        <v>3007889774</v>
      </c>
    </row>
    <row r="428" spans="3:9" x14ac:dyDescent="0.25">
      <c r="C428" s="126" t="s">
        <v>2961</v>
      </c>
      <c r="D428" s="126" t="s">
        <v>332</v>
      </c>
      <c r="E428" s="126" t="s">
        <v>2962</v>
      </c>
      <c r="F428" s="126">
        <v>1122125198</v>
      </c>
      <c r="G428" s="126" t="s">
        <v>2963</v>
      </c>
      <c r="H428" s="126" t="s">
        <v>2307</v>
      </c>
      <c r="I428" s="126">
        <v>3213084273</v>
      </c>
    </row>
    <row r="429" spans="3:9" x14ac:dyDescent="0.25">
      <c r="C429" s="688" t="s">
        <v>7865</v>
      </c>
      <c r="D429" s="687" t="s">
        <v>7866</v>
      </c>
      <c r="E429" s="687" t="s">
        <v>2776</v>
      </c>
      <c r="F429" s="687">
        <v>74423394</v>
      </c>
      <c r="G429" s="687" t="s">
        <v>7867</v>
      </c>
      <c r="H429" s="687" t="s">
        <v>7111</v>
      </c>
      <c r="I429" s="688">
        <v>3208378806</v>
      </c>
    </row>
    <row r="430" spans="3:9" x14ac:dyDescent="0.25">
      <c r="C430" s="126" t="s">
        <v>6355</v>
      </c>
      <c r="D430" s="126" t="s">
        <v>6356</v>
      </c>
      <c r="E430" s="126" t="s">
        <v>284</v>
      </c>
      <c r="F430" s="126">
        <v>43263589</v>
      </c>
      <c r="G430" s="126"/>
      <c r="H430" s="126" t="s">
        <v>221</v>
      </c>
      <c r="I430" s="126" t="s">
        <v>6357</v>
      </c>
    </row>
    <row r="431" spans="3:9" x14ac:dyDescent="0.25">
      <c r="C431" s="126" t="s">
        <v>2611</v>
      </c>
      <c r="D431" s="126" t="s">
        <v>4301</v>
      </c>
      <c r="E431" s="126" t="s">
        <v>4302</v>
      </c>
      <c r="F431" s="126">
        <v>1193033889</v>
      </c>
      <c r="G431" s="126" t="s">
        <v>4303</v>
      </c>
      <c r="H431" s="126" t="s">
        <v>2426</v>
      </c>
      <c r="I431" s="126">
        <v>3147282672</v>
      </c>
    </row>
    <row r="432" spans="3:9" x14ac:dyDescent="0.25">
      <c r="C432" s="126" t="s">
        <v>2611</v>
      </c>
      <c r="D432" s="126" t="s">
        <v>306</v>
      </c>
      <c r="E432" s="126" t="s">
        <v>2612</v>
      </c>
      <c r="F432" s="126">
        <v>1152469715</v>
      </c>
      <c r="G432" s="126" t="s">
        <v>2613</v>
      </c>
      <c r="H432" s="126" t="s">
        <v>221</v>
      </c>
      <c r="I432" s="126">
        <v>3043541595</v>
      </c>
    </row>
    <row r="433" spans="3:9" x14ac:dyDescent="0.25">
      <c r="C433" s="126" t="s">
        <v>2611</v>
      </c>
      <c r="D433" s="126" t="s">
        <v>354</v>
      </c>
      <c r="E433" s="126" t="s">
        <v>5136</v>
      </c>
      <c r="F433" s="126">
        <v>1020466784</v>
      </c>
      <c r="G433" s="126"/>
      <c r="H433" s="126"/>
      <c r="I433" s="126"/>
    </row>
    <row r="434" spans="3:9" x14ac:dyDescent="0.25">
      <c r="C434" s="126" t="s">
        <v>3217</v>
      </c>
      <c r="D434" s="126" t="s">
        <v>2028</v>
      </c>
      <c r="E434" s="126" t="s">
        <v>3125</v>
      </c>
      <c r="F434" s="126">
        <v>1017240503</v>
      </c>
      <c r="G434" s="126" t="s">
        <v>3126</v>
      </c>
      <c r="H434" s="126" t="s">
        <v>221</v>
      </c>
      <c r="I434" s="126">
        <v>3166604508</v>
      </c>
    </row>
    <row r="435" spans="3:9" x14ac:dyDescent="0.25">
      <c r="C435" s="126" t="s">
        <v>1832</v>
      </c>
      <c r="D435" s="126" t="s">
        <v>573</v>
      </c>
      <c r="E435" s="126" t="s">
        <v>573</v>
      </c>
      <c r="F435" s="126">
        <v>900945700</v>
      </c>
      <c r="G435" s="126" t="s">
        <v>1833</v>
      </c>
      <c r="H435" s="126" t="s">
        <v>221</v>
      </c>
      <c r="I435" s="126">
        <v>3136466852</v>
      </c>
    </row>
    <row r="436" spans="3:9" x14ac:dyDescent="0.25">
      <c r="C436" s="126" t="s">
        <v>287</v>
      </c>
      <c r="D436" s="126" t="s">
        <v>332</v>
      </c>
      <c r="E436" s="126" t="s">
        <v>3357</v>
      </c>
      <c r="F436" s="126">
        <v>1017222358</v>
      </c>
      <c r="G436" s="126"/>
      <c r="H436" s="126"/>
      <c r="I436" s="126"/>
    </row>
    <row r="437" spans="3:9" x14ac:dyDescent="0.25">
      <c r="C437" s="126" t="s">
        <v>287</v>
      </c>
      <c r="D437" s="126" t="s">
        <v>288</v>
      </c>
      <c r="E437" s="126" t="s">
        <v>289</v>
      </c>
      <c r="F437" s="144">
        <v>1035875695</v>
      </c>
      <c r="G437" s="127" t="s">
        <v>432</v>
      </c>
      <c r="H437" s="127" t="s">
        <v>290</v>
      </c>
      <c r="I437" s="144" t="s">
        <v>291</v>
      </c>
    </row>
    <row r="438" spans="3:9" x14ac:dyDescent="0.25">
      <c r="C438" s="126" t="s">
        <v>287</v>
      </c>
      <c r="D438" s="126" t="s">
        <v>255</v>
      </c>
      <c r="E438" s="126" t="s">
        <v>2337</v>
      </c>
      <c r="F438" s="126">
        <v>1152206982</v>
      </c>
      <c r="G438" s="126"/>
      <c r="H438" s="126"/>
      <c r="I438" s="126"/>
    </row>
    <row r="439" spans="3:9" x14ac:dyDescent="0.25">
      <c r="C439" s="126" t="s">
        <v>3109</v>
      </c>
      <c r="D439" s="126" t="s">
        <v>3110</v>
      </c>
      <c r="E439" s="126" t="s">
        <v>2027</v>
      </c>
      <c r="F439" s="126">
        <v>1035414376</v>
      </c>
      <c r="G439" s="126"/>
      <c r="H439" s="126"/>
      <c r="I439" s="126"/>
    </row>
    <row r="440" spans="3:9" x14ac:dyDescent="0.25">
      <c r="C440" s="126" t="s">
        <v>2674</v>
      </c>
      <c r="D440" s="126" t="s">
        <v>539</v>
      </c>
      <c r="E440" s="126" t="s">
        <v>274</v>
      </c>
      <c r="F440" s="126">
        <v>1214721082</v>
      </c>
      <c r="G440" s="126" t="s">
        <v>2676</v>
      </c>
      <c r="H440" s="126"/>
      <c r="I440" s="126"/>
    </row>
    <row r="441" spans="3:9" x14ac:dyDescent="0.25">
      <c r="C441" s="126" t="s">
        <v>6651</v>
      </c>
      <c r="D441" s="126" t="s">
        <v>6652</v>
      </c>
      <c r="E441" s="126" t="s">
        <v>3194</v>
      </c>
      <c r="F441" s="126">
        <v>1007676778</v>
      </c>
      <c r="G441" s="126" t="s">
        <v>6653</v>
      </c>
      <c r="H441" s="126" t="s">
        <v>2257</v>
      </c>
      <c r="I441" s="126">
        <v>3188117460</v>
      </c>
    </row>
    <row r="442" spans="3:9" x14ac:dyDescent="0.25">
      <c r="C442" s="126" t="s">
        <v>2210</v>
      </c>
      <c r="D442" s="126" t="s">
        <v>2211</v>
      </c>
      <c r="E442" s="126" t="s">
        <v>2212</v>
      </c>
      <c r="F442" s="126">
        <v>15370507</v>
      </c>
      <c r="G442" s="126" t="s">
        <v>2213</v>
      </c>
      <c r="H442" s="126" t="s">
        <v>221</v>
      </c>
      <c r="I442" s="126"/>
    </row>
    <row r="443" spans="3:9" x14ac:dyDescent="0.25">
      <c r="C443" s="126" t="s">
        <v>4731</v>
      </c>
      <c r="D443" s="126" t="s">
        <v>2965</v>
      </c>
      <c r="E443" s="126" t="s">
        <v>306</v>
      </c>
      <c r="F443" s="126">
        <v>29543203</v>
      </c>
      <c r="G443" s="126" t="s">
        <v>4732</v>
      </c>
      <c r="H443" s="126" t="s">
        <v>4733</v>
      </c>
      <c r="I443" s="126">
        <v>3153515286</v>
      </c>
    </row>
    <row r="444" spans="3:9" x14ac:dyDescent="0.25">
      <c r="C444" s="126" t="s">
        <v>6499</v>
      </c>
      <c r="D444" s="126" t="s">
        <v>6500</v>
      </c>
      <c r="E444" s="126" t="s">
        <v>6501</v>
      </c>
      <c r="F444" s="126">
        <v>1193123071</v>
      </c>
      <c r="G444" s="126" t="s">
        <v>6502</v>
      </c>
      <c r="H444" s="126" t="s">
        <v>3225</v>
      </c>
      <c r="I444" s="126">
        <v>3232870227</v>
      </c>
    </row>
    <row r="445" spans="3:9" x14ac:dyDescent="0.25">
      <c r="C445" s="126" t="s">
        <v>5131</v>
      </c>
      <c r="D445" s="126" t="s">
        <v>5132</v>
      </c>
      <c r="E445" s="126" t="s">
        <v>1868</v>
      </c>
      <c r="F445" s="126">
        <v>42902808</v>
      </c>
      <c r="G445" s="126"/>
      <c r="H445" s="126"/>
      <c r="I445" s="126"/>
    </row>
    <row r="446" spans="3:9" x14ac:dyDescent="0.25">
      <c r="C446" s="596" t="s">
        <v>7023</v>
      </c>
      <c r="D446" s="596" t="s">
        <v>2027</v>
      </c>
      <c r="E446" s="596" t="s">
        <v>2775</v>
      </c>
      <c r="F446" s="596">
        <v>46375507</v>
      </c>
      <c r="G446" s="597" t="s">
        <v>7024</v>
      </c>
      <c r="H446" s="599" t="s">
        <v>2372</v>
      </c>
      <c r="I446" s="598">
        <v>3138708418</v>
      </c>
    </row>
    <row r="447" spans="3:9" x14ac:dyDescent="0.25">
      <c r="C447" s="126" t="s">
        <v>4833</v>
      </c>
      <c r="D447" s="126" t="s">
        <v>4834</v>
      </c>
      <c r="E447" s="126" t="s">
        <v>1726</v>
      </c>
      <c r="F447" s="126">
        <v>65757783</v>
      </c>
      <c r="G447" s="126" t="s">
        <v>4835</v>
      </c>
      <c r="H447" s="126" t="s">
        <v>537</v>
      </c>
      <c r="I447" s="126">
        <v>3108132590</v>
      </c>
    </row>
    <row r="448" spans="3:9" x14ac:dyDescent="0.25">
      <c r="C448" s="126" t="s">
        <v>2373</v>
      </c>
      <c r="D448" s="126" t="s">
        <v>2215</v>
      </c>
      <c r="E448" s="126" t="s">
        <v>2374</v>
      </c>
      <c r="F448" s="126">
        <v>1097610249</v>
      </c>
      <c r="G448" s="126" t="s">
        <v>2375</v>
      </c>
      <c r="H448" s="126" t="s">
        <v>2372</v>
      </c>
      <c r="I448" s="126">
        <v>3133846357</v>
      </c>
    </row>
    <row r="449" spans="3:9" x14ac:dyDescent="0.25">
      <c r="C449" s="126" t="s">
        <v>2865</v>
      </c>
      <c r="D449" s="126" t="s">
        <v>573</v>
      </c>
      <c r="E449" s="126" t="s">
        <v>573</v>
      </c>
      <c r="F449" s="126">
        <v>9015225325</v>
      </c>
      <c r="G449" s="126" t="s">
        <v>2866</v>
      </c>
      <c r="H449" s="126" t="s">
        <v>221</v>
      </c>
      <c r="I449" s="126">
        <v>3007865435</v>
      </c>
    </row>
    <row r="450" spans="3:9" x14ac:dyDescent="0.25">
      <c r="C450" s="596" t="s">
        <v>7020</v>
      </c>
      <c r="D450" s="596" t="s">
        <v>332</v>
      </c>
      <c r="E450" s="596" t="s">
        <v>535</v>
      </c>
      <c r="F450" s="596">
        <v>1049649652</v>
      </c>
      <c r="G450" s="597" t="s">
        <v>7021</v>
      </c>
      <c r="H450" s="599" t="s">
        <v>7022</v>
      </c>
      <c r="I450" s="598">
        <v>3212079378</v>
      </c>
    </row>
    <row r="451" spans="3:9" x14ac:dyDescent="0.25">
      <c r="C451" s="126" t="s">
        <v>4024</v>
      </c>
      <c r="D451" s="126" t="s">
        <v>1572</v>
      </c>
      <c r="E451" s="126" t="s">
        <v>4025</v>
      </c>
      <c r="F451" s="126">
        <v>1037570141</v>
      </c>
      <c r="G451" s="126"/>
      <c r="H451" s="126"/>
      <c r="I451" s="126"/>
    </row>
    <row r="452" spans="3:9" x14ac:dyDescent="0.25">
      <c r="C452" s="688" t="s">
        <v>8826</v>
      </c>
      <c r="D452" s="687" t="s">
        <v>6420</v>
      </c>
      <c r="E452" s="687" t="s">
        <v>8827</v>
      </c>
      <c r="F452" s="687">
        <v>1032176412</v>
      </c>
      <c r="G452" s="687" t="s">
        <v>8828</v>
      </c>
      <c r="H452" s="687" t="s">
        <v>221</v>
      </c>
      <c r="I452" s="688">
        <v>3206430182</v>
      </c>
    </row>
    <row r="453" spans="3:9" x14ac:dyDescent="0.25">
      <c r="C453" s="126" t="s">
        <v>4913</v>
      </c>
      <c r="D453" s="126" t="s">
        <v>4709</v>
      </c>
      <c r="E453" s="126" t="s">
        <v>354</v>
      </c>
      <c r="F453" s="126">
        <v>71656245</v>
      </c>
      <c r="G453" s="126"/>
      <c r="H453" s="126"/>
      <c r="I453" s="126"/>
    </row>
    <row r="454" spans="3:9" x14ac:dyDescent="0.25">
      <c r="C454" s="126" t="s">
        <v>3790</v>
      </c>
      <c r="D454" s="126" t="s">
        <v>3791</v>
      </c>
      <c r="E454" s="126" t="s">
        <v>271</v>
      </c>
      <c r="F454" s="126">
        <v>100086024</v>
      </c>
      <c r="G454" s="126" t="s">
        <v>3792</v>
      </c>
      <c r="H454" s="126" t="s">
        <v>221</v>
      </c>
      <c r="I454" s="126">
        <v>3136436433</v>
      </c>
    </row>
    <row r="455" spans="3:9" x14ac:dyDescent="0.25">
      <c r="C455" s="126" t="s">
        <v>3213</v>
      </c>
      <c r="D455" s="126" t="s">
        <v>3214</v>
      </c>
      <c r="E455" s="126" t="s">
        <v>3215</v>
      </c>
      <c r="F455" s="126">
        <v>1151967003</v>
      </c>
      <c r="G455" s="126" t="s">
        <v>3216</v>
      </c>
      <c r="H455" s="126" t="s">
        <v>433</v>
      </c>
      <c r="I455" s="126">
        <v>3045642923</v>
      </c>
    </row>
    <row r="456" spans="3:9" x14ac:dyDescent="0.25">
      <c r="C456" s="126" t="s">
        <v>1602</v>
      </c>
      <c r="D456" s="126" t="s">
        <v>1603</v>
      </c>
      <c r="E456" s="126" t="s">
        <v>255</v>
      </c>
      <c r="F456" s="126">
        <v>1017174932</v>
      </c>
      <c r="G456" s="126" t="s">
        <v>1601</v>
      </c>
      <c r="H456" s="126" t="s">
        <v>221</v>
      </c>
      <c r="I456" s="126">
        <v>3196858405</v>
      </c>
    </row>
    <row r="457" spans="3:9" x14ac:dyDescent="0.25">
      <c r="C457" s="126" t="s">
        <v>3980</v>
      </c>
      <c r="D457" s="126" t="s">
        <v>332</v>
      </c>
      <c r="E457" s="126" t="s">
        <v>223</v>
      </c>
      <c r="F457" s="126">
        <v>1152454782</v>
      </c>
      <c r="G457" s="126"/>
      <c r="H457" s="126"/>
      <c r="I457" s="126"/>
    </row>
    <row r="458" spans="3:9" x14ac:dyDescent="0.25">
      <c r="C458" s="126" t="s">
        <v>2695</v>
      </c>
      <c r="D458" s="126" t="s">
        <v>2696</v>
      </c>
      <c r="E458" s="126" t="s">
        <v>573</v>
      </c>
      <c r="F458" s="126">
        <v>71257791</v>
      </c>
      <c r="G458" s="126" t="s">
        <v>2697</v>
      </c>
      <c r="H458" s="126" t="s">
        <v>221</v>
      </c>
      <c r="I458" s="126" t="s">
        <v>2698</v>
      </c>
    </row>
    <row r="459" spans="3:9" x14ac:dyDescent="0.25">
      <c r="C459" s="126" t="s">
        <v>2361</v>
      </c>
      <c r="D459" s="126" t="s">
        <v>284</v>
      </c>
      <c r="E459" s="126" t="s">
        <v>2362</v>
      </c>
      <c r="F459" s="126">
        <v>1035520044</v>
      </c>
      <c r="G459" s="126" t="s">
        <v>2363</v>
      </c>
      <c r="H459" s="126" t="s">
        <v>221</v>
      </c>
      <c r="I459" s="126">
        <v>3192631463</v>
      </c>
    </row>
    <row r="460" spans="3:9" x14ac:dyDescent="0.25">
      <c r="C460" s="126" t="s">
        <v>4242</v>
      </c>
      <c r="D460" s="126" t="s">
        <v>2696</v>
      </c>
      <c r="E460" s="126" t="s">
        <v>1935</v>
      </c>
      <c r="F460" s="126">
        <v>11210645</v>
      </c>
      <c r="G460" s="126" t="s">
        <v>4243</v>
      </c>
      <c r="H460" s="126" t="s">
        <v>544</v>
      </c>
      <c r="I460" s="126">
        <v>3132233313</v>
      </c>
    </row>
    <row r="461" spans="3:9" x14ac:dyDescent="0.25">
      <c r="C461" s="126" t="s">
        <v>2798</v>
      </c>
      <c r="D461" s="126" t="s">
        <v>2799</v>
      </c>
      <c r="E461" s="126" t="s">
        <v>2800</v>
      </c>
      <c r="F461" s="126">
        <v>1007110660</v>
      </c>
      <c r="G461" s="126" t="s">
        <v>2802</v>
      </c>
      <c r="H461" s="126" t="s">
        <v>544</v>
      </c>
      <c r="I461" s="126">
        <v>3208911672</v>
      </c>
    </row>
    <row r="462" spans="3:9" x14ac:dyDescent="0.25">
      <c r="C462" s="126" t="s">
        <v>4451</v>
      </c>
      <c r="D462" s="126" t="s">
        <v>4452</v>
      </c>
      <c r="E462" s="126" t="s">
        <v>567</v>
      </c>
      <c r="F462" s="126">
        <v>4078783</v>
      </c>
      <c r="G462" s="126" t="s">
        <v>4453</v>
      </c>
      <c r="H462" s="126" t="s">
        <v>4454</v>
      </c>
      <c r="I462" s="126">
        <v>3142416424</v>
      </c>
    </row>
    <row r="463" spans="3:9" x14ac:dyDescent="0.25">
      <c r="C463" s="688" t="s">
        <v>8697</v>
      </c>
      <c r="D463" s="687" t="s">
        <v>8698</v>
      </c>
      <c r="E463" s="687" t="s">
        <v>584</v>
      </c>
      <c r="F463" s="687">
        <v>1017149410</v>
      </c>
      <c r="G463" s="687" t="s">
        <v>8699</v>
      </c>
      <c r="H463" s="687" t="s">
        <v>221</v>
      </c>
      <c r="I463" s="688">
        <v>3053421000</v>
      </c>
    </row>
    <row r="464" spans="3:9" x14ac:dyDescent="0.25">
      <c r="C464" s="126" t="s">
        <v>2370</v>
      </c>
      <c r="D464" s="126" t="s">
        <v>1939</v>
      </c>
      <c r="E464" s="126" t="s">
        <v>1939</v>
      </c>
      <c r="F464" s="126">
        <v>74379008</v>
      </c>
      <c r="G464" s="126" t="s">
        <v>2371</v>
      </c>
      <c r="H464" s="126" t="s">
        <v>2372</v>
      </c>
      <c r="I464" s="126">
        <v>3115796169</v>
      </c>
    </row>
    <row r="465" spans="3:9" x14ac:dyDescent="0.25">
      <c r="C465" s="126" t="s">
        <v>4860</v>
      </c>
      <c r="D465" s="126" t="s">
        <v>4861</v>
      </c>
      <c r="E465" s="126" t="s">
        <v>506</v>
      </c>
      <c r="F465" s="126">
        <v>98518654</v>
      </c>
      <c r="G465" s="126" t="s">
        <v>4862</v>
      </c>
      <c r="H465" s="126" t="s">
        <v>221</v>
      </c>
      <c r="I465" s="126">
        <v>3136370225</v>
      </c>
    </row>
    <row r="466" spans="3:9" x14ac:dyDescent="0.25">
      <c r="C466" s="688" t="s">
        <v>9298</v>
      </c>
      <c r="D466" s="687" t="s">
        <v>9299</v>
      </c>
      <c r="E466" s="687" t="s">
        <v>1939</v>
      </c>
      <c r="F466" s="687">
        <v>1051954304</v>
      </c>
      <c r="G466" s="687" t="s">
        <v>9300</v>
      </c>
      <c r="H466" s="687" t="s">
        <v>9297</v>
      </c>
      <c r="I466" s="688">
        <v>3219955900</v>
      </c>
    </row>
    <row r="467" spans="3:9" x14ac:dyDescent="0.25">
      <c r="C467" s="126" t="s">
        <v>2508</v>
      </c>
      <c r="D467" s="126" t="s">
        <v>2509</v>
      </c>
      <c r="E467" s="126" t="s">
        <v>2510</v>
      </c>
      <c r="F467" s="126">
        <v>87065868</v>
      </c>
      <c r="G467" s="126" t="s">
        <v>2511</v>
      </c>
      <c r="H467" s="126" t="s">
        <v>257</v>
      </c>
      <c r="I467" s="126">
        <v>3023609190</v>
      </c>
    </row>
    <row r="468" spans="3:9" x14ac:dyDescent="0.25">
      <c r="C468" s="126" t="s">
        <v>5200</v>
      </c>
      <c r="D468" s="126" t="s">
        <v>5201</v>
      </c>
      <c r="E468" s="126" t="s">
        <v>2155</v>
      </c>
      <c r="F468" s="126">
        <v>1077865801</v>
      </c>
      <c r="G468" s="126" t="s">
        <v>5202</v>
      </c>
      <c r="H468" s="126" t="s">
        <v>4838</v>
      </c>
      <c r="I468" s="126">
        <v>3128945878</v>
      </c>
    </row>
    <row r="469" spans="3:9" x14ac:dyDescent="0.25">
      <c r="C469" s="688" t="s">
        <v>9043</v>
      </c>
      <c r="D469" s="687" t="s">
        <v>1572</v>
      </c>
      <c r="E469" s="687" t="s">
        <v>1572</v>
      </c>
      <c r="F469" s="687">
        <v>5855075</v>
      </c>
      <c r="G469" s="687" t="s">
        <v>9044</v>
      </c>
      <c r="H469" s="687" t="s">
        <v>9045</v>
      </c>
      <c r="I469" s="688">
        <v>3177886330</v>
      </c>
    </row>
    <row r="470" spans="3:9" x14ac:dyDescent="0.25">
      <c r="C470" s="126" t="s">
        <v>4853</v>
      </c>
      <c r="D470" s="126" t="s">
        <v>4854</v>
      </c>
      <c r="E470" s="126" t="s">
        <v>4855</v>
      </c>
      <c r="F470" s="126">
        <v>71753989</v>
      </c>
      <c r="G470" s="126" t="s">
        <v>4856</v>
      </c>
      <c r="H470" s="126" t="s">
        <v>221</v>
      </c>
      <c r="I470" s="126">
        <v>3137704061</v>
      </c>
    </row>
    <row r="471" spans="3:9" x14ac:dyDescent="0.25">
      <c r="C471" s="596" t="s">
        <v>6718</v>
      </c>
      <c r="D471" s="596" t="s">
        <v>6719</v>
      </c>
      <c r="E471" s="596" t="s">
        <v>6720</v>
      </c>
      <c r="F471" s="596">
        <v>1064722387</v>
      </c>
      <c r="G471" s="597" t="s">
        <v>6721</v>
      </c>
      <c r="H471" s="599" t="s">
        <v>3225</v>
      </c>
      <c r="I471" s="598">
        <v>3147208373</v>
      </c>
    </row>
    <row r="472" spans="3:9" x14ac:dyDescent="0.25">
      <c r="C472" s="126" t="s">
        <v>6428</v>
      </c>
      <c r="D472" s="126" t="s">
        <v>3495</v>
      </c>
      <c r="E472" s="126" t="s">
        <v>6429</v>
      </c>
      <c r="F472" s="126">
        <v>1085249811</v>
      </c>
      <c r="G472" s="126" t="s">
        <v>257</v>
      </c>
      <c r="H472" s="126" t="s">
        <v>257</v>
      </c>
      <c r="I472" s="126">
        <v>3157018922</v>
      </c>
    </row>
    <row r="473" spans="3:9" x14ac:dyDescent="0.25">
      <c r="C473" s="126" t="s">
        <v>5233</v>
      </c>
      <c r="D473" s="126" t="s">
        <v>2362</v>
      </c>
      <c r="E473" s="126" t="s">
        <v>5234</v>
      </c>
      <c r="F473" s="126">
        <v>1152187394</v>
      </c>
      <c r="G473" s="126" t="s">
        <v>5235</v>
      </c>
      <c r="H473" s="126" t="s">
        <v>221</v>
      </c>
      <c r="I473" s="126">
        <v>3127910340</v>
      </c>
    </row>
    <row r="474" spans="3:9" x14ac:dyDescent="0.25">
      <c r="C474" s="688" t="s">
        <v>8979</v>
      </c>
      <c r="D474" s="687" t="s">
        <v>8980</v>
      </c>
      <c r="E474" s="687" t="s">
        <v>5234</v>
      </c>
      <c r="F474" s="687">
        <v>1152187394</v>
      </c>
      <c r="G474" s="687" t="s">
        <v>8978</v>
      </c>
      <c r="H474" s="687" t="s">
        <v>6909</v>
      </c>
      <c r="I474" s="688">
        <v>3127910340</v>
      </c>
    </row>
    <row r="475" spans="3:9" x14ac:dyDescent="0.25">
      <c r="C475" s="126" t="s">
        <v>505</v>
      </c>
      <c r="D475" s="126" t="s">
        <v>500</v>
      </c>
      <c r="E475" s="126" t="s">
        <v>506</v>
      </c>
      <c r="F475" s="127">
        <v>98704217</v>
      </c>
      <c r="G475" s="127" t="s">
        <v>507</v>
      </c>
      <c r="H475" s="127" t="s">
        <v>245</v>
      </c>
      <c r="I475" s="127">
        <v>3196835309</v>
      </c>
    </row>
    <row r="476" spans="3:9" x14ac:dyDescent="0.25">
      <c r="C476" s="126" t="s">
        <v>4726</v>
      </c>
      <c r="D476" s="126" t="s">
        <v>4727</v>
      </c>
      <c r="E476" s="126" t="s">
        <v>4728</v>
      </c>
      <c r="F476" s="126">
        <v>1140419530</v>
      </c>
      <c r="G476" s="126" t="s">
        <v>4729</v>
      </c>
      <c r="H476" s="126" t="s">
        <v>4730</v>
      </c>
      <c r="I476" s="126">
        <v>3152773258</v>
      </c>
    </row>
    <row r="477" spans="3:9" ht="30" x14ac:dyDescent="0.25">
      <c r="C477" s="596" t="s">
        <v>7317</v>
      </c>
      <c r="D477" s="596" t="s">
        <v>7318</v>
      </c>
      <c r="E477" s="596" t="s">
        <v>7319</v>
      </c>
      <c r="F477" s="596">
        <v>53038666</v>
      </c>
      <c r="G477" s="597" t="s">
        <v>7320</v>
      </c>
      <c r="H477" s="599" t="s">
        <v>544</v>
      </c>
      <c r="I477" s="598">
        <v>3132253920</v>
      </c>
    </row>
    <row r="478" spans="3:9" x14ac:dyDescent="0.25">
      <c r="C478" s="126" t="s">
        <v>6164</v>
      </c>
      <c r="D478" s="126" t="s">
        <v>4022</v>
      </c>
      <c r="E478" s="126" t="s">
        <v>3150</v>
      </c>
      <c r="F478" s="126">
        <v>66907248</v>
      </c>
      <c r="G478" s="126"/>
      <c r="H478" s="126"/>
      <c r="I478" s="126"/>
    </row>
    <row r="479" spans="3:9" x14ac:dyDescent="0.25">
      <c r="C479" s="126" t="s">
        <v>2085</v>
      </c>
      <c r="D479" s="126" t="s">
        <v>2086</v>
      </c>
      <c r="E479" s="126" t="s">
        <v>540</v>
      </c>
      <c r="F479" s="126">
        <v>3474301</v>
      </c>
      <c r="G479" s="126" t="s">
        <v>2087</v>
      </c>
      <c r="H479" s="126" t="s">
        <v>221</v>
      </c>
      <c r="I479" s="126">
        <v>3012001161</v>
      </c>
    </row>
    <row r="480" spans="3:9" x14ac:dyDescent="0.25">
      <c r="C480" s="126" t="s">
        <v>269</v>
      </c>
      <c r="D480" s="126" t="s">
        <v>270</v>
      </c>
      <c r="E480" s="126" t="s">
        <v>271</v>
      </c>
      <c r="F480" s="144">
        <v>1017210573</v>
      </c>
      <c r="G480" s="127" t="s">
        <v>272</v>
      </c>
      <c r="H480" s="127" t="s">
        <v>221</v>
      </c>
      <c r="I480" s="144">
        <v>3112975750</v>
      </c>
    </row>
    <row r="481" spans="3:9" x14ac:dyDescent="0.25">
      <c r="C481" s="126" t="s">
        <v>4388</v>
      </c>
      <c r="D481" s="126" t="s">
        <v>4389</v>
      </c>
      <c r="E481" s="126" t="s">
        <v>4390</v>
      </c>
      <c r="F481" s="126">
        <v>43903446</v>
      </c>
      <c r="G481" s="126" t="s">
        <v>4391</v>
      </c>
      <c r="H481" s="126" t="s">
        <v>245</v>
      </c>
      <c r="I481" s="126">
        <v>3002414999</v>
      </c>
    </row>
    <row r="482" spans="3:9" ht="30" x14ac:dyDescent="0.25">
      <c r="C482" s="596" t="s">
        <v>7305</v>
      </c>
      <c r="D482" s="596" t="s">
        <v>284</v>
      </c>
      <c r="E482" s="596" t="s">
        <v>7306</v>
      </c>
      <c r="F482" s="596">
        <v>1088334276</v>
      </c>
      <c r="G482" s="597" t="s">
        <v>7307</v>
      </c>
      <c r="H482" s="599" t="s">
        <v>217</v>
      </c>
      <c r="I482" s="598">
        <v>3213860077</v>
      </c>
    </row>
    <row r="483" spans="3:9" x14ac:dyDescent="0.25">
      <c r="C483" s="126" t="s">
        <v>2301</v>
      </c>
      <c r="D483" s="126" t="s">
        <v>2302</v>
      </c>
      <c r="E483" s="126" t="s">
        <v>2302</v>
      </c>
      <c r="F483" s="126">
        <v>80026436</v>
      </c>
      <c r="G483" s="126" t="s">
        <v>2303</v>
      </c>
      <c r="H483" s="2" t="s">
        <v>544</v>
      </c>
      <c r="I483" s="126">
        <v>3123708203</v>
      </c>
    </row>
    <row r="484" spans="3:9" x14ac:dyDescent="0.25">
      <c r="C484" s="126" t="s">
        <v>508</v>
      </c>
      <c r="D484" s="126" t="s">
        <v>509</v>
      </c>
      <c r="E484" s="126" t="s">
        <v>510</v>
      </c>
      <c r="F484" s="127">
        <v>1092341106</v>
      </c>
      <c r="G484" s="127"/>
      <c r="H484" s="72"/>
      <c r="I484" s="127" t="s">
        <v>511</v>
      </c>
    </row>
    <row r="485" spans="3:9" x14ac:dyDescent="0.25">
      <c r="C485" s="126" t="s">
        <v>5162</v>
      </c>
      <c r="D485" s="126" t="s">
        <v>255</v>
      </c>
      <c r="E485" s="126" t="s">
        <v>4946</v>
      </c>
      <c r="F485" s="126">
        <v>1121855098</v>
      </c>
      <c r="G485" s="126" t="s">
        <v>5163</v>
      </c>
      <c r="H485" s="126" t="s">
        <v>4350</v>
      </c>
      <c r="I485" s="126">
        <v>3224551996</v>
      </c>
    </row>
    <row r="486" spans="3:9" x14ac:dyDescent="0.25">
      <c r="C486" s="126" t="s">
        <v>5165</v>
      </c>
      <c r="D486" s="126" t="s">
        <v>5166</v>
      </c>
      <c r="E486" s="126" t="s">
        <v>5167</v>
      </c>
      <c r="F486" s="126">
        <v>74360151</v>
      </c>
      <c r="G486" s="126"/>
      <c r="H486" s="2" t="s">
        <v>2425</v>
      </c>
      <c r="I486" s="126" t="s">
        <v>5169</v>
      </c>
    </row>
    <row r="487" spans="3:9" x14ac:dyDescent="0.25">
      <c r="C487" s="126" t="s">
        <v>4536</v>
      </c>
      <c r="D487" s="126" t="s">
        <v>496</v>
      </c>
      <c r="E487" s="126" t="s">
        <v>332</v>
      </c>
      <c r="F487" s="126">
        <v>1052391863</v>
      </c>
      <c r="G487" s="126" t="s">
        <v>4537</v>
      </c>
      <c r="H487" s="2" t="s">
        <v>2444</v>
      </c>
      <c r="I487" s="126">
        <v>3106073991</v>
      </c>
    </row>
    <row r="488" spans="3:9" x14ac:dyDescent="0.25">
      <c r="C488" s="126" t="s">
        <v>5467</v>
      </c>
      <c r="D488" s="126" t="s">
        <v>3177</v>
      </c>
      <c r="E488" s="126" t="s">
        <v>5468</v>
      </c>
      <c r="F488" s="126">
        <v>1152219497</v>
      </c>
      <c r="G488" s="126" t="s">
        <v>5469</v>
      </c>
      <c r="H488" s="2" t="s">
        <v>221</v>
      </c>
      <c r="I488" s="126">
        <v>3154290508</v>
      </c>
    </row>
    <row r="489" spans="3:9" x14ac:dyDescent="0.25">
      <c r="C489" s="126" t="s">
        <v>4568</v>
      </c>
      <c r="D489" s="126" t="s">
        <v>275</v>
      </c>
      <c r="E489" s="126" t="s">
        <v>255</v>
      </c>
      <c r="F489" s="126">
        <v>1112231455</v>
      </c>
      <c r="G489" s="126" t="s">
        <v>4569</v>
      </c>
      <c r="H489" s="2" t="s">
        <v>2427</v>
      </c>
      <c r="I489" s="126">
        <v>3226176637</v>
      </c>
    </row>
    <row r="490" spans="3:9" x14ac:dyDescent="0.25">
      <c r="C490" s="126" t="s">
        <v>523</v>
      </c>
      <c r="D490" s="126" t="s">
        <v>275</v>
      </c>
      <c r="E490" s="126" t="s">
        <v>288</v>
      </c>
      <c r="F490" s="127">
        <v>15537935</v>
      </c>
      <c r="G490" s="127"/>
      <c r="H490" s="72"/>
      <c r="I490" s="127"/>
    </row>
    <row r="491" spans="3:9" x14ac:dyDescent="0.25">
      <c r="C491" s="688" t="s">
        <v>8156</v>
      </c>
      <c r="D491" s="687" t="s">
        <v>8157</v>
      </c>
      <c r="E491" s="687" t="s">
        <v>8158</v>
      </c>
      <c r="F491" s="687">
        <v>1086694918</v>
      </c>
      <c r="G491" s="687" t="s">
        <v>8159</v>
      </c>
      <c r="H491" s="770" t="s">
        <v>544</v>
      </c>
      <c r="I491" s="688">
        <v>3108513240</v>
      </c>
    </row>
    <row r="492" spans="3:9" x14ac:dyDescent="0.25">
      <c r="C492" s="126" t="s">
        <v>6364</v>
      </c>
      <c r="D492" s="126" t="s">
        <v>6365</v>
      </c>
      <c r="E492" s="126" t="s">
        <v>6366</v>
      </c>
      <c r="F492" s="126">
        <v>1049646262</v>
      </c>
      <c r="G492" s="126" t="s">
        <v>6367</v>
      </c>
      <c r="H492" s="2" t="s">
        <v>1585</v>
      </c>
      <c r="I492" s="126">
        <v>3022411361</v>
      </c>
    </row>
    <row r="493" spans="3:9" x14ac:dyDescent="0.25">
      <c r="C493" s="126" t="s">
        <v>4443</v>
      </c>
      <c r="D493" s="126" t="s">
        <v>4445</v>
      </c>
      <c r="E493" s="126" t="s">
        <v>1864</v>
      </c>
      <c r="F493" s="126">
        <v>35261487</v>
      </c>
      <c r="G493" s="126" t="s">
        <v>4444</v>
      </c>
      <c r="H493" s="2" t="s">
        <v>4350</v>
      </c>
      <c r="I493" s="126">
        <v>3223669189</v>
      </c>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6" t="s">
        <v>8998</v>
      </c>
      <c r="D11" s="1095" t="s">
        <v>170</v>
      </c>
      <c r="E11" t="s">
        <v>10</v>
      </c>
      <c r="F11" t="s">
        <v>1754</v>
      </c>
      <c r="G11" t="s">
        <v>1755</v>
      </c>
      <c r="H11">
        <v>2013</v>
      </c>
      <c r="I11" t="s">
        <v>229</v>
      </c>
      <c r="J11" t="s">
        <v>8999</v>
      </c>
      <c r="K11" t="s">
        <v>9000</v>
      </c>
      <c r="L11" t="s">
        <v>8999</v>
      </c>
      <c r="M11" t="s">
        <v>8999</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6" t="s">
        <v>8974</v>
      </c>
      <c r="D13" s="1095" t="s">
        <v>170</v>
      </c>
      <c r="E13" t="s">
        <v>10</v>
      </c>
      <c r="F13" t="s">
        <v>2861</v>
      </c>
      <c r="G13" t="s">
        <v>2862</v>
      </c>
      <c r="H13">
        <v>2013</v>
      </c>
      <c r="I13" t="s">
        <v>8975</v>
      </c>
      <c r="J13" t="s">
        <v>423</v>
      </c>
      <c r="K13">
        <v>8811954</v>
      </c>
      <c r="L13" t="s">
        <v>8976</v>
      </c>
      <c r="M13" t="s">
        <v>8976</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6" t="s">
        <v>4880</v>
      </c>
      <c r="D19" s="1095"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6" t="s">
        <v>8692</v>
      </c>
      <c r="D21" s="1095"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5" t="s">
        <v>6939</v>
      </c>
      <c r="D22" s="593"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6" t="s">
        <v>8810</v>
      </c>
      <c r="D24" s="1095"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6" t="s">
        <v>8841</v>
      </c>
      <c r="D26" s="1095"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8841</v>
      </c>
      <c r="D27" s="1088" t="s">
        <v>170</v>
      </c>
      <c r="E27" t="s">
        <v>79</v>
      </c>
      <c r="F27" t="s">
        <v>1718</v>
      </c>
      <c r="G27" t="s">
        <v>8842</v>
      </c>
      <c r="H27">
        <v>1995</v>
      </c>
      <c r="I27" t="s">
        <v>2224</v>
      </c>
      <c r="J27" t="s">
        <v>8843</v>
      </c>
      <c r="K27" t="s">
        <v>8844</v>
      </c>
      <c r="L27" t="s">
        <v>8843</v>
      </c>
      <c r="M27" t="s">
        <v>423</v>
      </c>
      <c r="N27">
        <v>2000</v>
      </c>
      <c r="O27" t="s">
        <v>243</v>
      </c>
      <c r="P27" t="s">
        <v>21</v>
      </c>
      <c r="Q27">
        <v>36739</v>
      </c>
      <c r="R27" t="s">
        <v>252</v>
      </c>
      <c r="S27" t="s">
        <v>6117</v>
      </c>
      <c r="T27">
        <v>5</v>
      </c>
    </row>
    <row r="28" spans="1:20" ht="16.5" customHeight="1" x14ac:dyDescent="0.25">
      <c r="A28" s="139"/>
      <c r="C28" s="1089" t="s">
        <v>7723</v>
      </c>
      <c r="D28" s="1088" t="s">
        <v>170</v>
      </c>
      <c r="E28" t="s">
        <v>79</v>
      </c>
      <c r="F28" t="s">
        <v>4117</v>
      </c>
      <c r="G28" t="s">
        <v>7724</v>
      </c>
      <c r="H28">
        <v>2011</v>
      </c>
      <c r="I28" t="s">
        <v>7725</v>
      </c>
      <c r="J28" t="s">
        <v>7726</v>
      </c>
      <c r="K28" t="s">
        <v>7727</v>
      </c>
      <c r="L28" t="s">
        <v>7726</v>
      </c>
      <c r="M28" t="s">
        <v>7726</v>
      </c>
      <c r="N28">
        <v>1998</v>
      </c>
      <c r="O28" t="s">
        <v>243</v>
      </c>
      <c r="P28" t="s">
        <v>21</v>
      </c>
      <c r="Q28" t="s">
        <v>7728</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6" t="s">
        <v>8498</v>
      </c>
      <c r="D31" s="1095" t="s">
        <v>170</v>
      </c>
      <c r="E31" t="s">
        <v>74</v>
      </c>
      <c r="F31" t="s">
        <v>8499</v>
      </c>
      <c r="G31" t="s">
        <v>8500</v>
      </c>
      <c r="H31">
        <v>2012</v>
      </c>
      <c r="I31" t="s">
        <v>8501</v>
      </c>
      <c r="J31" t="s">
        <v>423</v>
      </c>
      <c r="K31" t="s">
        <v>8502</v>
      </c>
      <c r="L31" t="s">
        <v>8503</v>
      </c>
      <c r="M31" t="s">
        <v>8503</v>
      </c>
      <c r="N31">
        <v>1598</v>
      </c>
      <c r="O31" t="s">
        <v>350</v>
      </c>
      <c r="P31" t="s">
        <v>21</v>
      </c>
      <c r="Q31">
        <v>41017</v>
      </c>
      <c r="R31" t="s">
        <v>252</v>
      </c>
      <c r="S31" t="s">
        <v>6117</v>
      </c>
      <c r="T31">
        <v>5</v>
      </c>
    </row>
    <row r="32" spans="1:20" ht="16.5" customHeight="1" x14ac:dyDescent="0.25">
      <c r="A32" s="139"/>
      <c r="C32" s="1089" t="s">
        <v>7859</v>
      </c>
      <c r="D32" s="1088" t="s">
        <v>170</v>
      </c>
      <c r="E32" t="s">
        <v>10</v>
      </c>
      <c r="F32" t="s">
        <v>322</v>
      </c>
      <c r="G32" t="s">
        <v>7860</v>
      </c>
      <c r="H32">
        <v>2016</v>
      </c>
      <c r="I32" t="s">
        <v>7861</v>
      </c>
      <c r="J32" t="s">
        <v>423</v>
      </c>
      <c r="K32" t="s">
        <v>7862</v>
      </c>
      <c r="L32" t="s">
        <v>7863</v>
      </c>
      <c r="M32" t="s">
        <v>7863</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6824</v>
      </c>
      <c r="D34" s="593" t="s">
        <v>170</v>
      </c>
      <c r="E34" s="439" t="s">
        <v>74</v>
      </c>
      <c r="F34" s="439" t="s">
        <v>277</v>
      </c>
      <c r="G34" s="439" t="s">
        <v>6837</v>
      </c>
      <c r="H34" s="439">
        <v>2018</v>
      </c>
      <c r="I34" s="439" t="s">
        <v>6838</v>
      </c>
      <c r="J34" s="439" t="s">
        <v>6839</v>
      </c>
      <c r="K34" s="439" t="s">
        <v>6840</v>
      </c>
      <c r="L34" s="439" t="s">
        <v>6839</v>
      </c>
      <c r="M34" s="439" t="s">
        <v>6839</v>
      </c>
      <c r="N34" s="439">
        <v>1599</v>
      </c>
      <c r="O34" s="439" t="s">
        <v>350</v>
      </c>
      <c r="P34" s="439" t="s">
        <v>21</v>
      </c>
      <c r="Q34" s="439" t="s">
        <v>6841</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6" t="s">
        <v>8352</v>
      </c>
      <c r="D37" s="1095" t="s">
        <v>170</v>
      </c>
      <c r="E37" t="s">
        <v>10</v>
      </c>
      <c r="F37" t="s">
        <v>1782</v>
      </c>
      <c r="G37" t="s">
        <v>8353</v>
      </c>
      <c r="H37">
        <v>2023</v>
      </c>
      <c r="I37" t="s">
        <v>4788</v>
      </c>
      <c r="J37" t="s">
        <v>8354</v>
      </c>
      <c r="K37" t="s">
        <v>8355</v>
      </c>
      <c r="L37" t="s">
        <v>8354</v>
      </c>
      <c r="M37" t="s">
        <v>8354</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6" t="s">
        <v>9195</v>
      </c>
      <c r="D39" s="1095" t="s">
        <v>170</v>
      </c>
      <c r="E39" t="s">
        <v>10</v>
      </c>
      <c r="F39" t="s">
        <v>513</v>
      </c>
      <c r="G39" t="s">
        <v>9196</v>
      </c>
      <c r="H39">
        <v>2026</v>
      </c>
      <c r="I39" t="s">
        <v>1635</v>
      </c>
      <c r="J39" t="s">
        <v>423</v>
      </c>
      <c r="K39" t="s">
        <v>9197</v>
      </c>
      <c r="L39" t="s">
        <v>9198</v>
      </c>
      <c r="M39" t="s">
        <v>9198</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6981</v>
      </c>
      <c r="G40" s="439" t="s">
        <v>6982</v>
      </c>
      <c r="H40" s="439">
        <v>1982</v>
      </c>
      <c r="I40" s="439" t="s">
        <v>2918</v>
      </c>
      <c r="J40" s="439" t="s">
        <v>6983</v>
      </c>
      <c r="K40" s="439" t="s">
        <v>6984</v>
      </c>
      <c r="L40" s="439" t="s">
        <v>6985</v>
      </c>
      <c r="M40" s="439" t="s">
        <v>423</v>
      </c>
      <c r="N40" s="439">
        <v>8000</v>
      </c>
      <c r="O40" s="439" t="s">
        <v>2143</v>
      </c>
      <c r="P40" s="439" t="s">
        <v>46</v>
      </c>
      <c r="Q40" s="439">
        <v>29952</v>
      </c>
      <c r="R40" s="439" t="s">
        <v>327</v>
      </c>
      <c r="S40" s="439" t="s">
        <v>6117</v>
      </c>
      <c r="T40" s="439">
        <v>2</v>
      </c>
    </row>
    <row r="41" spans="1:20" ht="16.5" customHeight="1" x14ac:dyDescent="0.25">
      <c r="A41" s="139"/>
      <c r="C41" s="1096" t="s">
        <v>7656</v>
      </c>
      <c r="D41" s="1095" t="s">
        <v>170</v>
      </c>
      <c r="E41" t="s">
        <v>10</v>
      </c>
      <c r="F41" t="s">
        <v>322</v>
      </c>
      <c r="G41" t="s">
        <v>7657</v>
      </c>
      <c r="H41">
        <v>2020</v>
      </c>
      <c r="I41" t="s">
        <v>1784</v>
      </c>
      <c r="J41" t="s">
        <v>423</v>
      </c>
      <c r="K41" t="s">
        <v>7658</v>
      </c>
      <c r="L41" t="s">
        <v>7659</v>
      </c>
      <c r="M41" t="s">
        <v>7659</v>
      </c>
      <c r="N41">
        <v>155</v>
      </c>
      <c r="O41" t="s">
        <v>232</v>
      </c>
      <c r="P41" t="s">
        <v>21</v>
      </c>
      <c r="Q41" t="s">
        <v>7660</v>
      </c>
      <c r="R41" t="s">
        <v>7661</v>
      </c>
      <c r="S41" t="s">
        <v>6117</v>
      </c>
      <c r="T41">
        <v>2</v>
      </c>
    </row>
    <row r="42" spans="1:20" ht="16.5" customHeight="1" x14ac:dyDescent="0.25">
      <c r="A42" s="139"/>
      <c r="C42" s="595" t="s">
        <v>7168</v>
      </c>
      <c r="D42" s="593" t="s">
        <v>170</v>
      </c>
      <c r="E42" s="439" t="s">
        <v>74</v>
      </c>
      <c r="F42" s="439" t="s">
        <v>2356</v>
      </c>
      <c r="G42" s="439" t="s">
        <v>7193</v>
      </c>
      <c r="H42" s="439">
        <v>2006</v>
      </c>
      <c r="I42" s="439" t="s">
        <v>3322</v>
      </c>
      <c r="J42" s="439" t="s">
        <v>7194</v>
      </c>
      <c r="K42" s="439" t="s">
        <v>7195</v>
      </c>
      <c r="L42" s="439" t="s">
        <v>7194</v>
      </c>
      <c r="M42" s="439" t="s">
        <v>423</v>
      </c>
      <c r="N42" s="439">
        <v>1800</v>
      </c>
      <c r="O42" s="439" t="s">
        <v>268</v>
      </c>
      <c r="P42" s="439" t="s">
        <v>21</v>
      </c>
      <c r="Q42" s="439" t="s">
        <v>7196</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7299</v>
      </c>
      <c r="D48" s="593" t="s">
        <v>170</v>
      </c>
      <c r="E48" s="439" t="s">
        <v>74</v>
      </c>
      <c r="F48" s="439" t="s">
        <v>345</v>
      </c>
      <c r="G48" s="439" t="s">
        <v>346</v>
      </c>
      <c r="H48" s="439">
        <v>2019</v>
      </c>
      <c r="I48" s="439" t="s">
        <v>1567</v>
      </c>
      <c r="J48" s="439" t="s">
        <v>7300</v>
      </c>
      <c r="K48" s="439" t="s">
        <v>7301</v>
      </c>
      <c r="L48" s="439" t="s">
        <v>7300</v>
      </c>
      <c r="M48" s="439" t="s">
        <v>7300</v>
      </c>
      <c r="N48" s="439">
        <v>1599</v>
      </c>
      <c r="O48" s="439" t="s">
        <v>350</v>
      </c>
      <c r="P48" s="439" t="s">
        <v>21</v>
      </c>
      <c r="Q48" s="439" t="s">
        <v>7302</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7031</v>
      </c>
      <c r="D56" s="593" t="s">
        <v>170</v>
      </c>
      <c r="E56" s="439" t="s">
        <v>74</v>
      </c>
      <c r="F56" s="439" t="s">
        <v>1589</v>
      </c>
      <c r="G56" s="439" t="s">
        <v>3219</v>
      </c>
      <c r="H56" s="439">
        <v>1998</v>
      </c>
      <c r="I56" s="439" t="s">
        <v>2598</v>
      </c>
      <c r="J56" s="439" t="s">
        <v>7032</v>
      </c>
      <c r="K56" s="439" t="s">
        <v>7033</v>
      </c>
      <c r="L56" s="439" t="s">
        <v>7032</v>
      </c>
      <c r="M56" s="439" t="s">
        <v>7032</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6" t="s">
        <v>8788</v>
      </c>
      <c r="D61" s="1095" t="s">
        <v>170</v>
      </c>
      <c r="E61" t="s">
        <v>74</v>
      </c>
      <c r="F61" t="s">
        <v>8857</v>
      </c>
      <c r="G61" t="s">
        <v>8858</v>
      </c>
      <c r="H61">
        <v>2002</v>
      </c>
      <c r="I61" t="s">
        <v>8859</v>
      </c>
      <c r="J61" t="s">
        <v>8860</v>
      </c>
      <c r="K61" t="s">
        <v>8861</v>
      </c>
      <c r="L61" t="s">
        <v>8860</v>
      </c>
      <c r="M61" t="s">
        <v>8860</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7586</v>
      </c>
      <c r="D64" s="593" t="s">
        <v>170</v>
      </c>
      <c r="E64" s="439" t="s">
        <v>74</v>
      </c>
      <c r="F64" s="439" t="s">
        <v>383</v>
      </c>
      <c r="G64" s="439" t="s">
        <v>7587</v>
      </c>
      <c r="H64" s="439">
        <v>2003</v>
      </c>
      <c r="I64" s="439" t="s">
        <v>7588</v>
      </c>
      <c r="J64" s="439" t="s">
        <v>7589</v>
      </c>
      <c r="K64" s="439" t="s">
        <v>7590</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7447</v>
      </c>
      <c r="D65" s="593" t="s">
        <v>170</v>
      </c>
      <c r="E65" s="439" t="s">
        <v>74</v>
      </c>
      <c r="F65" s="439" t="s">
        <v>383</v>
      </c>
      <c r="G65" s="439" t="s">
        <v>6423</v>
      </c>
      <c r="H65" s="439">
        <v>2004</v>
      </c>
      <c r="I65" s="439" t="s">
        <v>6424</v>
      </c>
      <c r="J65" s="439" t="s">
        <v>7503</v>
      </c>
      <c r="K65" s="439" t="s">
        <v>7504</v>
      </c>
      <c r="L65" s="439" t="s">
        <v>7503</v>
      </c>
      <c r="M65" s="439" t="s">
        <v>423</v>
      </c>
      <c r="N65" s="439">
        <v>1400</v>
      </c>
      <c r="O65" s="439" t="s">
        <v>268</v>
      </c>
      <c r="P65" s="439" t="s">
        <v>21</v>
      </c>
      <c r="Q65" s="439" t="s">
        <v>7505</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8344</v>
      </c>
      <c r="D68" s="593" t="s">
        <v>170</v>
      </c>
      <c r="E68" s="439" t="s">
        <v>74</v>
      </c>
      <c r="F68" s="439" t="s">
        <v>277</v>
      </c>
      <c r="G68" s="439" t="s">
        <v>2321</v>
      </c>
      <c r="H68" s="439">
        <v>2005</v>
      </c>
      <c r="I68" s="439" t="s">
        <v>2609</v>
      </c>
      <c r="J68" s="439" t="s">
        <v>423</v>
      </c>
      <c r="K68" s="439" t="s">
        <v>8395</v>
      </c>
      <c r="L68" s="439" t="s">
        <v>8396</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6948</v>
      </c>
      <c r="D71" s="593" t="s">
        <v>170</v>
      </c>
      <c r="E71" s="439" t="s">
        <v>2138</v>
      </c>
      <c r="F71" s="439" t="s">
        <v>2767</v>
      </c>
      <c r="G71" s="439" t="s">
        <v>6949</v>
      </c>
      <c r="H71" s="439">
        <v>1979</v>
      </c>
      <c r="I71" s="439" t="s">
        <v>2491</v>
      </c>
      <c r="J71" s="439" t="s">
        <v>6950</v>
      </c>
      <c r="K71" s="439">
        <v>30383699</v>
      </c>
      <c r="L71" s="439" t="s">
        <v>6950</v>
      </c>
      <c r="M71" s="439" t="s">
        <v>6950</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8565</v>
      </c>
      <c r="K72" s="439" t="s">
        <v>8566</v>
      </c>
      <c r="L72" s="439" t="s">
        <v>8565</v>
      </c>
      <c r="M72" s="439" t="s">
        <v>423</v>
      </c>
      <c r="N72" s="439">
        <v>2000</v>
      </c>
      <c r="O72" s="439" t="s">
        <v>268</v>
      </c>
      <c r="P72" s="439" t="s">
        <v>21</v>
      </c>
      <c r="Q72" s="439">
        <v>38450</v>
      </c>
      <c r="R72" s="439" t="s">
        <v>233</v>
      </c>
      <c r="S72" s="439" t="s">
        <v>6117</v>
      </c>
      <c r="T72" s="439">
        <v>4</v>
      </c>
    </row>
    <row r="73" spans="1:20" ht="16.5" customHeight="1" x14ac:dyDescent="0.25">
      <c r="A73" s="139"/>
      <c r="C73" s="595" t="s">
        <v>8081</v>
      </c>
      <c r="D73" s="593" t="s">
        <v>170</v>
      </c>
      <c r="E73" s="439" t="s">
        <v>74</v>
      </c>
      <c r="F73" s="439" t="s">
        <v>399</v>
      </c>
      <c r="G73" s="439" t="s">
        <v>8082</v>
      </c>
      <c r="H73" s="439">
        <v>2005</v>
      </c>
      <c r="I73" s="439" t="s">
        <v>401</v>
      </c>
      <c r="J73" s="439" t="s">
        <v>8083</v>
      </c>
      <c r="K73" s="439" t="s">
        <v>8084</v>
      </c>
      <c r="L73" s="439" t="s">
        <v>8083</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8266</v>
      </c>
      <c r="H78" s="439">
        <v>2007</v>
      </c>
      <c r="I78" s="439" t="s">
        <v>6688</v>
      </c>
      <c r="J78" s="439" t="s">
        <v>423</v>
      </c>
      <c r="K78" s="439" t="s">
        <v>8267</v>
      </c>
      <c r="L78" s="439" t="s">
        <v>8268</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7618</v>
      </c>
      <c r="D80" s="593" t="s">
        <v>170</v>
      </c>
      <c r="E80" s="439" t="s">
        <v>78</v>
      </c>
      <c r="F80" s="439" t="s">
        <v>4117</v>
      </c>
      <c r="G80" s="439" t="s">
        <v>7620</v>
      </c>
      <c r="H80" s="439">
        <v>2008</v>
      </c>
      <c r="I80" s="439" t="s">
        <v>341</v>
      </c>
      <c r="J80" s="439" t="s">
        <v>423</v>
      </c>
      <c r="K80" s="439" t="s">
        <v>7621</v>
      </c>
      <c r="L80" s="439" t="s">
        <v>7622</v>
      </c>
      <c r="M80" s="439" t="s">
        <v>423</v>
      </c>
      <c r="N80" s="439">
        <v>1975</v>
      </c>
      <c r="O80" s="439" t="s">
        <v>243</v>
      </c>
      <c r="P80" s="439" t="s">
        <v>21</v>
      </c>
      <c r="Q80" s="439" t="s">
        <v>7623</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439" t="s">
        <v>4562</v>
      </c>
      <c r="D87" s="439" t="s">
        <v>170</v>
      </c>
      <c r="E87" s="439" t="s">
        <v>74</v>
      </c>
      <c r="F87" s="439" t="s">
        <v>399</v>
      </c>
      <c r="G87" s="439">
        <v>3</v>
      </c>
      <c r="H87" s="439">
        <v>2019</v>
      </c>
      <c r="I87" s="439" t="s">
        <v>3616</v>
      </c>
      <c r="J87" s="439">
        <v>0</v>
      </c>
      <c r="K87" s="439" t="s">
        <v>4570</v>
      </c>
      <c r="L87" s="439" t="s">
        <v>4571</v>
      </c>
      <c r="M87" s="593"/>
      <c r="N87" s="595">
        <v>1998</v>
      </c>
      <c r="O87" s="439" t="s">
        <v>350</v>
      </c>
      <c r="P87" s="439" t="s">
        <v>21</v>
      </c>
      <c r="Q87" s="439"/>
      <c r="R87" s="439" t="s">
        <v>252</v>
      </c>
      <c r="S87" s="440"/>
      <c r="T87" s="439">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4">
        <v>1998</v>
      </c>
      <c r="O88" s="2" t="s">
        <v>251</v>
      </c>
      <c r="P88" s="2" t="s">
        <v>21</v>
      </c>
      <c r="Q88" s="2"/>
      <c r="R88" s="2" t="s">
        <v>252</v>
      </c>
      <c r="S88" s="349"/>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7">
        <v>1598</v>
      </c>
      <c r="O89" s="126" t="s">
        <v>268</v>
      </c>
      <c r="P89" s="126" t="s">
        <v>21</v>
      </c>
      <c r="Q89" s="126"/>
      <c r="R89" s="126" t="s">
        <v>252</v>
      </c>
      <c r="S89" s="350"/>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4">
        <v>995</v>
      </c>
      <c r="O90" s="2" t="s">
        <v>350</v>
      </c>
      <c r="P90" s="2" t="s">
        <v>21</v>
      </c>
      <c r="Q90" s="2"/>
      <c r="R90" s="2" t="s">
        <v>252</v>
      </c>
      <c r="S90" s="349"/>
      <c r="T90" s="2">
        <v>5</v>
      </c>
    </row>
    <row r="91" spans="1:20" ht="16.5" customHeight="1" x14ac:dyDescent="0.25">
      <c r="A91" s="139"/>
      <c r="C91" t="s">
        <v>1930</v>
      </c>
      <c r="D91" t="s">
        <v>170</v>
      </c>
      <c r="E91" t="s">
        <v>10</v>
      </c>
      <c r="F91" t="s">
        <v>1859</v>
      </c>
      <c r="G91" t="s">
        <v>1931</v>
      </c>
      <c r="H91">
        <v>2023</v>
      </c>
      <c r="I91" t="s">
        <v>335</v>
      </c>
      <c r="J91">
        <v>0</v>
      </c>
      <c r="K91" t="s">
        <v>1932</v>
      </c>
      <c r="L91" t="s">
        <v>1933</v>
      </c>
      <c r="M91" s="1009"/>
      <c r="N91" s="1008">
        <v>197</v>
      </c>
      <c r="O91" t="s">
        <v>232</v>
      </c>
      <c r="P91" t="s">
        <v>21</v>
      </c>
      <c r="Q91"/>
      <c r="R91" t="s">
        <v>327</v>
      </c>
      <c r="S91" s="147"/>
      <c r="T91">
        <v>2</v>
      </c>
    </row>
    <row r="92" spans="1:20" ht="16.5" customHeight="1" x14ac:dyDescent="0.25">
      <c r="A92" s="139"/>
      <c r="C92" s="1096" t="s">
        <v>7492</v>
      </c>
      <c r="D92" s="1095" t="s">
        <v>170</v>
      </c>
      <c r="E92" t="s">
        <v>10</v>
      </c>
      <c r="F92" t="s">
        <v>1859</v>
      </c>
      <c r="G92" t="s">
        <v>7493</v>
      </c>
      <c r="H92">
        <v>2017</v>
      </c>
      <c r="I92" t="s">
        <v>335</v>
      </c>
      <c r="J92" t="s">
        <v>423</v>
      </c>
      <c r="K92" t="s">
        <v>7494</v>
      </c>
      <c r="L92" t="s">
        <v>7495</v>
      </c>
      <c r="M92" t="s">
        <v>7495</v>
      </c>
      <c r="N92">
        <v>124</v>
      </c>
      <c r="O92" t="s">
        <v>232</v>
      </c>
      <c r="P92" t="s">
        <v>21</v>
      </c>
      <c r="Q92" t="s">
        <v>7496</v>
      </c>
      <c r="R92" t="s">
        <v>233</v>
      </c>
      <c r="S92" t="s">
        <v>6117</v>
      </c>
      <c r="T92">
        <v>2</v>
      </c>
    </row>
    <row r="93" spans="1:20" ht="16.5" customHeight="1" x14ac:dyDescent="0.25">
      <c r="A93" s="139"/>
      <c r="C93" s="1089" t="s">
        <v>7261</v>
      </c>
      <c r="D93" s="1088" t="s">
        <v>170</v>
      </c>
      <c r="E93" t="s">
        <v>78</v>
      </c>
      <c r="F93" t="s">
        <v>2356</v>
      </c>
      <c r="G93" t="s">
        <v>2381</v>
      </c>
      <c r="H93">
        <v>2019</v>
      </c>
      <c r="I93" t="s">
        <v>7331</v>
      </c>
      <c r="J93" t="s">
        <v>7332</v>
      </c>
      <c r="K93" t="s">
        <v>7333</v>
      </c>
      <c r="L93" t="s">
        <v>7332</v>
      </c>
      <c r="M93" t="s">
        <v>7332</v>
      </c>
      <c r="N93">
        <v>1997</v>
      </c>
      <c r="O93" t="s">
        <v>251</v>
      </c>
      <c r="P93" t="s">
        <v>21</v>
      </c>
      <c r="Q93" t="s">
        <v>7334</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5"/>
      <c r="N94" s="1096">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8"/>
      <c r="N95" s="1089">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3"/>
      <c r="N96" s="1082">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5"/>
      <c r="N97" s="1056">
        <v>1389</v>
      </c>
      <c r="O97" t="s">
        <v>350</v>
      </c>
      <c r="P97" t="s">
        <v>21</v>
      </c>
      <c r="Q97"/>
      <c r="R97" t="s">
        <v>252</v>
      </c>
      <c r="S97" s="147"/>
      <c r="T97">
        <v>5</v>
      </c>
    </row>
    <row r="98" spans="1:20" ht="16.5" customHeight="1" x14ac:dyDescent="0.25">
      <c r="A98" s="139"/>
      <c r="C98" s="1096" t="s">
        <v>8151</v>
      </c>
      <c r="D98" s="1095" t="s">
        <v>170</v>
      </c>
      <c r="E98" t="s">
        <v>74</v>
      </c>
      <c r="F98" t="s">
        <v>277</v>
      </c>
      <c r="G98" t="s">
        <v>2504</v>
      </c>
      <c r="H98">
        <v>2019</v>
      </c>
      <c r="I98" t="s">
        <v>309</v>
      </c>
      <c r="J98" t="s">
        <v>8152</v>
      </c>
      <c r="K98" t="s">
        <v>8153</v>
      </c>
      <c r="L98" t="s">
        <v>8152</v>
      </c>
      <c r="M98" t="s">
        <v>8152</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5"/>
      <c r="N99" s="1096">
        <v>1597</v>
      </c>
      <c r="O99" t="s">
        <v>350</v>
      </c>
      <c r="P99" t="s">
        <v>21</v>
      </c>
      <c r="Q99"/>
      <c r="R99" t="s">
        <v>252</v>
      </c>
      <c r="S99" s="147"/>
      <c r="T99">
        <v>5</v>
      </c>
    </row>
    <row r="100" spans="1:20" ht="16.5" customHeight="1" x14ac:dyDescent="0.25">
      <c r="A100" s="139"/>
      <c r="C100" s="1096" t="s">
        <v>9032</v>
      </c>
      <c r="D100" s="1095" t="s">
        <v>170</v>
      </c>
      <c r="E100" t="s">
        <v>74</v>
      </c>
      <c r="F100" t="s">
        <v>277</v>
      </c>
      <c r="G100" t="s">
        <v>9049</v>
      </c>
      <c r="H100">
        <v>2020</v>
      </c>
      <c r="I100" t="s">
        <v>2088</v>
      </c>
      <c r="J100" t="s">
        <v>9050</v>
      </c>
      <c r="K100" t="s">
        <v>9051</v>
      </c>
      <c r="L100" t="s">
        <v>9050</v>
      </c>
      <c r="M100" t="s">
        <v>9050</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5"/>
      <c r="N101" s="1096">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8"/>
      <c r="N102" s="1089">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6" t="s">
        <v>6734</v>
      </c>
      <c r="D104" s="1095" t="s">
        <v>170</v>
      </c>
      <c r="E104" t="s">
        <v>74</v>
      </c>
      <c r="F104" t="s">
        <v>399</v>
      </c>
      <c r="G104" t="s">
        <v>6735</v>
      </c>
      <c r="H104">
        <v>2020</v>
      </c>
      <c r="I104" t="s">
        <v>6736</v>
      </c>
      <c r="J104" t="s">
        <v>423</v>
      </c>
      <c r="K104" t="s">
        <v>6737</v>
      </c>
      <c r="L104" t="s">
        <v>6738</v>
      </c>
      <c r="M104" t="s">
        <v>6738</v>
      </c>
      <c r="N104">
        <v>1496</v>
      </c>
      <c r="O104" t="s">
        <v>350</v>
      </c>
      <c r="P104" t="s">
        <v>21</v>
      </c>
      <c r="Q104" t="s">
        <v>6739</v>
      </c>
      <c r="R104" t="s">
        <v>252</v>
      </c>
      <c r="S104" t="s">
        <v>6117</v>
      </c>
      <c r="T104">
        <v>5</v>
      </c>
    </row>
    <row r="105" spans="1:20" ht="16.5" customHeight="1" x14ac:dyDescent="0.25">
      <c r="A105" s="139"/>
      <c r="C105" s="1089" t="s">
        <v>8881</v>
      </c>
      <c r="D105" s="1088" t="s">
        <v>170</v>
      </c>
      <c r="E105" t="s">
        <v>74</v>
      </c>
      <c r="F105" t="s">
        <v>383</v>
      </c>
      <c r="G105" t="s">
        <v>384</v>
      </c>
      <c r="H105">
        <v>2020</v>
      </c>
      <c r="I105" t="s">
        <v>8916</v>
      </c>
      <c r="J105" t="s">
        <v>8917</v>
      </c>
      <c r="K105" t="s">
        <v>8918</v>
      </c>
      <c r="L105" t="s">
        <v>8917</v>
      </c>
      <c r="M105" t="s">
        <v>8917</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5"/>
      <c r="N106" s="1096">
        <v>1998</v>
      </c>
      <c r="O106" t="s">
        <v>251</v>
      </c>
      <c r="P106" t="s">
        <v>21</v>
      </c>
      <c r="Q106"/>
      <c r="R106" t="s">
        <v>327</v>
      </c>
      <c r="S106" s="147"/>
      <c r="T106">
        <v>5</v>
      </c>
    </row>
    <row r="107" spans="1:20" ht="16.5" customHeight="1" x14ac:dyDescent="0.25">
      <c r="A107" s="139"/>
      <c r="C107" s="1096" t="s">
        <v>8219</v>
      </c>
      <c r="D107" s="1095" t="s">
        <v>170</v>
      </c>
      <c r="E107" t="s">
        <v>78</v>
      </c>
      <c r="F107" t="s">
        <v>277</v>
      </c>
      <c r="G107" t="s">
        <v>8220</v>
      </c>
      <c r="H107">
        <v>2014</v>
      </c>
      <c r="I107" t="s">
        <v>8221</v>
      </c>
      <c r="J107" t="s">
        <v>423</v>
      </c>
      <c r="K107" t="s">
        <v>8222</v>
      </c>
      <c r="L107" t="s">
        <v>8223</v>
      </c>
      <c r="M107" t="s">
        <v>8223</v>
      </c>
      <c r="N107">
        <v>2488</v>
      </c>
      <c r="O107" t="s">
        <v>251</v>
      </c>
      <c r="P107" t="s">
        <v>299</v>
      </c>
      <c r="Q107">
        <v>41454</v>
      </c>
      <c r="R107" t="s">
        <v>252</v>
      </c>
      <c r="S107" t="s">
        <v>6129</v>
      </c>
      <c r="T107">
        <v>5</v>
      </c>
    </row>
    <row r="108" spans="1:20" ht="16.5" customHeight="1" x14ac:dyDescent="0.25">
      <c r="A108" s="139"/>
      <c r="C108" s="1089" t="s">
        <v>7754</v>
      </c>
      <c r="D108" s="1088" t="s">
        <v>170</v>
      </c>
      <c r="E108" t="s">
        <v>78</v>
      </c>
      <c r="F108" t="s">
        <v>383</v>
      </c>
      <c r="G108" t="s">
        <v>7784</v>
      </c>
      <c r="H108">
        <v>2013</v>
      </c>
      <c r="I108" t="s">
        <v>462</v>
      </c>
      <c r="J108" t="s">
        <v>7785</v>
      </c>
      <c r="K108">
        <v>242238</v>
      </c>
      <c r="L108" t="s">
        <v>7785</v>
      </c>
      <c r="M108" t="s">
        <v>7785</v>
      </c>
      <c r="N108">
        <v>2999</v>
      </c>
      <c r="O108" t="s">
        <v>2360</v>
      </c>
      <c r="P108" t="s">
        <v>46</v>
      </c>
      <c r="Q108">
        <v>41572</v>
      </c>
      <c r="R108" t="s">
        <v>252</v>
      </c>
      <c r="S108" t="s">
        <v>6117</v>
      </c>
      <c r="T108">
        <v>5</v>
      </c>
    </row>
    <row r="109" spans="1:20" ht="16.5" customHeight="1" x14ac:dyDescent="0.25">
      <c r="A109" s="139"/>
      <c r="C109" s="1082" t="s">
        <v>8577</v>
      </c>
      <c r="D109" s="1083" t="s">
        <v>170</v>
      </c>
      <c r="E109" t="s">
        <v>74</v>
      </c>
      <c r="F109" t="s">
        <v>2670</v>
      </c>
      <c r="G109" t="s">
        <v>2671</v>
      </c>
      <c r="H109">
        <v>2014</v>
      </c>
      <c r="I109" t="s">
        <v>5220</v>
      </c>
      <c r="J109" t="s">
        <v>8578</v>
      </c>
      <c r="K109" t="s">
        <v>8579</v>
      </c>
      <c r="L109" t="s">
        <v>8579</v>
      </c>
      <c r="M109" t="s">
        <v>8578</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5"/>
      <c r="N110" s="1096">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5"/>
      <c r="N112" s="1096">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8"/>
      <c r="N113" s="1089">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3"/>
      <c r="N114" s="1082">
        <v>1597</v>
      </c>
      <c r="O114" t="s">
        <v>350</v>
      </c>
      <c r="P114" t="s">
        <v>21</v>
      </c>
      <c r="Q114"/>
      <c r="R114" t="s">
        <v>252</v>
      </c>
      <c r="S114" s="147"/>
      <c r="T114">
        <v>5</v>
      </c>
    </row>
    <row r="115" spans="1:20" ht="16.5" customHeight="1" x14ac:dyDescent="0.25">
      <c r="A115" s="139"/>
      <c r="C115" s="1096" t="s">
        <v>7292</v>
      </c>
      <c r="D115" s="1095" t="s">
        <v>170</v>
      </c>
      <c r="E115" t="s">
        <v>74</v>
      </c>
      <c r="F115" t="s">
        <v>277</v>
      </c>
      <c r="G115" t="s">
        <v>7321</v>
      </c>
      <c r="H115">
        <v>2015</v>
      </c>
      <c r="I115" t="s">
        <v>1842</v>
      </c>
      <c r="J115" t="s">
        <v>423</v>
      </c>
      <c r="K115" t="s">
        <v>7322</v>
      </c>
      <c r="L115" t="s">
        <v>7323</v>
      </c>
      <c r="M115" t="s">
        <v>7323</v>
      </c>
      <c r="N115">
        <v>1149</v>
      </c>
      <c r="O115" t="s">
        <v>350</v>
      </c>
      <c r="P115" t="s">
        <v>21</v>
      </c>
      <c r="Q115" t="s">
        <v>7324</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5"/>
      <c r="N116" s="1096">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8"/>
      <c r="N117" s="1089">
        <v>291</v>
      </c>
      <c r="O117" t="s">
        <v>232</v>
      </c>
      <c r="P117" t="s">
        <v>21</v>
      </c>
      <c r="Q117"/>
      <c r="R117" t="s">
        <v>3898</v>
      </c>
      <c r="S117" s="147"/>
      <c r="T117">
        <v>2</v>
      </c>
    </row>
    <row r="118" spans="1:20" ht="16.5" customHeight="1" x14ac:dyDescent="0.25">
      <c r="A118" s="139"/>
      <c r="C118" s="1096" t="s">
        <v>9312</v>
      </c>
      <c r="D118" s="1095" t="s">
        <v>170</v>
      </c>
      <c r="E118" t="s">
        <v>79</v>
      </c>
      <c r="F118" t="s">
        <v>2861</v>
      </c>
      <c r="G118" t="s">
        <v>9313</v>
      </c>
      <c r="H118">
        <v>2015</v>
      </c>
      <c r="I118" t="s">
        <v>9314</v>
      </c>
      <c r="J118" t="s">
        <v>423</v>
      </c>
      <c r="K118" t="s">
        <v>9315</v>
      </c>
      <c r="L118" t="s">
        <v>9316</v>
      </c>
      <c r="M118" t="s">
        <v>9316</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5"/>
      <c r="N119" s="1056">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6"/>
      <c r="N120" s="1035">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3"/>
      <c r="N121" s="1032">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3"/>
      <c r="N122" s="1012">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10"/>
      <c r="N123" s="1011">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9"/>
      <c r="N124" s="1008">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8"/>
      <c r="N126" s="989">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5"/>
      <c r="N127" s="986">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5"/>
      <c r="N128" s="986">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81"/>
      <c r="N129" s="982">
        <v>1300</v>
      </c>
      <c r="O129" t="s">
        <v>268</v>
      </c>
      <c r="P129" t="s">
        <v>21</v>
      </c>
      <c r="Q129"/>
      <c r="R129" t="s">
        <v>1816</v>
      </c>
      <c r="S129" s="147"/>
      <c r="T129">
        <v>4</v>
      </c>
    </row>
    <row r="130" spans="1:20" ht="16.5" customHeight="1" x14ac:dyDescent="0.25">
      <c r="A130" s="139"/>
      <c r="C130" s="1089" t="s">
        <v>9070</v>
      </c>
      <c r="D130" s="1088" t="s">
        <v>170</v>
      </c>
      <c r="E130" t="s">
        <v>10</v>
      </c>
      <c r="F130" t="s">
        <v>322</v>
      </c>
      <c r="G130" t="s">
        <v>491</v>
      </c>
      <c r="H130">
        <v>2023</v>
      </c>
      <c r="I130" t="s">
        <v>9071</v>
      </c>
      <c r="J130" t="s">
        <v>423</v>
      </c>
      <c r="K130" t="s">
        <v>9072</v>
      </c>
      <c r="L130" t="s">
        <v>9073</v>
      </c>
      <c r="M130" t="s">
        <v>9073</v>
      </c>
      <c r="N130">
        <v>155</v>
      </c>
      <c r="O130" t="s">
        <v>232</v>
      </c>
      <c r="P130" t="s">
        <v>21</v>
      </c>
      <c r="Q130" t="s">
        <v>9076</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8"/>
      <c r="N131" s="1089">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8"/>
      <c r="N133" s="1089">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3"/>
      <c r="N134" s="1082">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5"/>
      <c r="N135" s="1056">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3"/>
      <c r="N136" s="1032">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3"/>
      <c r="N137" s="1012">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10"/>
      <c r="N138" s="1011">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8"/>
      <c r="N140" s="1089">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3"/>
      <c r="N141" s="1082">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5"/>
      <c r="N142" s="1056">
        <v>2982</v>
      </c>
      <c r="O142" t="s">
        <v>251</v>
      </c>
      <c r="P142" t="s">
        <v>46</v>
      </c>
      <c r="Q142"/>
      <c r="R142" t="s">
        <v>252</v>
      </c>
      <c r="S142" s="147"/>
      <c r="T142">
        <v>7</v>
      </c>
    </row>
    <row r="143" spans="1:20" ht="16.5" customHeight="1" x14ac:dyDescent="0.25">
      <c r="A143" s="139"/>
      <c r="C143" s="1089" t="s">
        <v>7941</v>
      </c>
      <c r="D143" s="1088" t="s">
        <v>170</v>
      </c>
      <c r="E143" t="s">
        <v>74</v>
      </c>
      <c r="F143" t="s">
        <v>345</v>
      </c>
      <c r="G143" t="s">
        <v>7942</v>
      </c>
      <c r="H143">
        <v>2020</v>
      </c>
      <c r="I143" t="s">
        <v>1567</v>
      </c>
      <c r="J143" t="s">
        <v>7943</v>
      </c>
      <c r="K143" t="s">
        <v>7944</v>
      </c>
      <c r="L143" t="s">
        <v>7943</v>
      </c>
      <c r="M143" t="s">
        <v>7943</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8"/>
      <c r="N144" s="1089">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3"/>
      <c r="N145" s="1082">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5"/>
      <c r="N146" s="1056">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3"/>
      <c r="N147" s="1032">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3"/>
      <c r="N148" s="1012">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10"/>
      <c r="N149" s="1011">
        <v>1000</v>
      </c>
      <c r="O149" t="s">
        <v>268</v>
      </c>
      <c r="P149" t="s">
        <v>21</v>
      </c>
      <c r="Q149"/>
      <c r="R149" t="s">
        <v>233</v>
      </c>
      <c r="S149" s="147"/>
      <c r="T149">
        <v>5</v>
      </c>
    </row>
    <row r="150" spans="1:20" ht="16.5" customHeight="1" x14ac:dyDescent="0.25">
      <c r="A150" s="139"/>
      <c r="C150" t="s">
        <v>6639</v>
      </c>
      <c r="D150" t="s">
        <v>170</v>
      </c>
      <c r="E150" t="s">
        <v>10</v>
      </c>
      <c r="F150" t="s">
        <v>227</v>
      </c>
      <c r="G150" t="s">
        <v>6658</v>
      </c>
      <c r="H150">
        <v>2011</v>
      </c>
      <c r="I150" t="s">
        <v>229</v>
      </c>
      <c r="J150" t="s">
        <v>6659</v>
      </c>
      <c r="K150" t="s">
        <v>6660</v>
      </c>
      <c r="L150" t="s">
        <v>6659</v>
      </c>
      <c r="M150" t="s">
        <v>6659</v>
      </c>
      <c r="N150">
        <v>135</v>
      </c>
      <c r="O150" t="s">
        <v>232</v>
      </c>
      <c r="P150" t="s">
        <v>21</v>
      </c>
      <c r="Q150" t="s">
        <v>6661</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8"/>
      <c r="N151" s="1089">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3"/>
      <c r="N152" s="1082">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5"/>
      <c r="N153" s="1056">
        <v>1599</v>
      </c>
      <c r="O153" t="s">
        <v>268</v>
      </c>
      <c r="P153" t="s">
        <v>21</v>
      </c>
      <c r="Q153"/>
      <c r="R153" t="s">
        <v>1723</v>
      </c>
      <c r="S153" s="147"/>
      <c r="T153">
        <v>5</v>
      </c>
    </row>
    <row r="154" spans="1:20" ht="16.5" customHeight="1" x14ac:dyDescent="0.25">
      <c r="A154" s="139"/>
      <c r="C154" s="1089" t="s">
        <v>2526</v>
      </c>
      <c r="D154" s="1088" t="s">
        <v>170</v>
      </c>
      <c r="E154" t="s">
        <v>10</v>
      </c>
      <c r="F154" t="s">
        <v>1754</v>
      </c>
      <c r="G154" t="s">
        <v>8823</v>
      </c>
      <c r="H154">
        <v>2014</v>
      </c>
      <c r="I154" t="s">
        <v>229</v>
      </c>
      <c r="J154" t="s">
        <v>8824</v>
      </c>
      <c r="K154" t="s">
        <v>8825</v>
      </c>
      <c r="L154" t="s">
        <v>8824</v>
      </c>
      <c r="M154" t="s">
        <v>8824</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8"/>
      <c r="N155" s="1089">
        <v>1390</v>
      </c>
      <c r="O155" t="s">
        <v>268</v>
      </c>
      <c r="P155" t="s">
        <v>21</v>
      </c>
      <c r="Q155"/>
      <c r="R155" t="s">
        <v>233</v>
      </c>
      <c r="S155" s="147"/>
      <c r="T155">
        <v>5</v>
      </c>
    </row>
    <row r="156" spans="1:20" ht="16.5" customHeight="1" x14ac:dyDescent="0.25">
      <c r="A156" s="139"/>
      <c r="C156" s="1089" t="s">
        <v>8605</v>
      </c>
      <c r="D156" s="1088" t="s">
        <v>170</v>
      </c>
      <c r="E156" t="s">
        <v>74</v>
      </c>
      <c r="F156" t="s">
        <v>383</v>
      </c>
      <c r="G156" t="s">
        <v>2566</v>
      </c>
      <c r="H156">
        <v>2011</v>
      </c>
      <c r="I156" t="s">
        <v>6360</v>
      </c>
      <c r="J156" t="s">
        <v>423</v>
      </c>
      <c r="K156" t="s">
        <v>8632</v>
      </c>
      <c r="L156" t="s">
        <v>8633</v>
      </c>
      <c r="M156" t="s">
        <v>8633</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8"/>
      <c r="N157" s="1089">
        <v>1500</v>
      </c>
      <c r="O157" t="s">
        <v>268</v>
      </c>
      <c r="P157" t="s">
        <v>21</v>
      </c>
      <c r="Q157"/>
      <c r="R157" t="s">
        <v>233</v>
      </c>
      <c r="S157" s="147"/>
      <c r="T157">
        <v>5</v>
      </c>
    </row>
    <row r="158" spans="1:20" ht="16.5" customHeight="1" x14ac:dyDescent="0.25">
      <c r="C158" s="1089" t="s">
        <v>6848</v>
      </c>
      <c r="D158" s="1088" t="s">
        <v>170</v>
      </c>
      <c r="E158" t="s">
        <v>74</v>
      </c>
      <c r="F158" t="s">
        <v>383</v>
      </c>
      <c r="G158" t="s">
        <v>2566</v>
      </c>
      <c r="H158">
        <v>2011</v>
      </c>
      <c r="I158" t="s">
        <v>6360</v>
      </c>
      <c r="J158" t="s">
        <v>423</v>
      </c>
      <c r="K158" t="s">
        <v>6849</v>
      </c>
      <c r="L158" t="s">
        <v>6850</v>
      </c>
      <c r="M158" t="s">
        <v>6850</v>
      </c>
      <c r="N158">
        <v>1598</v>
      </c>
      <c r="O158" t="s">
        <v>268</v>
      </c>
      <c r="P158" t="s">
        <v>21</v>
      </c>
      <c r="Q158">
        <v>40430</v>
      </c>
      <c r="R158" t="s">
        <v>233</v>
      </c>
      <c r="S158" t="s">
        <v>6117</v>
      </c>
      <c r="T158">
        <v>5</v>
      </c>
    </row>
    <row r="159" spans="1:20" ht="16.5" customHeight="1" x14ac:dyDescent="0.25">
      <c r="C159" s="1082" t="s">
        <v>6848</v>
      </c>
      <c r="D159" s="1083" t="s">
        <v>170</v>
      </c>
      <c r="E159" t="s">
        <v>74</v>
      </c>
      <c r="F159" t="s">
        <v>383</v>
      </c>
      <c r="G159" t="s">
        <v>2566</v>
      </c>
      <c r="H159">
        <v>2011</v>
      </c>
      <c r="I159" t="s">
        <v>6360</v>
      </c>
      <c r="J159" t="s">
        <v>423</v>
      </c>
      <c r="K159" t="s">
        <v>6849</v>
      </c>
      <c r="L159" t="s">
        <v>6850</v>
      </c>
      <c r="M159" t="s">
        <v>6850</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8"/>
      <c r="N160" s="1089">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3"/>
      <c r="N161" s="1082">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5"/>
      <c r="N162" s="1056">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3"/>
      <c r="N163" s="1032">
        <v>2488</v>
      </c>
      <c r="O163" t="s">
        <v>2360</v>
      </c>
      <c r="P163" t="s">
        <v>46</v>
      </c>
      <c r="Q163"/>
      <c r="R163" t="s">
        <v>252</v>
      </c>
      <c r="S163" s="147"/>
      <c r="T163">
        <v>5</v>
      </c>
    </row>
    <row r="164" spans="3:20" ht="16.5" customHeight="1" x14ac:dyDescent="0.25">
      <c r="C164" s="1089" t="s">
        <v>8572</v>
      </c>
      <c r="D164" s="1088" t="s">
        <v>170</v>
      </c>
      <c r="E164" t="s">
        <v>78</v>
      </c>
      <c r="F164" t="s">
        <v>1718</v>
      </c>
      <c r="G164" t="s">
        <v>2217</v>
      </c>
      <c r="H164">
        <v>2022</v>
      </c>
      <c r="I164" t="s">
        <v>341</v>
      </c>
      <c r="J164" t="s">
        <v>423</v>
      </c>
      <c r="K164" t="s">
        <v>8573</v>
      </c>
      <c r="L164" t="s">
        <v>8574</v>
      </c>
      <c r="M164" t="s">
        <v>8574</v>
      </c>
      <c r="N164">
        <v>1999</v>
      </c>
      <c r="O164" t="s">
        <v>251</v>
      </c>
      <c r="P164" t="s">
        <v>21</v>
      </c>
      <c r="Q164">
        <v>44585</v>
      </c>
      <c r="R164" t="s">
        <v>327</v>
      </c>
      <c r="S164" t="s">
        <v>6117</v>
      </c>
      <c r="T164">
        <v>5</v>
      </c>
    </row>
    <row r="165" spans="3:20" ht="16.5" customHeight="1" x14ac:dyDescent="0.25">
      <c r="C165" s="1082" t="s">
        <v>5997</v>
      </c>
      <c r="D165" s="1083" t="s">
        <v>170</v>
      </c>
      <c r="E165" t="s">
        <v>74</v>
      </c>
      <c r="F165" t="s">
        <v>277</v>
      </c>
      <c r="G165" t="s">
        <v>2223</v>
      </c>
      <c r="H165">
        <v>1990</v>
      </c>
      <c r="I165" t="s">
        <v>6763</v>
      </c>
      <c r="J165" t="s">
        <v>6764</v>
      </c>
      <c r="K165" t="s">
        <v>6765</v>
      </c>
      <c r="L165">
        <v>401703</v>
      </c>
      <c r="M165" t="s">
        <v>6764</v>
      </c>
      <c r="N165">
        <v>1600</v>
      </c>
      <c r="O165" t="s">
        <v>268</v>
      </c>
      <c r="P165" t="s">
        <v>21</v>
      </c>
      <c r="Q165" t="s">
        <v>6766</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8"/>
      <c r="N166" s="1089">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3"/>
      <c r="N167" s="1082">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5"/>
      <c r="N168" s="1056">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3"/>
      <c r="N169" s="1032">
        <v>2393</v>
      </c>
      <c r="O169" t="s">
        <v>2360</v>
      </c>
      <c r="P169" t="s">
        <v>46</v>
      </c>
      <c r="Q169"/>
      <c r="R169" t="s">
        <v>252</v>
      </c>
      <c r="S169" s="147"/>
      <c r="T169">
        <v>5</v>
      </c>
    </row>
    <row r="170" spans="3:20" ht="16.5" customHeight="1" x14ac:dyDescent="0.25">
      <c r="C170" s="1089" t="s">
        <v>8280</v>
      </c>
      <c r="D170" s="1088" t="s">
        <v>170</v>
      </c>
      <c r="E170" t="s">
        <v>78</v>
      </c>
      <c r="F170" t="s">
        <v>1718</v>
      </c>
      <c r="G170" t="s">
        <v>8281</v>
      </c>
      <c r="H170">
        <v>2023</v>
      </c>
      <c r="I170" t="s">
        <v>2769</v>
      </c>
      <c r="J170" t="s">
        <v>423</v>
      </c>
      <c r="K170" t="s">
        <v>8282</v>
      </c>
      <c r="L170" t="s">
        <v>8283</v>
      </c>
      <c r="M170" t="s">
        <v>8283</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8"/>
      <c r="N171" s="1089">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3"/>
      <c r="N172" s="1082">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5"/>
      <c r="N173" s="1056">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3"/>
      <c r="N174" s="1032">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3"/>
      <c r="N175" s="1012">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8"/>
      <c r="N176" s="989">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8"/>
      <c r="N177" s="989">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9" t="s">
        <v>8619</v>
      </c>
      <c r="D179" s="1088" t="s">
        <v>170</v>
      </c>
      <c r="E179" t="s">
        <v>79</v>
      </c>
      <c r="F179" t="s">
        <v>238</v>
      </c>
      <c r="G179" t="s">
        <v>5470</v>
      </c>
      <c r="H179">
        <v>2013</v>
      </c>
      <c r="I179" t="s">
        <v>8620</v>
      </c>
      <c r="J179" t="s">
        <v>423</v>
      </c>
      <c r="K179" t="s">
        <v>8621</v>
      </c>
      <c r="L179" t="s">
        <v>8622</v>
      </c>
      <c r="M179" t="s">
        <v>8622</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8"/>
      <c r="N180" s="1089">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3"/>
      <c r="N181" s="1082">
        <v>99</v>
      </c>
      <c r="O181" t="s">
        <v>232</v>
      </c>
      <c r="P181" t="s">
        <v>21</v>
      </c>
      <c r="Q181"/>
      <c r="R181" t="s">
        <v>327</v>
      </c>
      <c r="S181" s="147"/>
      <c r="T181">
        <v>2</v>
      </c>
    </row>
    <row r="182" spans="3:20" ht="16.5" customHeight="1" x14ac:dyDescent="0.25">
      <c r="C182" s="1089" t="s">
        <v>8104</v>
      </c>
      <c r="D182" s="1088" t="s">
        <v>170</v>
      </c>
      <c r="E182" t="s">
        <v>79</v>
      </c>
      <c r="F182" t="s">
        <v>4117</v>
      </c>
      <c r="G182" t="s">
        <v>8256</v>
      </c>
      <c r="H182">
        <v>2013</v>
      </c>
      <c r="I182" t="s">
        <v>7725</v>
      </c>
      <c r="J182" t="s">
        <v>8257</v>
      </c>
      <c r="K182" t="s">
        <v>8258</v>
      </c>
      <c r="L182" t="s">
        <v>8257</v>
      </c>
      <c r="M182" t="s">
        <v>8257</v>
      </c>
      <c r="N182">
        <v>1995</v>
      </c>
      <c r="O182" t="s">
        <v>243</v>
      </c>
      <c r="P182" t="s">
        <v>46</v>
      </c>
      <c r="Q182">
        <v>41415</v>
      </c>
      <c r="R182" t="s">
        <v>233</v>
      </c>
      <c r="S182" t="s">
        <v>6117</v>
      </c>
      <c r="T182">
        <v>5</v>
      </c>
    </row>
    <row r="183" spans="3:20" ht="16.5" customHeight="1" x14ac:dyDescent="0.25">
      <c r="C183" s="1082" t="s">
        <v>8115</v>
      </c>
      <c r="D183" s="1083" t="s">
        <v>170</v>
      </c>
      <c r="E183" t="s">
        <v>10</v>
      </c>
      <c r="F183" t="s">
        <v>322</v>
      </c>
      <c r="G183" t="s">
        <v>8116</v>
      </c>
      <c r="H183">
        <v>2021</v>
      </c>
      <c r="I183" t="s">
        <v>279</v>
      </c>
      <c r="J183" t="s">
        <v>423</v>
      </c>
      <c r="K183" t="s">
        <v>8117</v>
      </c>
      <c r="L183" t="s">
        <v>8118</v>
      </c>
      <c r="M183" t="s">
        <v>8118</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8"/>
      <c r="N184" s="1089">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9" t="s">
        <v>8673</v>
      </c>
      <c r="D186" s="1088" t="s">
        <v>170</v>
      </c>
      <c r="E186" t="s">
        <v>74</v>
      </c>
      <c r="F186" t="s">
        <v>383</v>
      </c>
      <c r="G186" t="s">
        <v>2566</v>
      </c>
      <c r="H186">
        <v>2013</v>
      </c>
      <c r="I186" t="s">
        <v>8674</v>
      </c>
      <c r="J186" t="s">
        <v>8675</v>
      </c>
      <c r="K186" t="s">
        <v>8676</v>
      </c>
      <c r="L186" t="s">
        <v>8675</v>
      </c>
      <c r="M186" t="s">
        <v>8675</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8"/>
      <c r="N187" s="1089">
        <v>1498</v>
      </c>
      <c r="O187" t="s">
        <v>268</v>
      </c>
      <c r="P187" t="s">
        <v>21</v>
      </c>
      <c r="Q187"/>
      <c r="R187" t="s">
        <v>252</v>
      </c>
      <c r="S187" s="147"/>
      <c r="T187">
        <v>4</v>
      </c>
    </row>
    <row r="188" spans="3:20" ht="16.5" customHeight="1" x14ac:dyDescent="0.25">
      <c r="C188" s="1088" t="s">
        <v>3671</v>
      </c>
      <c r="D188" s="1088" t="s">
        <v>170</v>
      </c>
      <c r="E188" t="s">
        <v>74</v>
      </c>
      <c r="F188" s="1088" t="s">
        <v>399</v>
      </c>
      <c r="G188" s="1088" t="s">
        <v>3672</v>
      </c>
      <c r="H188" s="371">
        <v>1996</v>
      </c>
      <c r="I188" s="1088" t="s">
        <v>3673</v>
      </c>
      <c r="J188" s="1088"/>
      <c r="K188" s="1088" t="s">
        <v>3674</v>
      </c>
      <c r="L188" s="1088" t="s">
        <v>3675</v>
      </c>
      <c r="M188" s="1083"/>
      <c r="N188" s="1082">
        <v>1300</v>
      </c>
      <c r="O188" s="1088" t="s">
        <v>2325</v>
      </c>
      <c r="P188" s="1088" t="s">
        <v>21</v>
      </c>
      <c r="Q188" s="1088"/>
      <c r="R188" t="s">
        <v>252</v>
      </c>
      <c r="S188" s="1090"/>
      <c r="T188" s="1088"/>
    </row>
    <row r="189" spans="3:20" ht="16.5" customHeight="1" x14ac:dyDescent="0.25">
      <c r="C189" s="1089" t="s">
        <v>8129</v>
      </c>
      <c r="D189" s="1083" t="s">
        <v>170</v>
      </c>
      <c r="E189" t="s">
        <v>74</v>
      </c>
      <c r="F189" t="s">
        <v>1589</v>
      </c>
      <c r="G189" t="s">
        <v>8237</v>
      </c>
      <c r="H189">
        <v>1998</v>
      </c>
      <c r="I189" t="s">
        <v>8238</v>
      </c>
      <c r="J189" t="s">
        <v>8239</v>
      </c>
      <c r="K189" t="s">
        <v>8240</v>
      </c>
      <c r="L189" t="s">
        <v>8239</v>
      </c>
      <c r="M189" t="s">
        <v>423</v>
      </c>
      <c r="N189">
        <v>1498</v>
      </c>
      <c r="O189" t="s">
        <v>268</v>
      </c>
      <c r="P189" t="s">
        <v>21</v>
      </c>
      <c r="Q189">
        <v>35923</v>
      </c>
      <c r="R189" t="s">
        <v>252</v>
      </c>
      <c r="S189" t="s">
        <v>6117</v>
      </c>
      <c r="T189">
        <v>4</v>
      </c>
    </row>
    <row r="190" spans="3:20" ht="16.5" customHeight="1" x14ac:dyDescent="0.25">
      <c r="C190" s="1082" t="s">
        <v>6589</v>
      </c>
      <c r="D190" s="1055" t="s">
        <v>170</v>
      </c>
      <c r="E190" t="s">
        <v>78</v>
      </c>
      <c r="F190" t="s">
        <v>2356</v>
      </c>
      <c r="G190" t="s">
        <v>6671</v>
      </c>
      <c r="H190">
        <v>1999</v>
      </c>
      <c r="I190" t="s">
        <v>341</v>
      </c>
      <c r="J190" t="s">
        <v>6672</v>
      </c>
      <c r="K190" t="s">
        <v>6673</v>
      </c>
      <c r="L190" t="s">
        <v>6672</v>
      </c>
      <c r="M190" t="s">
        <v>6111</v>
      </c>
      <c r="N190">
        <v>2400</v>
      </c>
      <c r="O190" t="s">
        <v>3188</v>
      </c>
      <c r="P190" t="s">
        <v>21</v>
      </c>
      <c r="Q190" t="s">
        <v>6674</v>
      </c>
      <c r="R190" t="s">
        <v>252</v>
      </c>
      <c r="S190" t="s">
        <v>6117</v>
      </c>
      <c r="T190">
        <v>2</v>
      </c>
    </row>
    <row r="191" spans="3:20" ht="16.5" customHeight="1" x14ac:dyDescent="0.25">
      <c r="C191" s="1056" t="s">
        <v>8228</v>
      </c>
      <c r="D191" s="1033" t="s">
        <v>170</v>
      </c>
      <c r="E191" t="s">
        <v>74</v>
      </c>
      <c r="F191" t="s">
        <v>277</v>
      </c>
      <c r="G191" t="s">
        <v>8229</v>
      </c>
      <c r="H191">
        <v>1999</v>
      </c>
      <c r="I191" t="s">
        <v>2692</v>
      </c>
      <c r="J191" t="s">
        <v>8230</v>
      </c>
      <c r="K191" t="s">
        <v>8231</v>
      </c>
      <c r="L191" t="s">
        <v>8232</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8"/>
      <c r="N192" s="1089">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3"/>
      <c r="N193" s="1082">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5"/>
      <c r="N194" s="1056">
        <v>1300</v>
      </c>
      <c r="O194" t="s">
        <v>268</v>
      </c>
      <c r="P194" t="s">
        <v>21</v>
      </c>
      <c r="Q194"/>
      <c r="R194" t="s">
        <v>252</v>
      </c>
      <c r="S194" s="147"/>
      <c r="T194">
        <v>4</v>
      </c>
    </row>
    <row r="195" spans="3:20" ht="16.5" customHeight="1" x14ac:dyDescent="0.25">
      <c r="C195" s="1089" t="s">
        <v>6938</v>
      </c>
      <c r="D195" s="1088" t="s">
        <v>170</v>
      </c>
      <c r="E195" t="s">
        <v>74</v>
      </c>
      <c r="F195" t="s">
        <v>277</v>
      </c>
      <c r="G195" t="s">
        <v>5302</v>
      </c>
      <c r="H195">
        <v>2004</v>
      </c>
      <c r="I195" t="s">
        <v>2609</v>
      </c>
      <c r="J195" t="s">
        <v>423</v>
      </c>
      <c r="K195" t="s">
        <v>7017</v>
      </c>
      <c r="L195" t="s">
        <v>7018</v>
      </c>
      <c r="M195" t="s">
        <v>423</v>
      </c>
      <c r="N195">
        <v>1200</v>
      </c>
      <c r="O195" t="s">
        <v>2325</v>
      </c>
      <c r="P195" t="s">
        <v>21</v>
      </c>
      <c r="Q195" t="s">
        <v>7019</v>
      </c>
      <c r="R195" t="s">
        <v>252</v>
      </c>
      <c r="S195" t="s">
        <v>6117</v>
      </c>
      <c r="T195">
        <v>4</v>
      </c>
    </row>
    <row r="196" spans="3:20" ht="16.5" customHeight="1" x14ac:dyDescent="0.25">
      <c r="C196" s="1082" t="s">
        <v>9093</v>
      </c>
      <c r="D196" s="1083" t="s">
        <v>170</v>
      </c>
      <c r="E196" t="s">
        <v>74</v>
      </c>
      <c r="F196" t="s">
        <v>277</v>
      </c>
      <c r="G196" t="s">
        <v>9094</v>
      </c>
      <c r="H196">
        <v>2004</v>
      </c>
      <c r="I196" t="s">
        <v>9095</v>
      </c>
      <c r="J196" t="s">
        <v>423</v>
      </c>
      <c r="K196" t="s">
        <v>9096</v>
      </c>
      <c r="L196" t="s">
        <v>9097</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8"/>
      <c r="N197" s="1089">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3"/>
      <c r="N198" s="1082">
        <v>3000</v>
      </c>
      <c r="O198" t="s">
        <v>2360</v>
      </c>
      <c r="P198" t="s">
        <v>46</v>
      </c>
      <c r="Q198"/>
      <c r="R198" t="s">
        <v>252</v>
      </c>
      <c r="S198" s="147"/>
      <c r="T198">
        <v>5</v>
      </c>
    </row>
    <row r="199" spans="3:20" ht="16.5" customHeight="1" x14ac:dyDescent="0.25">
      <c r="C199" s="1089" t="s">
        <v>7644</v>
      </c>
      <c r="D199" s="1088" t="s">
        <v>170</v>
      </c>
      <c r="E199" t="s">
        <v>74</v>
      </c>
      <c r="F199" t="s">
        <v>277</v>
      </c>
      <c r="G199" t="s">
        <v>2321</v>
      </c>
      <c r="H199">
        <v>2006</v>
      </c>
      <c r="I199" t="s">
        <v>7648</v>
      </c>
      <c r="J199" t="s">
        <v>423</v>
      </c>
      <c r="K199" t="s">
        <v>7649</v>
      </c>
      <c r="L199" t="s">
        <v>7650</v>
      </c>
      <c r="M199" t="s">
        <v>423</v>
      </c>
      <c r="N199">
        <v>1200</v>
      </c>
      <c r="O199" t="s">
        <v>2325</v>
      </c>
      <c r="P199" t="s">
        <v>21</v>
      </c>
      <c r="Q199" t="s">
        <v>7651</v>
      </c>
      <c r="R199" t="s">
        <v>252</v>
      </c>
      <c r="S199" t="s">
        <v>6117</v>
      </c>
      <c r="T199">
        <v>4</v>
      </c>
    </row>
    <row r="200" spans="3:20" ht="16.5" customHeight="1" x14ac:dyDescent="0.25">
      <c r="C200" t="s">
        <v>6457</v>
      </c>
      <c r="D200" t="s">
        <v>170</v>
      </c>
      <c r="E200" t="s">
        <v>78</v>
      </c>
      <c r="F200" t="s">
        <v>277</v>
      </c>
      <c r="G200" t="s">
        <v>6645</v>
      </c>
      <c r="H200">
        <v>2006</v>
      </c>
      <c r="I200" t="s">
        <v>4840</v>
      </c>
      <c r="J200" t="s">
        <v>423</v>
      </c>
      <c r="K200" t="s">
        <v>6646</v>
      </c>
      <c r="L200" t="s">
        <v>6647</v>
      </c>
      <c r="M200" t="s">
        <v>423</v>
      </c>
      <c r="N200">
        <v>1600</v>
      </c>
      <c r="O200" t="s">
        <v>6648</v>
      </c>
      <c r="P200" t="s">
        <v>21</v>
      </c>
      <c r="Q200" t="s">
        <v>6649</v>
      </c>
      <c r="R200" s="147" t="s">
        <v>252</v>
      </c>
      <c r="S200" s="147" t="s">
        <v>6117</v>
      </c>
      <c r="T200" t="s">
        <v>6650</v>
      </c>
    </row>
    <row r="201" spans="3:20" ht="16.5" customHeight="1" x14ac:dyDescent="0.25">
      <c r="C201" s="1089" t="s">
        <v>7690</v>
      </c>
      <c r="D201" s="1088" t="s">
        <v>170</v>
      </c>
      <c r="E201" t="s">
        <v>74</v>
      </c>
      <c r="F201" t="s">
        <v>345</v>
      </c>
      <c r="G201" t="s">
        <v>7735</v>
      </c>
      <c r="H201">
        <v>2007</v>
      </c>
      <c r="I201" t="s">
        <v>7736</v>
      </c>
      <c r="J201" t="s">
        <v>423</v>
      </c>
      <c r="K201" t="s">
        <v>7737</v>
      </c>
      <c r="L201" t="s">
        <v>7738</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8"/>
      <c r="N202" s="1089">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3"/>
      <c r="N203" s="1082">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3"/>
      <c r="N204" s="1032">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3"/>
      <c r="N205" s="1012">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8"/>
      <c r="N206" s="989">
        <v>1000</v>
      </c>
      <c r="O206" t="s">
        <v>268</v>
      </c>
      <c r="P206" t="s">
        <v>21</v>
      </c>
      <c r="Q206"/>
      <c r="R206" t="s">
        <v>252</v>
      </c>
      <c r="S206" s="147"/>
      <c r="T206">
        <v>4</v>
      </c>
    </row>
    <row r="207" spans="3:20" ht="16.5" customHeight="1" x14ac:dyDescent="0.25">
      <c r="C207" s="1089" t="s">
        <v>6686</v>
      </c>
      <c r="D207" s="1088" t="s">
        <v>170</v>
      </c>
      <c r="E207" t="s">
        <v>74</v>
      </c>
      <c r="F207" t="s">
        <v>277</v>
      </c>
      <c r="G207" t="s">
        <v>2321</v>
      </c>
      <c r="H207">
        <v>2008</v>
      </c>
      <c r="I207" t="s">
        <v>6688</v>
      </c>
      <c r="J207" t="s">
        <v>6108</v>
      </c>
      <c r="K207" t="s">
        <v>6689</v>
      </c>
      <c r="L207" t="s">
        <v>6690</v>
      </c>
      <c r="M207" t="s">
        <v>6111</v>
      </c>
      <c r="N207">
        <v>1200</v>
      </c>
      <c r="O207" t="s">
        <v>2325</v>
      </c>
      <c r="P207" t="s">
        <v>21</v>
      </c>
      <c r="Q207" t="s">
        <v>6691</v>
      </c>
      <c r="R207" t="s">
        <v>252</v>
      </c>
      <c r="S207" t="s">
        <v>6117</v>
      </c>
      <c r="T207">
        <v>4</v>
      </c>
    </row>
    <row r="208" spans="3:20" ht="16.5" customHeight="1" x14ac:dyDescent="0.25">
      <c r="C208" s="1082" t="s">
        <v>5396</v>
      </c>
      <c r="D208" s="1083" t="s">
        <v>170</v>
      </c>
      <c r="E208" t="s">
        <v>74</v>
      </c>
      <c r="F208" t="s">
        <v>383</v>
      </c>
      <c r="G208" t="s">
        <v>2293</v>
      </c>
      <c r="H208">
        <v>2008</v>
      </c>
      <c r="I208" t="s">
        <v>2310</v>
      </c>
      <c r="J208" t="s">
        <v>8683</v>
      </c>
      <c r="K208" t="s">
        <v>8684</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8"/>
      <c r="N209" s="1089">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3"/>
      <c r="N210" s="1082">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3"/>
      <c r="N211" s="1032">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3"/>
      <c r="N212" s="1012">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9"/>
      <c r="N213" s="978">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8"/>
      <c r="N215" s="1089">
        <v>1600</v>
      </c>
      <c r="O215" t="s">
        <v>268</v>
      </c>
      <c r="P215" t="s">
        <v>21</v>
      </c>
      <c r="Q215"/>
      <c r="R215" t="s">
        <v>1597</v>
      </c>
      <c r="S215" s="147"/>
      <c r="T215">
        <v>4</v>
      </c>
    </row>
    <row r="216" spans="3:20" ht="16.5" customHeight="1" x14ac:dyDescent="0.25">
      <c r="C216" s="1089" t="s">
        <v>7854</v>
      </c>
      <c r="D216" s="1088" t="s">
        <v>170</v>
      </c>
      <c r="E216" t="s">
        <v>78</v>
      </c>
      <c r="F216" t="s">
        <v>2670</v>
      </c>
      <c r="G216" t="s">
        <v>7871</v>
      </c>
      <c r="H216">
        <v>2009</v>
      </c>
      <c r="I216" t="s">
        <v>335</v>
      </c>
      <c r="J216" t="s">
        <v>423</v>
      </c>
      <c r="K216" t="s">
        <v>7872</v>
      </c>
      <c r="L216" t="s">
        <v>7873</v>
      </c>
      <c r="M216" t="s">
        <v>423</v>
      </c>
      <c r="N216">
        <v>4000</v>
      </c>
      <c r="O216" t="s">
        <v>2360</v>
      </c>
      <c r="P216" t="s">
        <v>21</v>
      </c>
      <c r="Q216">
        <v>40047</v>
      </c>
      <c r="R216" t="s">
        <v>252</v>
      </c>
      <c r="S216" t="s">
        <v>6117</v>
      </c>
      <c r="T216" t="s">
        <v>7864</v>
      </c>
    </row>
    <row r="217" spans="3:20" ht="16.5" customHeight="1" x14ac:dyDescent="0.25">
      <c r="C217" t="s">
        <v>2531</v>
      </c>
      <c r="D217" t="s">
        <v>170</v>
      </c>
      <c r="E217" t="s">
        <v>74</v>
      </c>
      <c r="F217" t="s">
        <v>383</v>
      </c>
      <c r="G217" t="s">
        <v>2566</v>
      </c>
      <c r="H217">
        <v>2010</v>
      </c>
      <c r="I217" t="s">
        <v>2310</v>
      </c>
      <c r="J217" t="s">
        <v>2567</v>
      </c>
      <c r="K217" t="s">
        <v>2568</v>
      </c>
      <c r="L217">
        <v>0</v>
      </c>
      <c r="M217" s="1088"/>
      <c r="N217" s="1089">
        <v>1600</v>
      </c>
      <c r="O217" t="s">
        <v>268</v>
      </c>
      <c r="P217" t="s">
        <v>21</v>
      </c>
      <c r="Q217"/>
      <c r="R217" t="s">
        <v>252</v>
      </c>
      <c r="S217" s="147"/>
      <c r="T217">
        <v>4</v>
      </c>
    </row>
    <row r="218" spans="3:20" ht="16.5" customHeight="1" x14ac:dyDescent="0.25">
      <c r="C218" s="1089" t="s">
        <v>8147</v>
      </c>
      <c r="D218" s="1088" t="s">
        <v>170</v>
      </c>
      <c r="E218" t="s">
        <v>79</v>
      </c>
      <c r="F218" t="s">
        <v>4117</v>
      </c>
      <c r="G218" t="s">
        <v>7620</v>
      </c>
      <c r="H218">
        <v>2010</v>
      </c>
      <c r="I218" t="s">
        <v>8148</v>
      </c>
      <c r="J218" t="s">
        <v>423</v>
      </c>
      <c r="K218" t="s">
        <v>8149</v>
      </c>
      <c r="L218" t="s">
        <v>8150</v>
      </c>
      <c r="M218" t="s">
        <v>8150</v>
      </c>
      <c r="N218">
        <v>1991</v>
      </c>
      <c r="O218" t="s">
        <v>243</v>
      </c>
      <c r="P218" t="s">
        <v>46</v>
      </c>
      <c r="Q218">
        <v>40220</v>
      </c>
      <c r="R218" t="s">
        <v>252</v>
      </c>
      <c r="S218" t="s">
        <v>6117</v>
      </c>
      <c r="T218">
        <v>4</v>
      </c>
    </row>
    <row r="219" spans="3:20" ht="16.5" customHeight="1" x14ac:dyDescent="0.25">
      <c r="C219" s="1082" t="s">
        <v>8147</v>
      </c>
      <c r="D219" s="1083" t="s">
        <v>170</v>
      </c>
      <c r="E219" t="s">
        <v>79</v>
      </c>
      <c r="F219" t="s">
        <v>4117</v>
      </c>
      <c r="G219" t="s">
        <v>7620</v>
      </c>
      <c r="H219">
        <v>2010</v>
      </c>
      <c r="I219" t="s">
        <v>8148</v>
      </c>
      <c r="J219" t="s">
        <v>423</v>
      </c>
      <c r="K219" t="s">
        <v>8149</v>
      </c>
      <c r="L219" t="s">
        <v>8150</v>
      </c>
      <c r="M219" t="s">
        <v>8150</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8"/>
      <c r="N220" s="1089">
        <v>1600</v>
      </c>
      <c r="O220" t="s">
        <v>268</v>
      </c>
      <c r="P220" t="s">
        <v>21</v>
      </c>
      <c r="Q220"/>
      <c r="R220" t="s">
        <v>252</v>
      </c>
      <c r="S220" s="147"/>
      <c r="T220">
        <v>4</v>
      </c>
    </row>
    <row r="221" spans="3:20" ht="16.5" customHeight="1" x14ac:dyDescent="0.25">
      <c r="C221" s="1089" t="s">
        <v>7255</v>
      </c>
      <c r="D221" s="1088" t="s">
        <v>170</v>
      </c>
      <c r="E221" t="s">
        <v>74</v>
      </c>
      <c r="F221" t="s">
        <v>277</v>
      </c>
      <c r="G221" t="s">
        <v>7309</v>
      </c>
      <c r="H221">
        <v>2011</v>
      </c>
      <c r="I221" t="s">
        <v>6688</v>
      </c>
      <c r="J221" t="s">
        <v>423</v>
      </c>
      <c r="K221" t="s">
        <v>7310</v>
      </c>
      <c r="L221" t="s">
        <v>7311</v>
      </c>
      <c r="M221" t="s">
        <v>7311</v>
      </c>
      <c r="N221">
        <v>1598</v>
      </c>
      <c r="O221" t="s">
        <v>268</v>
      </c>
      <c r="P221" t="s">
        <v>21</v>
      </c>
      <c r="Q221" t="s">
        <v>7312</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8"/>
      <c r="N222" s="1089">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3"/>
      <c r="N223" s="1082">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3"/>
      <c r="N224" s="1032">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9"/>
      <c r="N225" s="978">
        <v>113</v>
      </c>
      <c r="O225" t="s">
        <v>397</v>
      </c>
      <c r="P225" t="s">
        <v>21</v>
      </c>
      <c r="Q225"/>
      <c r="R225" t="s">
        <v>233</v>
      </c>
      <c r="S225" s="147"/>
      <c r="T225">
        <v>2</v>
      </c>
    </row>
    <row r="226" spans="3:20" ht="16.5" customHeight="1" x14ac:dyDescent="0.25">
      <c r="C226" s="1089" t="s">
        <v>9013</v>
      </c>
      <c r="D226" s="1088" t="s">
        <v>170</v>
      </c>
      <c r="E226" t="s">
        <v>10</v>
      </c>
      <c r="F226" t="s">
        <v>513</v>
      </c>
      <c r="G226" t="s">
        <v>9014</v>
      </c>
      <c r="H226">
        <v>2019</v>
      </c>
      <c r="I226" t="s">
        <v>335</v>
      </c>
      <c r="J226" t="s">
        <v>423</v>
      </c>
      <c r="K226" t="s">
        <v>9015</v>
      </c>
      <c r="L226" t="s">
        <v>9016</v>
      </c>
      <c r="M226" t="s">
        <v>9016</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8"/>
      <c r="N227" s="1089">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3"/>
      <c r="N228" s="1082">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2"/>
      <c r="N229" s="751">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6"/>
      <c r="N230" s="735">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7"/>
      <c r="N231" s="726">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5"/>
      <c r="N232" s="584">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5"/>
      <c r="N233" s="584">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5"/>
      <c r="N234" s="584">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5"/>
      <c r="N235" s="584">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8"/>
      <c r="N237" s="1089">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3"/>
      <c r="N238" s="1082">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9"/>
      <c r="N239" s="978">
        <v>125</v>
      </c>
      <c r="O239" t="s">
        <v>232</v>
      </c>
      <c r="P239" t="s">
        <v>21</v>
      </c>
      <c r="Q239"/>
      <c r="R239" t="s">
        <v>233</v>
      </c>
      <c r="S239" s="147"/>
      <c r="T239">
        <v>2</v>
      </c>
    </row>
    <row r="240" spans="3:20" ht="16.5" customHeight="1" x14ac:dyDescent="0.25">
      <c r="C240" s="1089" t="s">
        <v>5611</v>
      </c>
      <c r="D240" s="1088" t="s">
        <v>170</v>
      </c>
      <c r="E240" t="s">
        <v>74</v>
      </c>
      <c r="F240" t="s">
        <v>4117</v>
      </c>
      <c r="G240" t="s">
        <v>7408</v>
      </c>
      <c r="H240">
        <v>2005</v>
      </c>
      <c r="I240" t="s">
        <v>341</v>
      </c>
      <c r="J240" t="s">
        <v>423</v>
      </c>
      <c r="K240" t="s">
        <v>7409</v>
      </c>
      <c r="L240" t="s">
        <v>7410</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8"/>
      <c r="N242" s="1089">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3"/>
      <c r="N243" s="1082">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9"/>
      <c r="N244" s="978">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4"/>
      <c r="N245" s="975">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7"/>
      <c r="N246" s="858">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9"/>
      <c r="N247" s="840">
        <v>373</v>
      </c>
      <c r="O247" t="s">
        <v>232</v>
      </c>
      <c r="P247" t="s">
        <v>21</v>
      </c>
      <c r="Q247"/>
      <c r="R247" t="s">
        <v>517</v>
      </c>
      <c r="S247" s="147"/>
      <c r="T247">
        <v>2</v>
      </c>
    </row>
    <row r="248" spans="3:20" ht="16.5" customHeight="1" x14ac:dyDescent="0.25">
      <c r="C248" s="1089" t="s">
        <v>7574</v>
      </c>
      <c r="D248" s="1088" t="s">
        <v>170</v>
      </c>
      <c r="E248" t="s">
        <v>10</v>
      </c>
      <c r="F248" t="s">
        <v>2861</v>
      </c>
      <c r="G248" t="s">
        <v>7575</v>
      </c>
      <c r="H248">
        <v>2014</v>
      </c>
      <c r="I248" t="s">
        <v>7576</v>
      </c>
      <c r="J248" t="s">
        <v>423</v>
      </c>
      <c r="K248">
        <v>65213504</v>
      </c>
      <c r="L248" t="s">
        <v>7577</v>
      </c>
      <c r="M248" t="s">
        <v>7577</v>
      </c>
      <c r="N248">
        <v>652</v>
      </c>
      <c r="O248" t="s">
        <v>232</v>
      </c>
      <c r="P248" t="s">
        <v>21</v>
      </c>
      <c r="Q248" t="s">
        <v>7578</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8"/>
      <c r="N249" s="1089">
        <v>184</v>
      </c>
      <c r="O249" t="s">
        <v>232</v>
      </c>
      <c r="P249" t="s">
        <v>21</v>
      </c>
      <c r="Q249"/>
      <c r="R249" t="s">
        <v>327</v>
      </c>
      <c r="S249" s="147"/>
      <c r="T249">
        <v>2</v>
      </c>
    </row>
    <row r="250" spans="3:20" ht="16.5" customHeight="1" x14ac:dyDescent="0.25">
      <c r="C250" s="1089" t="s">
        <v>8512</v>
      </c>
      <c r="D250" s="1088" t="s">
        <v>170</v>
      </c>
      <c r="E250" t="s">
        <v>10</v>
      </c>
      <c r="F250" t="s">
        <v>6150</v>
      </c>
      <c r="G250" t="s">
        <v>8513</v>
      </c>
      <c r="H250">
        <v>2021</v>
      </c>
      <c r="I250" t="s">
        <v>335</v>
      </c>
      <c r="J250" t="s">
        <v>423</v>
      </c>
      <c r="K250" t="s">
        <v>8514</v>
      </c>
      <c r="L250" t="s">
        <v>8515</v>
      </c>
      <c r="M250" t="s">
        <v>8515</v>
      </c>
      <c r="N250">
        <v>199</v>
      </c>
      <c r="O250" t="s">
        <v>232</v>
      </c>
      <c r="P250" t="s">
        <v>21</v>
      </c>
      <c r="Q250">
        <v>44216</v>
      </c>
      <c r="R250" t="s">
        <v>517</v>
      </c>
      <c r="S250" t="s">
        <v>6117</v>
      </c>
      <c r="T250">
        <v>2</v>
      </c>
    </row>
    <row r="251" spans="3:20" ht="16.5" customHeight="1" x14ac:dyDescent="0.25">
      <c r="C251" s="1082" t="s">
        <v>7034</v>
      </c>
      <c r="D251" s="1083" t="s">
        <v>170</v>
      </c>
      <c r="E251" t="s">
        <v>10</v>
      </c>
      <c r="F251" t="s">
        <v>1782</v>
      </c>
      <c r="G251" t="s">
        <v>7035</v>
      </c>
      <c r="H251">
        <v>2024</v>
      </c>
      <c r="I251" t="s">
        <v>7036</v>
      </c>
      <c r="J251" t="s">
        <v>7037</v>
      </c>
      <c r="K251" t="s">
        <v>7038</v>
      </c>
      <c r="L251" t="s">
        <v>7037</v>
      </c>
      <c r="M251" t="s">
        <v>7037</v>
      </c>
      <c r="N251">
        <v>124</v>
      </c>
      <c r="O251" t="s">
        <v>232</v>
      </c>
      <c r="P251" t="s">
        <v>21</v>
      </c>
      <c r="Q251" t="s">
        <v>7039</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8"/>
      <c r="N252" s="1089">
        <v>0</v>
      </c>
      <c r="O252" t="s">
        <v>232</v>
      </c>
      <c r="P252" t="s">
        <v>21</v>
      </c>
      <c r="Q252"/>
      <c r="R252" t="s">
        <v>343</v>
      </c>
      <c r="S252" s="147"/>
      <c r="T252">
        <v>2</v>
      </c>
    </row>
    <row r="253" spans="3:20" ht="16.5" customHeight="1" x14ac:dyDescent="0.25">
      <c r="C253" s="1088" t="s">
        <v>3524</v>
      </c>
      <c r="D253" s="1088" t="s">
        <v>170</v>
      </c>
      <c r="E253" s="1088" t="s">
        <v>74</v>
      </c>
      <c r="F253" s="1088" t="s">
        <v>383</v>
      </c>
      <c r="G253" s="1088" t="s">
        <v>3525</v>
      </c>
      <c r="H253" s="371">
        <v>1992</v>
      </c>
      <c r="I253" s="1088" t="s">
        <v>3526</v>
      </c>
      <c r="J253" s="1088" t="s">
        <v>3527</v>
      </c>
      <c r="K253" s="1088" t="s">
        <v>3528</v>
      </c>
      <c r="L253" s="1088"/>
      <c r="M253" s="1083"/>
      <c r="N253" s="1082">
        <v>1000</v>
      </c>
      <c r="O253" s="1088" t="s">
        <v>268</v>
      </c>
      <c r="P253" s="1088"/>
      <c r="Q253" s="371"/>
      <c r="R253" s="1088" t="s">
        <v>2052</v>
      </c>
      <c r="S253" s="1090"/>
      <c r="T253" s="371">
        <v>4</v>
      </c>
    </row>
    <row r="254" spans="3:20" ht="16.5" customHeight="1" x14ac:dyDescent="0.25">
      <c r="C254" t="s">
        <v>524</v>
      </c>
      <c r="D254" t="s">
        <v>170</v>
      </c>
      <c r="E254" t="s">
        <v>10</v>
      </c>
      <c r="F254" t="s">
        <v>227</v>
      </c>
      <c r="G254" t="s">
        <v>525</v>
      </c>
      <c r="H254">
        <v>2010</v>
      </c>
      <c r="I254" t="s">
        <v>526</v>
      </c>
      <c r="J254">
        <v>0</v>
      </c>
      <c r="K254" t="s">
        <v>527</v>
      </c>
      <c r="L254" t="s">
        <v>528</v>
      </c>
      <c r="M254" s="979"/>
      <c r="N254" s="978">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7"/>
      <c r="N255" s="858">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9"/>
      <c r="N256" s="840">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6"/>
      <c r="N257" s="735">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5"/>
      <c r="N258" s="584">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9" t="s">
        <v>6782</v>
      </c>
      <c r="D260" s="1088" t="s">
        <v>170</v>
      </c>
      <c r="E260" t="s">
        <v>10</v>
      </c>
      <c r="F260" t="s">
        <v>322</v>
      </c>
      <c r="G260" t="s">
        <v>2059</v>
      </c>
      <c r="H260">
        <v>2018</v>
      </c>
      <c r="I260" t="s">
        <v>6783</v>
      </c>
      <c r="J260" t="s">
        <v>423</v>
      </c>
      <c r="K260" t="s">
        <v>6784</v>
      </c>
      <c r="L260" t="s">
        <v>6785</v>
      </c>
      <c r="M260" t="s">
        <v>6785</v>
      </c>
      <c r="N260">
        <v>149</v>
      </c>
      <c r="O260" t="s">
        <v>232</v>
      </c>
      <c r="P260" t="s">
        <v>21</v>
      </c>
      <c r="Q260" t="s">
        <v>6786</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8"/>
      <c r="N262" s="1089">
        <v>1000</v>
      </c>
      <c r="O262" t="s">
        <v>268</v>
      </c>
      <c r="P262" t="s">
        <v>21</v>
      </c>
      <c r="Q262"/>
      <c r="R262" t="s">
        <v>233</v>
      </c>
      <c r="S262" s="147"/>
      <c r="T262">
        <v>0</v>
      </c>
    </row>
    <row r="263" spans="3:20" ht="16.5" customHeight="1" x14ac:dyDescent="0.25">
      <c r="C263" s="1089" t="s">
        <v>8548</v>
      </c>
      <c r="D263" s="1088" t="s">
        <v>293</v>
      </c>
      <c r="E263" t="s">
        <v>2138</v>
      </c>
      <c r="F263" t="s">
        <v>383</v>
      </c>
      <c r="G263" t="s">
        <v>8554</v>
      </c>
      <c r="H263">
        <v>2007</v>
      </c>
      <c r="I263" t="s">
        <v>6360</v>
      </c>
      <c r="J263" t="s">
        <v>8555</v>
      </c>
      <c r="K263">
        <v>427133</v>
      </c>
      <c r="L263" t="s">
        <v>8555</v>
      </c>
      <c r="M263" t="s">
        <v>8555</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8"/>
      <c r="N264" s="1089">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3"/>
      <c r="N265" s="1082">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9"/>
      <c r="N266" s="840">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6"/>
      <c r="N267" s="735">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20"/>
      <c r="N268" s="619">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5"/>
      <c r="N269" s="584">
        <v>144</v>
      </c>
      <c r="O269" t="s">
        <v>232</v>
      </c>
      <c r="P269" t="s">
        <v>21</v>
      </c>
      <c r="Q269"/>
      <c r="R269" t="s">
        <v>392</v>
      </c>
      <c r="S269" s="147"/>
      <c r="T269">
        <v>2</v>
      </c>
    </row>
    <row r="270" spans="3:20" ht="16.5" customHeight="1" x14ac:dyDescent="0.25">
      <c r="C270" s="1089" t="s">
        <v>6969</v>
      </c>
      <c r="D270" s="1088" t="s">
        <v>170</v>
      </c>
      <c r="E270" t="s">
        <v>10</v>
      </c>
      <c r="F270" t="s">
        <v>322</v>
      </c>
      <c r="G270" t="s">
        <v>6970</v>
      </c>
      <c r="H270">
        <v>2018</v>
      </c>
      <c r="I270" t="s">
        <v>6971</v>
      </c>
      <c r="J270" t="s">
        <v>423</v>
      </c>
      <c r="K270" t="s">
        <v>6972</v>
      </c>
      <c r="L270" t="s">
        <v>6973</v>
      </c>
      <c r="M270" t="s">
        <v>6973</v>
      </c>
      <c r="N270">
        <v>149</v>
      </c>
      <c r="O270" t="s">
        <v>232</v>
      </c>
      <c r="P270" t="s">
        <v>21</v>
      </c>
      <c r="Q270" t="s">
        <v>6974</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8"/>
      <c r="N271" s="1089">
        <v>1598</v>
      </c>
      <c r="O271" t="s">
        <v>251</v>
      </c>
      <c r="P271" t="s">
        <v>21</v>
      </c>
      <c r="Q271"/>
      <c r="R271" t="s">
        <v>252</v>
      </c>
      <c r="S271" s="147"/>
      <c r="T271">
        <v>5</v>
      </c>
    </row>
    <row r="272" spans="3:20" ht="16.5" customHeight="1" x14ac:dyDescent="0.25">
      <c r="C272" s="1089" t="s">
        <v>9146</v>
      </c>
      <c r="D272" s="1088" t="s">
        <v>170</v>
      </c>
      <c r="E272" t="s">
        <v>74</v>
      </c>
      <c r="F272" t="s">
        <v>2861</v>
      </c>
      <c r="G272" t="s">
        <v>9147</v>
      </c>
      <c r="H272">
        <v>2015</v>
      </c>
      <c r="I272" t="s">
        <v>9150</v>
      </c>
      <c r="J272" t="s">
        <v>423</v>
      </c>
      <c r="K272">
        <v>3799090</v>
      </c>
      <c r="L272" t="s">
        <v>9151</v>
      </c>
      <c r="M272" t="s">
        <v>9151</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8"/>
      <c r="N273" s="1089">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9"/>
      <c r="N274" s="840">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6"/>
      <c r="N275" s="735">
        <v>124</v>
      </c>
      <c r="O275" t="s">
        <v>232</v>
      </c>
      <c r="P275" t="s">
        <v>21</v>
      </c>
      <c r="Q275"/>
      <c r="R275" t="s">
        <v>233</v>
      </c>
      <c r="S275" s="147"/>
      <c r="T275">
        <v>2</v>
      </c>
    </row>
    <row r="276" spans="3:20" ht="16.5" customHeight="1" x14ac:dyDescent="0.25">
      <c r="C276" s="1089" t="s">
        <v>8179</v>
      </c>
      <c r="D276" s="1088" t="s">
        <v>170</v>
      </c>
      <c r="E276" t="s">
        <v>10</v>
      </c>
      <c r="F276" t="s">
        <v>3976</v>
      </c>
      <c r="G276" t="s">
        <v>8209</v>
      </c>
      <c r="H276">
        <v>2025</v>
      </c>
      <c r="I276" t="s">
        <v>8210</v>
      </c>
      <c r="J276" t="s">
        <v>8211</v>
      </c>
      <c r="K276" t="s">
        <v>8212</v>
      </c>
      <c r="L276" t="s">
        <v>8211</v>
      </c>
      <c r="M276" t="s">
        <v>8211</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8"/>
      <c r="N277" s="1089">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1"/>
      <c r="N278" s="490">
        <v>644</v>
      </c>
      <c r="O278" t="s">
        <v>232</v>
      </c>
      <c r="P278" t="s">
        <v>21</v>
      </c>
      <c r="Q278"/>
      <c r="R278" t="s">
        <v>1638</v>
      </c>
      <c r="S278" s="147"/>
      <c r="T278">
        <v>2</v>
      </c>
    </row>
    <row r="279" spans="3:20" ht="16.5" customHeight="1" x14ac:dyDescent="0.25">
      <c r="C279" s="1089" t="s">
        <v>7485</v>
      </c>
      <c r="D279" s="1088" t="s">
        <v>170</v>
      </c>
      <c r="E279" t="s">
        <v>10</v>
      </c>
      <c r="F279" t="s">
        <v>322</v>
      </c>
      <c r="G279" t="s">
        <v>334</v>
      </c>
      <c r="H279">
        <v>2013</v>
      </c>
      <c r="I279" t="s">
        <v>7498</v>
      </c>
      <c r="J279" t="s">
        <v>423</v>
      </c>
      <c r="K279" t="s">
        <v>7499</v>
      </c>
      <c r="L279" t="s">
        <v>7500</v>
      </c>
      <c r="M279" t="s">
        <v>7500</v>
      </c>
      <c r="N279">
        <v>153</v>
      </c>
      <c r="O279" t="s">
        <v>232</v>
      </c>
      <c r="P279" t="s">
        <v>21</v>
      </c>
      <c r="Q279" t="s">
        <v>7502</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8"/>
      <c r="N280" s="1089">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9"/>
      <c r="N281" s="840">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1"/>
      <c r="N282" s="490">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1"/>
      <c r="N283" s="490">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1"/>
      <c r="N285" s="490">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1"/>
      <c r="N286" s="490">
        <v>155</v>
      </c>
      <c r="O286" t="s">
        <v>232</v>
      </c>
      <c r="P286" t="s">
        <v>21</v>
      </c>
      <c r="Q286"/>
      <c r="R286" t="s">
        <v>327</v>
      </c>
      <c r="S286" s="147"/>
      <c r="T286">
        <v>2</v>
      </c>
    </row>
    <row r="287" spans="3:20" ht="16.5" customHeight="1" x14ac:dyDescent="0.25">
      <c r="C287" s="1089" t="s">
        <v>9119</v>
      </c>
      <c r="D287" s="1088" t="s">
        <v>170</v>
      </c>
      <c r="E287" t="s">
        <v>10</v>
      </c>
      <c r="F287" t="s">
        <v>322</v>
      </c>
      <c r="G287" t="s">
        <v>6970</v>
      </c>
      <c r="H287">
        <v>2016</v>
      </c>
      <c r="I287" t="s">
        <v>1878</v>
      </c>
      <c r="J287" t="s">
        <v>423</v>
      </c>
      <c r="K287" t="s">
        <v>9287</v>
      </c>
      <c r="L287" t="s">
        <v>9288</v>
      </c>
      <c r="M287" t="s">
        <v>9288</v>
      </c>
      <c r="N287">
        <v>149</v>
      </c>
      <c r="O287" t="s">
        <v>232</v>
      </c>
      <c r="P287" t="s">
        <v>21</v>
      </c>
      <c r="Q287">
        <v>42245</v>
      </c>
      <c r="R287" t="s">
        <v>327</v>
      </c>
      <c r="S287" t="s">
        <v>6117</v>
      </c>
      <c r="T287">
        <v>2</v>
      </c>
    </row>
    <row r="288" spans="3:20" ht="16.5" customHeight="1" x14ac:dyDescent="0.25">
      <c r="C288" s="840" t="s">
        <v>8054</v>
      </c>
      <c r="D288" s="839" t="s">
        <v>170</v>
      </c>
      <c r="E288" t="s">
        <v>10</v>
      </c>
      <c r="F288" t="s">
        <v>1782</v>
      </c>
      <c r="G288" t="s">
        <v>8056</v>
      </c>
      <c r="H288">
        <v>2016</v>
      </c>
      <c r="I288" t="s">
        <v>229</v>
      </c>
      <c r="J288" t="s">
        <v>8057</v>
      </c>
      <c r="K288" t="s">
        <v>8058</v>
      </c>
      <c r="L288" t="s">
        <v>8057</v>
      </c>
      <c r="M288" t="s">
        <v>8057</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1"/>
      <c r="N289" s="490">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1"/>
      <c r="N290" s="490">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1"/>
      <c r="N291" s="490">
        <v>181</v>
      </c>
      <c r="O291" t="s">
        <v>232</v>
      </c>
      <c r="P291" t="s">
        <v>21</v>
      </c>
      <c r="Q291"/>
      <c r="R291" t="s">
        <v>233</v>
      </c>
      <c r="S291" s="147"/>
      <c r="T291">
        <v>2</v>
      </c>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6"/>
      <c r="D294" s="586"/>
      <c r="E294" s="586"/>
      <c r="F294" s="586"/>
      <c r="G294" s="586"/>
      <c r="H294" s="586"/>
      <c r="I294" s="586"/>
      <c r="J294" s="586"/>
      <c r="K294" s="586"/>
      <c r="L294" s="586"/>
      <c r="M294" s="586"/>
      <c r="N294" s="587"/>
      <c r="O294" s="586"/>
      <c r="P294" s="586"/>
      <c r="Q294" s="586"/>
      <c r="R294" s="588"/>
      <c r="S294" s="588"/>
      <c r="T294" s="586"/>
    </row>
    <row r="295" spans="3:20" ht="16.5" customHeight="1" x14ac:dyDescent="0.25">
      <c r="C295" s="589"/>
      <c r="D295" s="589"/>
      <c r="E295" s="589"/>
      <c r="F295" s="589"/>
      <c r="G295" s="589"/>
      <c r="H295" s="589"/>
      <c r="I295" s="589"/>
      <c r="J295" s="589"/>
      <c r="K295" s="589"/>
      <c r="L295" s="589"/>
      <c r="M295" s="589"/>
      <c r="N295" s="589"/>
      <c r="O295" s="589"/>
      <c r="P295" s="589"/>
      <c r="Q295" s="589"/>
      <c r="R295" s="589"/>
      <c r="S295" s="589"/>
      <c r="T295" s="590"/>
    </row>
    <row r="296" spans="3:20" ht="16.5" customHeight="1" x14ac:dyDescent="0.25">
      <c r="C296"/>
      <c r="D296"/>
      <c r="E296"/>
      <c r="F296"/>
      <c r="G296"/>
      <c r="H296"/>
      <c r="I296"/>
      <c r="J296"/>
      <c r="K296"/>
      <c r="L296"/>
      <c r="M296" s="491"/>
      <c r="O296"/>
      <c r="P296"/>
      <c r="Q296"/>
      <c r="R296"/>
      <c r="S296" s="147"/>
      <c r="T296"/>
    </row>
    <row r="297" spans="3:20" ht="16.5" customHeight="1" x14ac:dyDescent="0.25">
      <c r="C297"/>
      <c r="D297"/>
      <c r="E297"/>
      <c r="F297"/>
      <c r="G297"/>
      <c r="H297"/>
      <c r="I297"/>
      <c r="J297"/>
      <c r="K297"/>
      <c r="L297"/>
      <c r="M297" s="491"/>
      <c r="O297"/>
      <c r="P297"/>
      <c r="Q297"/>
      <c r="R297"/>
      <c r="S297" s="147"/>
      <c r="T297"/>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c r="T340" s="491"/>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M441" s="491"/>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O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row r="508" spans="16:18" ht="16.5" customHeight="1" x14ac:dyDescent="0.25">
      <c r="P508" s="491"/>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9"/>
      <c r="AD2" s="1249"/>
      <c r="AE2" s="1249"/>
      <c r="AF2" s="1249"/>
      <c r="AG2" s="1249"/>
      <c r="AH2" s="1250"/>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03" t="str">
        <f>EXPORTAR!D33</f>
        <v>ROJO</v>
      </c>
      <c r="X10" s="1504"/>
      <c r="Y10" s="1504"/>
      <c r="Z10" s="1504"/>
      <c r="AA10" s="1504"/>
      <c r="AB10" s="1504"/>
      <c r="AC10" s="1504"/>
      <c r="AD10" s="1504"/>
      <c r="AE10" s="1504"/>
      <c r="AF10" s="1505"/>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06"/>
      <c r="X11" s="1507"/>
      <c r="Y11" s="1507"/>
      <c r="Z11" s="1507"/>
      <c r="AA11" s="1507"/>
      <c r="AB11" s="1507"/>
      <c r="AC11" s="1507"/>
      <c r="AD11" s="1507"/>
      <c r="AE11" s="1507"/>
      <c r="AF11" s="1508"/>
      <c r="AG11" s="1477"/>
      <c r="AH11" s="1477"/>
      <c r="AI11" s="1477"/>
      <c r="AJ11" s="1477"/>
      <c r="AK11" s="1477"/>
    </row>
    <row r="12" spans="1:51" ht="12" customHeight="1" x14ac:dyDescent="0.25">
      <c r="A12" s="1451">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2"/>
      <c r="B13" s="1455"/>
      <c r="C13" s="1456"/>
      <c r="D13" s="1460"/>
      <c r="E13" s="1458"/>
      <c r="F13" s="1455"/>
      <c r="G13" s="1456"/>
      <c r="H13" s="1460"/>
      <c r="I13" s="1458"/>
      <c r="J13" s="1455"/>
      <c r="K13" s="1483"/>
      <c r="L13" s="1456"/>
      <c r="M13" s="1463"/>
      <c r="N13" s="1442"/>
      <c r="O13" s="1440"/>
      <c r="P13" s="57"/>
      <c r="Q13" s="1442"/>
      <c r="R13" s="1440"/>
      <c r="S13" s="57"/>
      <c r="T13" s="1442"/>
      <c r="U13" s="1511"/>
      <c r="V13" s="5"/>
      <c r="W13" s="1436">
        <f>EXPORTAR!D41</f>
        <v>5</v>
      </c>
      <c r="X13" s="1436"/>
      <c r="Y13" s="1436"/>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t="str">
        <f>EXPORTAR!D35</f>
        <v>FE705663</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7" t="s">
        <v>85</v>
      </c>
      <c r="M18" s="1417"/>
      <c r="N18" s="1417"/>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395" t="str">
        <f>EXPORTAR!D38</f>
        <v>CABINADO</v>
      </c>
      <c r="X19" s="1396"/>
      <c r="Y19" s="1396"/>
      <c r="Z19" s="1396"/>
      <c r="AA19" s="1396"/>
      <c r="AB19" s="1396"/>
      <c r="AC19" s="1397"/>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398"/>
      <c r="X20" s="1399"/>
      <c r="Y20" s="1399"/>
      <c r="Z20" s="1399"/>
      <c r="AA20" s="1399"/>
      <c r="AB20" s="1399"/>
      <c r="AC20" s="1400"/>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24"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0"/>
      <c r="P24" s="1379" t="str">
        <f>EXPORTAR!D8</f>
        <v>NEVARDO</v>
      </c>
      <c r="Q24" s="1380"/>
      <c r="R24" s="1380"/>
      <c r="S24" s="1380"/>
      <c r="T24" s="1380"/>
      <c r="U24" s="1381"/>
      <c r="V24" s="5"/>
      <c r="W24" s="1369" t="s">
        <v>101</v>
      </c>
      <c r="X24" s="1369" t="s">
        <v>102</v>
      </c>
      <c r="Y24" s="1369" t="s">
        <v>103</v>
      </c>
      <c r="Z24" s="1369" t="s">
        <v>104</v>
      </c>
      <c r="AA24" s="1370" t="s">
        <v>105</v>
      </c>
      <c r="AB24" s="1369" t="s">
        <v>106</v>
      </c>
      <c r="AC24" s="1372"/>
      <c r="AD24" s="25"/>
      <c r="AE24" s="1373" t="str">
        <f>EXPORTAR!D42</f>
        <v/>
      </c>
      <c r="AF24" s="1374"/>
      <c r="AG24" s="1374"/>
      <c r="AH24" s="1374"/>
      <c r="AI24" s="1374"/>
      <c r="AJ24" s="1374"/>
      <c r="AK24" s="1375"/>
    </row>
    <row r="25" spans="1:37" ht="9" customHeight="1" x14ac:dyDescent="0.25">
      <c r="A25" s="1319" t="s">
        <v>107</v>
      </c>
      <c r="B25" s="1320"/>
      <c r="C25" s="26" t="s">
        <v>108</v>
      </c>
      <c r="D25" s="1321" t="s">
        <v>109</v>
      </c>
      <c r="E25" s="1322"/>
      <c r="F25" s="1323"/>
      <c r="G25" s="1321" t="s">
        <v>110</v>
      </c>
      <c r="H25" s="1321"/>
      <c r="I25" s="1321"/>
      <c r="J25" s="1321" t="s">
        <v>111</v>
      </c>
      <c r="K25" s="1323"/>
      <c r="L25" s="1321" t="s">
        <v>112</v>
      </c>
      <c r="M25" s="1322"/>
      <c r="N25" s="1323"/>
      <c r="O25" s="27" t="s">
        <v>113</v>
      </c>
      <c r="P25" s="1321" t="s">
        <v>114</v>
      </c>
      <c r="Q25" s="1322"/>
      <c r="R25" s="1323"/>
      <c r="S25" s="1321" t="s">
        <v>115</v>
      </c>
      <c r="T25" s="1322"/>
      <c r="U25" s="1323"/>
      <c r="V25" s="5"/>
      <c r="W25" s="1369"/>
      <c r="X25" s="1372"/>
      <c r="Y25" s="1372"/>
      <c r="Z25" s="1369"/>
      <c r="AA25" s="1371"/>
      <c r="AB25" s="1372"/>
      <c r="AC25" s="1372"/>
      <c r="AD25" s="28"/>
      <c r="AE25" s="1376"/>
      <c r="AF25" s="1377"/>
      <c r="AG25" s="1377"/>
      <c r="AH25" s="1377"/>
      <c r="AI25" s="1377"/>
      <c r="AJ25" s="1377"/>
      <c r="AK25" s="1378"/>
    </row>
    <row r="26" spans="1:37" ht="9" customHeight="1" x14ac:dyDescent="0.25">
      <c r="A26" s="1284" t="s">
        <v>116</v>
      </c>
      <c r="B26" s="1285"/>
      <c r="C26" s="1288" t="s">
        <v>117</v>
      </c>
      <c r="D26" s="1284" t="s">
        <v>118</v>
      </c>
      <c r="E26" s="1290"/>
      <c r="F26" s="1285"/>
      <c r="G26" s="1284" t="s">
        <v>119</v>
      </c>
      <c r="H26" s="1284"/>
      <c r="I26" s="1284"/>
      <c r="J26" s="1284" t="s">
        <v>120</v>
      </c>
      <c r="K26" s="1285"/>
      <c r="L26" s="1284" t="s">
        <v>121</v>
      </c>
      <c r="M26" s="1290"/>
      <c r="N26" s="1285"/>
      <c r="O26" s="1288" t="s">
        <v>122</v>
      </c>
      <c r="P26" s="1284" t="s">
        <v>123</v>
      </c>
      <c r="Q26" s="1290"/>
      <c r="R26" s="1285"/>
      <c r="S26" s="1259">
        <f>EXPORTAR!D11</f>
        <v>4236698</v>
      </c>
      <c r="T26" s="1260"/>
      <c r="U26" s="1261"/>
      <c r="V26" s="5"/>
      <c r="W26" s="1362" t="s">
        <v>115</v>
      </c>
      <c r="X26" s="1362"/>
      <c r="Y26" s="1362"/>
      <c r="Z26" s="1337" t="s">
        <v>124</v>
      </c>
      <c r="AA26" s="1337"/>
      <c r="AB26" s="1337"/>
      <c r="AC26" s="1337"/>
      <c r="AD26" s="29"/>
      <c r="AE26" s="1363"/>
      <c r="AF26" s="1363"/>
      <c r="AG26" s="1363"/>
      <c r="AH26" s="1363"/>
      <c r="AI26" s="1363"/>
      <c r="AJ26" s="1363"/>
      <c r="AK26" s="1363"/>
    </row>
    <row r="27" spans="1:37" ht="10.5" customHeight="1" x14ac:dyDescent="0.25">
      <c r="A27" s="1286"/>
      <c r="B27" s="1287"/>
      <c r="C27" s="1289"/>
      <c r="D27" s="1286"/>
      <c r="E27" s="1291"/>
      <c r="F27" s="1287"/>
      <c r="G27" s="1284"/>
      <c r="H27" s="1284"/>
      <c r="I27" s="1284"/>
      <c r="J27" s="1286"/>
      <c r="K27" s="1287"/>
      <c r="L27" s="1286"/>
      <c r="M27" s="1291"/>
      <c r="N27" s="1287"/>
      <c r="O27" s="1289"/>
      <c r="P27" s="1286"/>
      <c r="Q27" s="1291"/>
      <c r="R27" s="1287"/>
      <c r="S27" s="1262"/>
      <c r="T27" s="1263"/>
      <c r="U27" s="1264"/>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19.5" customHeight="1" x14ac:dyDescent="0.25">
      <c r="A29" s="1268" t="str">
        <f>EXPORTAR!D12</f>
        <v xml:space="preserve">Cra 10 25 - 58 </v>
      </c>
      <c r="B29" s="1269"/>
      <c r="C29" s="1269"/>
      <c r="D29" s="1269"/>
      <c r="E29" s="1269"/>
      <c r="F29" s="1269"/>
      <c r="G29" s="1269"/>
      <c r="H29" s="1269"/>
      <c r="I29" s="1269"/>
      <c r="J29" s="1269"/>
      <c r="K29" s="1269"/>
      <c r="L29" s="1270"/>
      <c r="M29" s="1268" t="str">
        <f>EXPORTAR!D13</f>
        <v>San Jose</v>
      </c>
      <c r="N29" s="1271"/>
      <c r="O29" s="1271"/>
      <c r="P29" s="1271"/>
      <c r="Q29" s="1271"/>
      <c r="R29" s="1270"/>
      <c r="S29" s="1272">
        <f>EXPORTAR!D14</f>
        <v>3106495552</v>
      </c>
      <c r="T29" s="1273"/>
      <c r="U29" s="1274"/>
      <c r="V29" s="5"/>
      <c r="W29" s="1340"/>
      <c r="X29" s="1366"/>
      <c r="Y29" s="1341"/>
      <c r="Z29" s="1360"/>
      <c r="AA29" s="1360"/>
      <c r="AB29" s="1340"/>
      <c r="AC29" s="1341"/>
      <c r="AD29" s="29"/>
      <c r="AE29" s="1336" t="s">
        <v>126</v>
      </c>
      <c r="AF29" s="1336" t="s">
        <v>127</v>
      </c>
      <c r="AG29" s="1336" t="s">
        <v>128</v>
      </c>
      <c r="AH29" s="1336" t="s">
        <v>129</v>
      </c>
      <c r="AI29" s="1336" t="s">
        <v>130</v>
      </c>
      <c r="AJ29" s="1338" t="s">
        <v>131</v>
      </c>
      <c r="AK29" s="133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7"/>
      <c r="AF30" s="1337"/>
      <c r="AG30" s="1337"/>
      <c r="AH30" s="1337"/>
      <c r="AI30" s="1337"/>
      <c r="AJ30" s="1340"/>
      <c r="AK30" s="1341"/>
    </row>
    <row r="31" spans="1:37" ht="9" customHeight="1" x14ac:dyDescent="0.25">
      <c r="A31" s="1251"/>
      <c r="B31" s="1252"/>
      <c r="C31" s="1252"/>
      <c r="D31" s="1252"/>
      <c r="E31" s="1252"/>
      <c r="F31" s="1252"/>
      <c r="G31" s="1252"/>
      <c r="H31" s="1252"/>
      <c r="I31" s="1252"/>
      <c r="J31" s="1252"/>
      <c r="K31" s="1252"/>
      <c r="L31" s="1252"/>
      <c r="M31" s="1252"/>
      <c r="N31" s="1252"/>
      <c r="O31" s="1252"/>
      <c r="P31" s="1252"/>
      <c r="Q31" s="1252"/>
      <c r="R31" s="1252"/>
      <c r="S31" s="1252"/>
      <c r="T31" s="1252"/>
      <c r="U31" s="1253"/>
      <c r="V31" s="5"/>
      <c r="W31" s="1342" t="s">
        <v>133</v>
      </c>
      <c r="X31" s="1343"/>
      <c r="Y31" s="1343"/>
      <c r="Z31" s="1343"/>
      <c r="AA31" s="1343"/>
      <c r="AB31" s="1343"/>
      <c r="AC31" s="1344"/>
      <c r="AD31" s="29"/>
      <c r="AE31" s="1342" t="s">
        <v>134</v>
      </c>
      <c r="AF31" s="1343"/>
      <c r="AG31" s="1343"/>
      <c r="AH31" s="1343"/>
      <c r="AI31" s="1343"/>
      <c r="AJ31" s="1343"/>
      <c r="AK31" s="1344"/>
    </row>
    <row r="32" spans="1:37" ht="9.75" customHeight="1" thickBot="1" x14ac:dyDescent="0.3">
      <c r="A32" s="1254"/>
      <c r="B32" s="1255"/>
      <c r="C32" s="1255"/>
      <c r="D32" s="1255"/>
      <c r="E32" s="1255"/>
      <c r="F32" s="1255"/>
      <c r="G32" s="1255"/>
      <c r="H32" s="1255"/>
      <c r="I32" s="1255"/>
      <c r="J32" s="1255"/>
      <c r="K32" s="1255"/>
      <c r="L32" s="1255"/>
      <c r="M32" s="1255"/>
      <c r="N32" s="1255"/>
      <c r="O32" s="1255"/>
      <c r="P32" s="1255"/>
      <c r="Q32" s="1255"/>
      <c r="R32" s="1255"/>
      <c r="S32" s="1255"/>
      <c r="T32" s="1255"/>
      <c r="U32" s="1256"/>
      <c r="V32" s="5"/>
      <c r="W32" s="1345" t="s">
        <v>135</v>
      </c>
      <c r="X32" s="1348" t="s">
        <v>136</v>
      </c>
      <c r="Y32" s="1349"/>
      <c r="Z32" s="1345" t="s">
        <v>137</v>
      </c>
      <c r="AA32" s="1345" t="s">
        <v>138</v>
      </c>
      <c r="AB32" s="1338" t="s">
        <v>139</v>
      </c>
      <c r="AC32" s="1354"/>
      <c r="AD32" s="40"/>
      <c r="AE32" s="41" t="s">
        <v>30</v>
      </c>
      <c r="AF32" s="42"/>
      <c r="AG32" s="42"/>
      <c r="AH32" s="42"/>
      <c r="AI32" s="42"/>
      <c r="AJ32" s="1324" t="s">
        <v>108</v>
      </c>
      <c r="AK32" s="1325"/>
    </row>
    <row r="33" spans="1:37" ht="9.75" customHeight="1" x14ac:dyDescent="0.25">
      <c r="A33" s="1330"/>
      <c r="B33" s="1330"/>
      <c r="C33" s="1330"/>
      <c r="D33" s="1330"/>
      <c r="E33" s="1330"/>
      <c r="F33" s="1330"/>
      <c r="G33" s="1330"/>
      <c r="H33" s="1330"/>
      <c r="I33" s="1330"/>
      <c r="J33" s="1330"/>
      <c r="K33" s="1330"/>
      <c r="L33" s="1330"/>
      <c r="M33" s="1330"/>
      <c r="N33" s="1330"/>
      <c r="O33" s="1330"/>
      <c r="P33" s="1330"/>
      <c r="Q33" s="1330"/>
      <c r="R33" s="1330"/>
      <c r="S33" s="1330"/>
      <c r="T33" s="1330"/>
      <c r="U33" s="1330"/>
      <c r="V33" s="5"/>
      <c r="W33" s="1346"/>
      <c r="X33" s="1350"/>
      <c r="Y33" s="1351"/>
      <c r="Z33" s="1346"/>
      <c r="AA33" s="1346"/>
      <c r="AB33" s="1355"/>
      <c r="AC33" s="1356"/>
      <c r="AD33" s="43"/>
      <c r="AE33" s="44"/>
      <c r="AF33" s="45"/>
      <c r="AG33" s="45"/>
      <c r="AH33" s="45"/>
      <c r="AI33" s="45"/>
      <c r="AJ33" s="1326"/>
      <c r="AK33" s="1327"/>
    </row>
    <row r="34" spans="1:37" ht="9.75" customHeight="1" x14ac:dyDescent="0.25">
      <c r="A34" s="1331" t="s">
        <v>140</v>
      </c>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6"/>
      <c r="X34" s="1350"/>
      <c r="Y34" s="1351"/>
      <c r="Z34" s="1346"/>
      <c r="AA34" s="1346"/>
      <c r="AB34" s="1355"/>
      <c r="AC34" s="1356"/>
      <c r="AD34" s="43"/>
      <c r="AE34" s="44"/>
      <c r="AF34" s="45"/>
      <c r="AG34" s="45"/>
      <c r="AH34" s="45"/>
      <c r="AI34" s="45"/>
      <c r="AJ34" s="1326"/>
      <c r="AK34" s="1327"/>
    </row>
    <row r="35" spans="1:37" ht="9.75" customHeight="1" x14ac:dyDescent="0.25">
      <c r="A35" s="1332"/>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2"/>
      <c r="Y35" s="1353"/>
      <c r="Z35" s="1347"/>
      <c r="AA35" s="1347"/>
      <c r="AB35" s="1357"/>
      <c r="AC35" s="1358"/>
      <c r="AD35" s="45"/>
      <c r="AE35" s="46"/>
      <c r="AF35" s="47"/>
      <c r="AG35" s="47"/>
      <c r="AH35" s="47"/>
      <c r="AI35" s="47"/>
      <c r="AJ35" s="1328"/>
      <c r="AK35" s="1329"/>
    </row>
    <row r="36" spans="1:37" ht="9.75" customHeight="1" x14ac:dyDescent="0.25">
      <c r="A36" s="1333" t="s">
        <v>95</v>
      </c>
      <c r="B36" s="1334"/>
      <c r="C36" s="1334"/>
      <c r="D36" s="1334"/>
      <c r="E36" s="1334"/>
      <c r="F36" s="1334"/>
      <c r="G36" s="1334"/>
      <c r="H36" s="1335"/>
      <c r="I36" s="1333" t="s">
        <v>96</v>
      </c>
      <c r="J36" s="1334"/>
      <c r="K36" s="1334"/>
      <c r="L36" s="1334"/>
      <c r="M36" s="1334"/>
      <c r="N36" s="1334"/>
      <c r="O36" s="1335"/>
      <c r="P36" s="1333" t="s">
        <v>97</v>
      </c>
      <c r="Q36" s="1334"/>
      <c r="R36" s="1334"/>
      <c r="S36" s="1334"/>
      <c r="T36" s="1334"/>
      <c r="U36" s="1335"/>
      <c r="V36" s="5"/>
      <c r="W36" s="1296"/>
      <c r="X36" s="1296"/>
      <c r="Y36" s="1296"/>
      <c r="Z36" s="1296"/>
      <c r="AA36" s="1296"/>
      <c r="AB36" s="1296"/>
      <c r="AC36" s="1296"/>
      <c r="AD36" s="1296"/>
      <c r="AE36" s="1296"/>
      <c r="AF36" s="1296"/>
      <c r="AG36" s="1296"/>
      <c r="AH36" s="1296"/>
      <c r="AI36" s="1296"/>
      <c r="AJ36" s="1296"/>
      <c r="AK36" s="1296"/>
    </row>
    <row r="37" spans="1:37" ht="12" customHeight="1" x14ac:dyDescent="0.25">
      <c r="A37" s="1306" t="str">
        <f>EXPORTAR!D17</f>
        <v>BUSTOS</v>
      </c>
      <c r="B37" s="1307"/>
      <c r="C37" s="1307"/>
      <c r="D37" s="1307"/>
      <c r="E37" s="1307"/>
      <c r="F37" s="1307"/>
      <c r="G37" s="1307"/>
      <c r="H37" s="1308"/>
      <c r="I37" s="1306" t="str">
        <f>EXPORTAR!D18</f>
        <v>SUAREZ</v>
      </c>
      <c r="J37" s="1307"/>
      <c r="K37" s="1307"/>
      <c r="L37" s="1307"/>
      <c r="M37" s="1307"/>
      <c r="N37" s="1307"/>
      <c r="O37" s="1308"/>
      <c r="P37" s="1306" t="str">
        <f>EXPORTAR!D16</f>
        <v>WILLIAM ARMANDO</v>
      </c>
      <c r="Q37" s="1307"/>
      <c r="R37" s="1307"/>
      <c r="S37" s="1307"/>
      <c r="T37" s="1307"/>
      <c r="U37" s="1308"/>
      <c r="V37" s="5"/>
      <c r="W37" s="1315" t="s">
        <v>141</v>
      </c>
      <c r="X37" s="1315"/>
      <c r="Y37" s="1315"/>
      <c r="Z37" s="1315"/>
      <c r="AA37" s="1315"/>
      <c r="AB37" s="1315"/>
      <c r="AC37" s="1315"/>
      <c r="AD37" s="1315"/>
      <c r="AE37" s="1315"/>
      <c r="AF37" s="1315"/>
      <c r="AG37" s="1315"/>
      <c r="AH37" s="1315"/>
      <c r="AI37" s="1315"/>
      <c r="AJ37" s="1315"/>
      <c r="AK37" s="1315"/>
    </row>
    <row r="38" spans="1:37" ht="5.25" customHeight="1" x14ac:dyDescent="0.25">
      <c r="A38" s="1309"/>
      <c r="B38" s="1310"/>
      <c r="C38" s="1310"/>
      <c r="D38" s="1310"/>
      <c r="E38" s="1310"/>
      <c r="F38" s="1310"/>
      <c r="G38" s="1310"/>
      <c r="H38" s="1311"/>
      <c r="I38" s="1309"/>
      <c r="J38" s="1310"/>
      <c r="K38" s="1310"/>
      <c r="L38" s="1310"/>
      <c r="M38" s="1310"/>
      <c r="N38" s="1310"/>
      <c r="O38" s="1311"/>
      <c r="P38" s="1309"/>
      <c r="Q38" s="1310"/>
      <c r="R38" s="1310"/>
      <c r="S38" s="1310"/>
      <c r="T38" s="1310"/>
      <c r="U38" s="1311"/>
      <c r="V38" s="5"/>
      <c r="W38" s="1316" t="s">
        <v>142</v>
      </c>
      <c r="X38" s="1317"/>
      <c r="Y38" s="1317"/>
      <c r="Z38" s="1317"/>
      <c r="AA38" s="1317"/>
      <c r="AB38" s="1317"/>
      <c r="AC38" s="1317"/>
      <c r="AD38" s="1317"/>
      <c r="AE38" s="1317"/>
      <c r="AF38" s="1317"/>
      <c r="AG38" s="1317"/>
      <c r="AH38" s="1317"/>
      <c r="AI38" s="1317"/>
      <c r="AJ38" s="1317"/>
      <c r="AK38" s="1318"/>
    </row>
    <row r="39" spans="1:37" ht="3"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5"/>
      <c r="W39" s="1316"/>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321" t="s">
        <v>115</v>
      </c>
      <c r="T40" s="1322"/>
      <c r="U40" s="1323"/>
      <c r="V40" s="5"/>
      <c r="W40" s="1316"/>
      <c r="X40" s="1317"/>
      <c r="Y40" s="1317"/>
      <c r="Z40" s="1317"/>
      <c r="AA40" s="1317"/>
      <c r="AB40" s="1317"/>
      <c r="AC40" s="1317"/>
      <c r="AD40" s="1317"/>
      <c r="AE40" s="1317"/>
      <c r="AF40" s="1317"/>
      <c r="AG40" s="1317"/>
      <c r="AH40" s="1317"/>
      <c r="AI40" s="1317"/>
      <c r="AJ40" s="1317"/>
      <c r="AK40" s="1318"/>
    </row>
    <row r="41" spans="1:37" ht="9.7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259">
        <f>EXPORTAR!D19</f>
        <v>1051954304</v>
      </c>
      <c r="T41" s="1260"/>
      <c r="U41" s="1261"/>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3.75" customHeight="1" x14ac:dyDescent="0.25">
      <c r="A42" s="1286"/>
      <c r="B42" s="1287"/>
      <c r="C42" s="1289"/>
      <c r="D42" s="1286"/>
      <c r="E42" s="1291"/>
      <c r="F42" s="1287"/>
      <c r="G42" s="1286"/>
      <c r="H42" s="1291"/>
      <c r="I42" s="1287"/>
      <c r="J42" s="1286"/>
      <c r="K42" s="1287"/>
      <c r="L42" s="1286"/>
      <c r="M42" s="1291"/>
      <c r="N42" s="1287"/>
      <c r="O42" s="1289"/>
      <c r="P42" s="1286"/>
      <c r="Q42" s="1291"/>
      <c r="R42" s="1287"/>
      <c r="S42" s="1262"/>
      <c r="T42" s="1263"/>
      <c r="U42" s="126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9.5" customHeight="1" x14ac:dyDescent="0.25">
      <c r="A44" s="1268" t="str">
        <f>EXPORTAR!D20</f>
        <v>Vereda San Isidro</v>
      </c>
      <c r="B44" s="1269"/>
      <c r="C44" s="1269"/>
      <c r="D44" s="1269"/>
      <c r="E44" s="1269"/>
      <c r="F44" s="1269"/>
      <c r="G44" s="1269"/>
      <c r="H44" s="1269"/>
      <c r="I44" s="1269"/>
      <c r="J44" s="1269"/>
      <c r="K44" s="1269"/>
      <c r="L44" s="1270"/>
      <c r="M44" s="1268" t="str">
        <f>EXPORTAR!D21</f>
        <v>San Jose</v>
      </c>
      <c r="N44" s="1271"/>
      <c r="O44" s="1271"/>
      <c r="P44" s="1271"/>
      <c r="Q44" s="1271"/>
      <c r="R44" s="1270"/>
      <c r="S44" s="1272">
        <f>EXPORTAR!D22</f>
        <v>3219955900</v>
      </c>
      <c r="T44" s="1273"/>
      <c r="U44" s="1274"/>
      <c r="V44" s="5"/>
      <c r="W44" s="1275" t="s">
        <v>144</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8"/>
      <c r="X45" s="1279"/>
      <c r="Y45" s="1279"/>
      <c r="Z45" s="1279"/>
      <c r="AA45" s="1279"/>
      <c r="AB45" s="1279"/>
      <c r="AC45" s="1279"/>
      <c r="AD45" s="1279"/>
      <c r="AE45" s="1279"/>
      <c r="AF45" s="1279"/>
      <c r="AG45" s="1279"/>
      <c r="AH45" s="1279"/>
      <c r="AI45" s="1279"/>
      <c r="AJ45" s="1279"/>
      <c r="AK45" s="1280"/>
    </row>
    <row r="46" spans="1:37" x14ac:dyDescent="0.25">
      <c r="A46" s="1251"/>
      <c r="B46" s="1252"/>
      <c r="C46" s="1252"/>
      <c r="D46" s="1252"/>
      <c r="E46" s="1252"/>
      <c r="F46" s="1252"/>
      <c r="G46" s="1252"/>
      <c r="H46" s="1252"/>
      <c r="I46" s="1252"/>
      <c r="J46" s="1252"/>
      <c r="K46" s="1252"/>
      <c r="L46" s="1252"/>
      <c r="M46" s="1252"/>
      <c r="N46" s="1252"/>
      <c r="O46" s="1252"/>
      <c r="P46" s="1252"/>
      <c r="Q46" s="1252"/>
      <c r="R46" s="1252"/>
      <c r="S46" s="1252"/>
      <c r="T46" s="1252"/>
      <c r="U46" s="1253"/>
      <c r="V46" s="5"/>
      <c r="W46" s="1281"/>
      <c r="X46" s="1282"/>
      <c r="Y46" s="1282"/>
      <c r="Z46" s="1282"/>
      <c r="AA46" s="1282"/>
      <c r="AB46" s="1282"/>
      <c r="AC46" s="1282"/>
      <c r="AD46" s="1282"/>
      <c r="AE46" s="1282"/>
      <c r="AF46" s="1282"/>
      <c r="AG46" s="1282"/>
      <c r="AH46" s="1282"/>
      <c r="AI46" s="1282"/>
      <c r="AJ46" s="1282"/>
      <c r="AK46" s="1283"/>
    </row>
    <row r="47" spans="1:37" ht="2.25" customHeight="1" thickBot="1" x14ac:dyDescent="0.3">
      <c r="A47" s="1254"/>
      <c r="B47" s="1255"/>
      <c r="C47" s="1255"/>
      <c r="D47" s="1255"/>
      <c r="E47" s="1255"/>
      <c r="F47" s="1255"/>
      <c r="G47" s="1255"/>
      <c r="H47" s="1255"/>
      <c r="I47" s="1255"/>
      <c r="J47" s="1255"/>
      <c r="K47" s="1255"/>
      <c r="L47" s="1255"/>
      <c r="M47" s="1255"/>
      <c r="N47" s="1255"/>
      <c r="O47" s="1255"/>
      <c r="P47" s="1255"/>
      <c r="Q47" s="1255"/>
      <c r="R47" s="1255"/>
      <c r="S47" s="1255"/>
      <c r="T47" s="1255"/>
      <c r="U47" s="1256"/>
      <c r="V47" s="5"/>
      <c r="W47" s="1292"/>
      <c r="X47" s="1293"/>
      <c r="Y47" s="1293"/>
      <c r="Z47" s="1293"/>
      <c r="AA47" s="1293"/>
      <c r="AB47" s="1293"/>
      <c r="AC47" s="1293"/>
      <c r="AD47" s="1293"/>
      <c r="AE47" s="1293"/>
      <c r="AF47" s="1293"/>
      <c r="AG47" s="1293"/>
      <c r="AH47" s="1293"/>
      <c r="AI47" s="1293"/>
      <c r="AJ47" s="1293"/>
      <c r="AK47" s="129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5"/>
      <c r="X48" s="1296"/>
      <c r="Y48" s="1296"/>
      <c r="Z48" s="1296"/>
      <c r="AA48" s="1296"/>
      <c r="AB48" s="1296"/>
      <c r="AC48" s="1296"/>
      <c r="AD48" s="1296"/>
      <c r="AE48" s="1296"/>
      <c r="AF48" s="1296"/>
      <c r="AG48" s="1296"/>
      <c r="AH48" s="1296"/>
      <c r="AI48" s="1296"/>
      <c r="AJ48" s="1296"/>
      <c r="AK48" s="1297"/>
    </row>
    <row r="49" spans="1:37" ht="3.75" customHeight="1" x14ac:dyDescent="0.25">
      <c r="A49" s="1257"/>
      <c r="B49" s="1257"/>
      <c r="C49" s="1257"/>
      <c r="D49" s="1257"/>
      <c r="E49" s="1257"/>
      <c r="F49" s="1257"/>
      <c r="G49" s="1257"/>
      <c r="H49" s="1257"/>
      <c r="I49" s="1257"/>
      <c r="J49" s="1257"/>
      <c r="K49" s="1257"/>
      <c r="L49" s="1257"/>
      <c r="M49" s="1257"/>
      <c r="N49" s="1257"/>
      <c r="O49" s="1257"/>
      <c r="P49" s="1257"/>
      <c r="Q49" s="1257"/>
      <c r="R49" s="1257"/>
      <c r="S49" s="1257"/>
      <c r="T49" s="1257"/>
      <c r="U49" s="1257"/>
      <c r="V49" s="5"/>
      <c r="W49" s="1258"/>
      <c r="X49" s="1258"/>
      <c r="Y49" s="1258"/>
      <c r="Z49" s="1258"/>
      <c r="AA49" s="1258"/>
      <c r="AB49" s="1258"/>
      <c r="AC49" s="1258"/>
      <c r="AD49" s="1258"/>
      <c r="AE49" s="1258"/>
      <c r="AF49" s="1258"/>
      <c r="AG49" s="1258"/>
      <c r="AH49" s="1258"/>
      <c r="AI49" s="1258"/>
      <c r="AJ49" s="1258"/>
      <c r="AK49" s="1258"/>
    </row>
    <row r="50" spans="1:37" ht="15" customHeight="1" x14ac:dyDescent="0.25">
      <c r="C50" s="1246"/>
      <c r="D50" s="1246"/>
      <c r="E50" s="1246"/>
      <c r="F50" s="1246"/>
      <c r="G50" s="1246"/>
      <c r="H50" s="1246"/>
      <c r="I50" s="1246"/>
      <c r="J50" s="1246"/>
      <c r="K50" s="1246"/>
      <c r="L50" s="1246"/>
      <c r="M50" s="1246"/>
      <c r="N50" s="1246"/>
      <c r="O50" s="1246"/>
      <c r="P50" s="1246"/>
      <c r="Q50" s="1246"/>
      <c r="R50" s="1246"/>
    </row>
    <row r="51" spans="1:37" ht="15" customHeight="1" x14ac:dyDescent="0.25">
      <c r="A51" s="569" t="str">
        <f>DATOS!W2</f>
        <v>Juridicox.com Tramites de Transito En Antioquia - 3136668894 - Hola@Juridicox.com - Medellin - Antioquia</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464"/>
      <c r="F52" s="1464"/>
      <c r="G52" s="1464"/>
      <c r="H52" s="1464"/>
      <c r="I52" s="1464"/>
      <c r="J52" s="1464"/>
      <c r="K52" s="1464"/>
      <c r="L52" s="1464"/>
      <c r="M52" s="1464"/>
      <c r="N52" s="1464"/>
      <c r="O52" s="1464"/>
      <c r="P52" s="1464"/>
      <c r="Q52" s="1464"/>
      <c r="R52" s="1464"/>
      <c r="S52" s="1464"/>
      <c r="T52" s="1464"/>
      <c r="U52" s="1464"/>
      <c r="V52" s="1464"/>
      <c r="W52" s="1464"/>
      <c r="X52" s="1464"/>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531"/>
      <c r="V1" s="1531"/>
      <c r="W1" s="1531"/>
      <c r="X1" s="1531"/>
      <c r="Y1" s="1532"/>
      <c r="Z1" s="3"/>
      <c r="AA1" s="1536" t="s">
        <v>28</v>
      </c>
      <c r="AB1" s="1537"/>
      <c r="AC1" s="1537"/>
      <c r="AD1" s="1537"/>
      <c r="AE1" s="1537"/>
      <c r="AF1" s="1537"/>
      <c r="AG1" s="1537"/>
      <c r="AH1" s="1538"/>
      <c r="AJ1" s="1265" t="s">
        <v>29</v>
      </c>
      <c r="AK1" s="1267"/>
    </row>
    <row r="2" spans="1:42" x14ac:dyDescent="0.25">
      <c r="A2" s="1486"/>
      <c r="B2" s="1512"/>
      <c r="C2" s="1512"/>
      <c r="D2" s="1512"/>
      <c r="E2" s="1512"/>
      <c r="F2" s="1512"/>
      <c r="G2" s="1512"/>
      <c r="H2" s="1512"/>
      <c r="I2" s="1512"/>
      <c r="J2" s="1512"/>
      <c r="K2" s="1512"/>
      <c r="L2" s="1512"/>
      <c r="M2" s="1512"/>
      <c r="N2" s="1512"/>
      <c r="O2" s="1512"/>
      <c r="P2" s="1512"/>
      <c r="Q2" s="1512"/>
      <c r="R2" s="1512"/>
      <c r="S2" s="1488"/>
      <c r="T2" s="1533"/>
      <c r="U2" s="1534"/>
      <c r="V2" s="1534"/>
      <c r="W2" s="1534"/>
      <c r="X2" s="1534"/>
      <c r="Y2" s="1535"/>
      <c r="Z2" s="4"/>
      <c r="AA2" s="1247" t="s">
        <v>30</v>
      </c>
      <c r="AB2" s="1248"/>
      <c r="AC2" s="1248"/>
      <c r="AD2" s="1248"/>
      <c r="AE2" s="1248"/>
      <c r="AF2" s="1248"/>
      <c r="AG2" s="1248"/>
      <c r="AH2" s="1516"/>
      <c r="AI2" s="5"/>
      <c r="AJ2" s="6" t="s">
        <v>31</v>
      </c>
      <c r="AK2" s="9" t="s">
        <v>32</v>
      </c>
    </row>
    <row r="3" spans="1:42" ht="9.75" customHeight="1" x14ac:dyDescent="0.25">
      <c r="A3" s="1486"/>
      <c r="B3" s="1512"/>
      <c r="C3" s="1512"/>
      <c r="D3" s="1512"/>
      <c r="E3" s="1512"/>
      <c r="F3" s="1512"/>
      <c r="G3" s="1512"/>
      <c r="H3" s="1512"/>
      <c r="I3" s="1512"/>
      <c r="J3" s="1512"/>
      <c r="K3" s="1512"/>
      <c r="L3" s="1512"/>
      <c r="M3" s="1512"/>
      <c r="N3" s="1512"/>
      <c r="O3" s="1512"/>
      <c r="P3" s="1512"/>
      <c r="Q3" s="1512"/>
      <c r="R3" s="1512"/>
      <c r="S3" s="1488"/>
      <c r="T3" s="7"/>
      <c r="U3" s="5"/>
      <c r="V3" s="5"/>
      <c r="W3" s="5"/>
      <c r="X3" s="5"/>
      <c r="Y3" s="8"/>
      <c r="Z3" s="8"/>
      <c r="AA3" s="1319" t="s">
        <v>2</v>
      </c>
      <c r="AB3" s="1320"/>
      <c r="AC3" s="1321" t="s">
        <v>33</v>
      </c>
      <c r="AD3" s="1322"/>
      <c r="AE3" s="1323"/>
      <c r="AF3" s="1321" t="s">
        <v>34</v>
      </c>
      <c r="AG3" s="1322"/>
      <c r="AH3" s="1323"/>
      <c r="AI3" s="5"/>
      <c r="AJ3" s="1493" t="str">
        <f>EXPORTAR!D27</f>
        <v>CQT820</v>
      </c>
      <c r="AK3" s="1494"/>
    </row>
    <row r="4" spans="1:42" ht="16.5" customHeight="1" x14ac:dyDescent="0.25">
      <c r="A4" s="1513"/>
      <c r="B4" s="1514"/>
      <c r="C4" s="1514"/>
      <c r="D4" s="1514"/>
      <c r="E4" s="1514"/>
      <c r="F4" s="1514"/>
      <c r="G4" s="1514"/>
      <c r="H4" s="1514"/>
      <c r="I4" s="1514"/>
      <c r="J4" s="1514"/>
      <c r="K4" s="1514"/>
      <c r="L4" s="1514"/>
      <c r="M4" s="1514"/>
      <c r="N4" s="1514"/>
      <c r="O4" s="1514"/>
      <c r="P4" s="1514"/>
      <c r="Q4" s="1514"/>
      <c r="R4" s="1514"/>
      <c r="S4" s="1515"/>
      <c r="T4" s="10"/>
      <c r="U4" s="11"/>
      <c r="V4" s="11"/>
      <c r="W4" s="11"/>
      <c r="X4" s="11"/>
      <c r="Y4" s="12"/>
      <c r="Z4" s="13"/>
      <c r="AA4" s="1497"/>
      <c r="AB4" s="1498"/>
      <c r="AC4" s="1499"/>
      <c r="AD4" s="1500"/>
      <c r="AE4" s="1501"/>
      <c r="AF4" s="14" t="s">
        <v>35</v>
      </c>
      <c r="AG4" s="14" t="s">
        <v>36</v>
      </c>
      <c r="AH4" s="14" t="s">
        <v>37</v>
      </c>
      <c r="AI4" s="5"/>
      <c r="AJ4" s="1495"/>
      <c r="AK4" s="1496"/>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5" t="s">
        <v>38</v>
      </c>
      <c r="B6" s="1466"/>
      <c r="C6" s="1466"/>
      <c r="D6" s="1466"/>
      <c r="E6" s="1466"/>
      <c r="F6" s="1466"/>
      <c r="G6" s="1466"/>
      <c r="H6" s="1466"/>
      <c r="I6" s="1466"/>
      <c r="J6" s="1466"/>
      <c r="K6" s="1466"/>
      <c r="L6" s="1466"/>
      <c r="M6" s="1466"/>
      <c r="N6" s="1466"/>
      <c r="O6" s="1466"/>
      <c r="P6" s="1466"/>
      <c r="Q6" s="1466"/>
      <c r="R6" s="1466"/>
      <c r="S6" s="1466"/>
      <c r="T6" s="1466"/>
      <c r="U6" s="1467"/>
      <c r="V6" s="5"/>
      <c r="W6" s="1517" t="s">
        <v>39</v>
      </c>
      <c r="X6" s="1518"/>
      <c r="Y6" s="1519"/>
      <c r="Z6" s="15" t="s">
        <v>40</v>
      </c>
      <c r="AA6" s="16"/>
      <c r="AB6" s="16"/>
      <c r="AC6" s="1342" t="s">
        <v>41</v>
      </c>
      <c r="AD6" s="1343"/>
      <c r="AE6" s="1343"/>
      <c r="AF6" s="1343"/>
      <c r="AG6" s="1343"/>
      <c r="AH6" s="1343"/>
      <c r="AI6" s="1343"/>
      <c r="AJ6" s="1343"/>
      <c r="AK6" s="1344"/>
    </row>
    <row r="7" spans="1:42" ht="10.5" customHeight="1" x14ac:dyDescent="0.25">
      <c r="A7" s="1457">
        <v>1</v>
      </c>
      <c r="B7" s="1520" t="s">
        <v>165</v>
      </c>
      <c r="C7" s="1521"/>
      <c r="D7" s="1459"/>
      <c r="E7" s="1457">
        <v>2</v>
      </c>
      <c r="F7" s="1453" t="s">
        <v>25</v>
      </c>
      <c r="G7" s="1454"/>
      <c r="H7" s="1459"/>
      <c r="I7" s="1457">
        <v>3</v>
      </c>
      <c r="J7" s="1554" t="s">
        <v>42</v>
      </c>
      <c r="K7" s="1555"/>
      <c r="L7" s="1556"/>
      <c r="M7" s="1462"/>
      <c r="N7" s="1441">
        <v>4</v>
      </c>
      <c r="O7" s="1441" t="s">
        <v>43</v>
      </c>
      <c r="P7" s="1463"/>
      <c r="Q7" s="1441">
        <v>5</v>
      </c>
      <c r="R7" s="1441" t="s">
        <v>44</v>
      </c>
      <c r="S7" s="1463"/>
      <c r="T7" s="1441">
        <v>6</v>
      </c>
      <c r="U7" s="1441" t="s">
        <v>45</v>
      </c>
      <c r="V7" s="5"/>
      <c r="W7" s="1546" t="str">
        <f>EXPORTAR!D30</f>
        <v>KIA</v>
      </c>
      <c r="X7" s="1547"/>
      <c r="Y7" s="1548"/>
      <c r="Z7" s="1443" t="str">
        <f>EXPORTAR!D31</f>
        <v>SPORTAGE DLX</v>
      </c>
      <c r="AA7" s="1444"/>
      <c r="AB7" s="1445"/>
      <c r="AC7" s="1449" t="s">
        <v>21</v>
      </c>
      <c r="AD7" s="1450"/>
      <c r="AE7" s="17" t="s">
        <v>46</v>
      </c>
      <c r="AF7" s="17" t="s">
        <v>47</v>
      </c>
      <c r="AG7" s="17" t="s">
        <v>48</v>
      </c>
      <c r="AH7" s="17" t="s">
        <v>49</v>
      </c>
      <c r="AI7" s="17" t="s">
        <v>50</v>
      </c>
      <c r="AJ7" s="17" t="s">
        <v>51</v>
      </c>
      <c r="AK7" s="17" t="s">
        <v>52</v>
      </c>
    </row>
    <row r="8" spans="1:42" ht="16.5" customHeight="1" x14ac:dyDescent="0.25">
      <c r="A8" s="1458"/>
      <c r="B8" s="1522"/>
      <c r="C8" s="1523"/>
      <c r="D8" s="1460"/>
      <c r="E8" s="1458"/>
      <c r="F8" s="1455"/>
      <c r="G8" s="1456"/>
      <c r="H8" s="1460"/>
      <c r="I8" s="1458"/>
      <c r="J8" s="1557"/>
      <c r="K8" s="1558"/>
      <c r="L8" s="1559"/>
      <c r="M8" s="1463"/>
      <c r="N8" s="1442"/>
      <c r="O8" s="1442"/>
      <c r="P8" s="1463"/>
      <c r="Q8" s="1442"/>
      <c r="R8" s="1442"/>
      <c r="S8" s="1463"/>
      <c r="T8" s="1442"/>
      <c r="U8" s="1442"/>
      <c r="V8" s="5"/>
      <c r="W8" s="1549"/>
      <c r="X8" s="1550"/>
      <c r="Y8" s="1551"/>
      <c r="Z8" s="1446"/>
      <c r="AA8" s="1447"/>
      <c r="AB8" s="1448"/>
      <c r="AC8" s="1552">
        <v>1</v>
      </c>
      <c r="AD8" s="1553"/>
      <c r="AE8" s="18">
        <v>2</v>
      </c>
      <c r="AF8" s="18">
        <v>3</v>
      </c>
      <c r="AG8" s="18">
        <v>4</v>
      </c>
      <c r="AH8" s="18">
        <v>5</v>
      </c>
      <c r="AI8" s="18">
        <v>6</v>
      </c>
      <c r="AJ8" s="18">
        <v>7</v>
      </c>
      <c r="AK8" s="18">
        <v>8</v>
      </c>
      <c r="AL8" s="19"/>
      <c r="AM8" s="19"/>
      <c r="AN8" s="19"/>
      <c r="AO8" s="19"/>
      <c r="AP8" s="19"/>
    </row>
    <row r="9" spans="1:42" ht="9.75" customHeight="1" x14ac:dyDescent="0.25">
      <c r="A9" s="1457">
        <v>7</v>
      </c>
      <c r="B9" s="1453" t="s">
        <v>53</v>
      </c>
      <c r="C9" s="1454"/>
      <c r="D9" s="1460"/>
      <c r="E9" s="1457">
        <v>8</v>
      </c>
      <c r="F9" s="1453" t="s">
        <v>54</v>
      </c>
      <c r="G9" s="1454"/>
      <c r="H9" s="1460"/>
      <c r="I9" s="1457">
        <v>9</v>
      </c>
      <c r="J9" s="1453" t="s">
        <v>55</v>
      </c>
      <c r="K9" s="1479"/>
      <c r="L9" s="1454"/>
      <c r="M9" s="1463"/>
      <c r="N9" s="1441">
        <v>10</v>
      </c>
      <c r="O9" s="1441" t="s">
        <v>56</v>
      </c>
      <c r="P9" s="1463"/>
      <c r="Q9" s="1441">
        <v>11</v>
      </c>
      <c r="R9" s="1441" t="s">
        <v>57</v>
      </c>
      <c r="S9" s="1463"/>
      <c r="T9" s="1441">
        <v>12</v>
      </c>
      <c r="U9" s="1441" t="s">
        <v>58</v>
      </c>
      <c r="V9" s="5"/>
      <c r="W9" s="15" t="s">
        <v>59</v>
      </c>
      <c r="X9" s="16"/>
      <c r="Y9" s="16"/>
      <c r="Z9" s="16"/>
      <c r="AA9" s="16"/>
      <c r="AB9" s="16"/>
      <c r="AC9" s="16"/>
      <c r="AD9" s="16"/>
      <c r="AE9" s="16"/>
      <c r="AF9" s="16"/>
      <c r="AG9" s="1342" t="s">
        <v>60</v>
      </c>
      <c r="AH9" s="1344"/>
      <c r="AI9" s="1342" t="s">
        <v>61</v>
      </c>
      <c r="AJ9" s="1343"/>
      <c r="AK9" s="1344"/>
    </row>
    <row r="10" spans="1:42" ht="9" customHeight="1" x14ac:dyDescent="0.25">
      <c r="A10" s="1478"/>
      <c r="B10" s="1480"/>
      <c r="C10" s="1482"/>
      <c r="D10" s="1460"/>
      <c r="E10" s="1478"/>
      <c r="F10" s="1480"/>
      <c r="G10" s="1482"/>
      <c r="H10" s="1460"/>
      <c r="I10" s="1478"/>
      <c r="J10" s="1480"/>
      <c r="K10" s="1545"/>
      <c r="L10" s="1482"/>
      <c r="M10" s="1463"/>
      <c r="N10" s="1485"/>
      <c r="O10" s="1485"/>
      <c r="P10" s="1463"/>
      <c r="Q10" s="1485"/>
      <c r="R10" s="1485"/>
      <c r="S10" s="1463"/>
      <c r="T10" s="1485"/>
      <c r="U10" s="1485"/>
      <c r="V10" s="5"/>
      <c r="W10" s="1524" t="str">
        <f>EXPORTAR!D33</f>
        <v>ROJO</v>
      </c>
      <c r="X10" s="1525"/>
      <c r="Y10" s="1525"/>
      <c r="Z10" s="1525"/>
      <c r="AA10" s="1525"/>
      <c r="AB10" s="1525"/>
      <c r="AC10" s="1525"/>
      <c r="AD10" s="1525"/>
      <c r="AE10" s="1525"/>
      <c r="AF10" s="1526"/>
      <c r="AG10" s="1539">
        <f>EXPORTAR!D32</f>
        <v>1995</v>
      </c>
      <c r="AH10" s="1540"/>
      <c r="AI10" s="1539">
        <f>EXPORTAR!D37</f>
        <v>2000</v>
      </c>
      <c r="AJ10" s="1543"/>
      <c r="AK10" s="1540"/>
    </row>
    <row r="11" spans="1:42" ht="9" customHeight="1" x14ac:dyDescent="0.25">
      <c r="A11" s="1458"/>
      <c r="B11" s="1455"/>
      <c r="C11" s="1456"/>
      <c r="D11" s="1460"/>
      <c r="E11" s="1458"/>
      <c r="F11" s="1455"/>
      <c r="G11" s="1456"/>
      <c r="H11" s="1460"/>
      <c r="I11" s="1458"/>
      <c r="J11" s="1455"/>
      <c r="K11" s="1483"/>
      <c r="L11" s="1456"/>
      <c r="M11" s="1463"/>
      <c r="N11" s="1442"/>
      <c r="O11" s="1442"/>
      <c r="P11" s="1463"/>
      <c r="Q11" s="1442"/>
      <c r="R11" s="1442"/>
      <c r="S11" s="1463"/>
      <c r="T11" s="1442"/>
      <c r="U11" s="1442"/>
      <c r="V11" s="5"/>
      <c r="W11" s="1527"/>
      <c r="X11" s="1528"/>
      <c r="Y11" s="1528"/>
      <c r="Z11" s="1528"/>
      <c r="AA11" s="1528"/>
      <c r="AB11" s="1528"/>
      <c r="AC11" s="1528"/>
      <c r="AD11" s="1528"/>
      <c r="AE11" s="1528"/>
      <c r="AF11" s="1529"/>
      <c r="AG11" s="1541"/>
      <c r="AH11" s="1542"/>
      <c r="AI11" s="1541"/>
      <c r="AJ11" s="1544"/>
      <c r="AK11" s="1542"/>
    </row>
    <row r="12" spans="1:42"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1" t="s">
        <v>65</v>
      </c>
      <c r="P12" s="56"/>
      <c r="Q12" s="1441">
        <v>17</v>
      </c>
      <c r="R12" s="1441"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560" t="s">
        <v>69</v>
      </c>
      <c r="AJ12" s="1561"/>
      <c r="AK12" s="1562"/>
    </row>
    <row r="13" spans="1:42" ht="19.5" customHeight="1" x14ac:dyDescent="0.25">
      <c r="A13" s="1458"/>
      <c r="B13" s="1455"/>
      <c r="C13" s="1456"/>
      <c r="D13" s="1460"/>
      <c r="E13" s="1458"/>
      <c r="F13" s="1455"/>
      <c r="G13" s="1456"/>
      <c r="H13" s="1460"/>
      <c r="I13" s="1458"/>
      <c r="J13" s="1455"/>
      <c r="K13" s="1483"/>
      <c r="L13" s="1456"/>
      <c r="M13" s="1463"/>
      <c r="N13" s="1442"/>
      <c r="O13" s="1442"/>
      <c r="P13" s="57"/>
      <c r="Q13" s="1442"/>
      <c r="R13" s="1442"/>
      <c r="S13" s="57"/>
      <c r="T13" s="1442"/>
      <c r="U13" s="1511"/>
      <c r="V13" s="5"/>
      <c r="W13" s="1563">
        <f>EXPORTAR!D41</f>
        <v>5</v>
      </c>
      <c r="X13" s="1564"/>
      <c r="Y13" s="1565"/>
      <c r="Z13" s="1393" t="s">
        <v>70</v>
      </c>
      <c r="AA13" s="1437"/>
      <c r="AB13" s="1437"/>
      <c r="AC13" s="1437"/>
      <c r="AD13" s="1438"/>
      <c r="AE13" s="1393" t="s">
        <v>70</v>
      </c>
      <c r="AF13" s="1437"/>
      <c r="AG13" s="1437"/>
      <c r="AH13" s="1438"/>
      <c r="AI13" s="1566"/>
      <c r="AJ13" s="1567"/>
      <c r="AK13" s="156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560" t="s">
        <v>72</v>
      </c>
      <c r="X15" s="1561"/>
      <c r="Y15" s="1561"/>
      <c r="Z15" s="1561"/>
      <c r="AA15" s="1561"/>
      <c r="AB15" s="1561"/>
      <c r="AC15" s="1562"/>
      <c r="AD15" s="21"/>
      <c r="AE15" s="1560" t="s">
        <v>73</v>
      </c>
      <c r="AF15" s="1561"/>
      <c r="AG15" s="1561"/>
      <c r="AH15" s="1561"/>
      <c r="AI15" s="1561"/>
      <c r="AJ15" s="1561"/>
      <c r="AK15" s="1562"/>
    </row>
    <row r="16" spans="1:42" ht="9" customHeight="1" x14ac:dyDescent="0.25">
      <c r="A16" s="1413" t="s">
        <v>74</v>
      </c>
      <c r="B16" s="1414"/>
      <c r="C16" s="1415"/>
      <c r="D16" s="1413" t="s">
        <v>75</v>
      </c>
      <c r="E16" s="1414"/>
      <c r="F16" s="1414"/>
      <c r="G16" s="1415"/>
      <c r="H16" s="1413" t="s">
        <v>76</v>
      </c>
      <c r="I16" s="1414"/>
      <c r="J16" s="1414"/>
      <c r="K16" s="1415"/>
      <c r="L16" s="1413" t="s">
        <v>77</v>
      </c>
      <c r="M16" s="1414"/>
      <c r="N16" s="1415"/>
      <c r="O16" s="22" t="s">
        <v>78</v>
      </c>
      <c r="P16" s="1413" t="s">
        <v>79</v>
      </c>
      <c r="Q16" s="1414"/>
      <c r="R16" s="1415"/>
      <c r="S16" s="1413" t="s">
        <v>80</v>
      </c>
      <c r="T16" s="1414"/>
      <c r="U16" s="1415"/>
      <c r="V16" s="5"/>
      <c r="W16" s="1383" t="s">
        <v>33</v>
      </c>
      <c r="X16" s="1384"/>
      <c r="Y16" s="1384"/>
      <c r="Z16" s="1384"/>
      <c r="AA16" s="1384"/>
      <c r="AB16" s="1384"/>
      <c r="AC16" s="1385"/>
      <c r="AD16" s="5"/>
      <c r="AE16" s="1383" t="s">
        <v>81</v>
      </c>
      <c r="AF16" s="1384"/>
      <c r="AG16" s="1384"/>
      <c r="AH16" s="1384"/>
      <c r="AI16" s="1385"/>
      <c r="AJ16" s="1389" t="s">
        <v>82</v>
      </c>
      <c r="AK16" s="1274"/>
    </row>
    <row r="17" spans="1:37" ht="15" customHeight="1" x14ac:dyDescent="0.25">
      <c r="A17" s="1333"/>
      <c r="B17" s="1334"/>
      <c r="C17" s="1335"/>
      <c r="D17" s="1333"/>
      <c r="E17" s="1334"/>
      <c r="F17" s="1334"/>
      <c r="G17" s="1335"/>
      <c r="H17" s="1333"/>
      <c r="I17" s="1334"/>
      <c r="J17" s="1334"/>
      <c r="K17" s="1335"/>
      <c r="L17" s="1333"/>
      <c r="M17" s="1334"/>
      <c r="N17" s="1335"/>
      <c r="O17" s="22"/>
      <c r="P17" s="1413"/>
      <c r="Q17" s="1414"/>
      <c r="R17" s="1415"/>
      <c r="S17" s="1413"/>
      <c r="T17" s="1414"/>
      <c r="U17" s="1415"/>
      <c r="V17" s="5"/>
      <c r="W17" s="1552"/>
      <c r="X17" s="1569"/>
      <c r="Y17" s="1569"/>
      <c r="Z17" s="1569"/>
      <c r="AA17" s="1569"/>
      <c r="AB17" s="1569"/>
      <c r="AC17" s="1553"/>
      <c r="AD17" s="5"/>
      <c r="AE17" s="1390" t="str">
        <f>EXPORTAR!D35</f>
        <v>FE705663</v>
      </c>
      <c r="AF17" s="1570"/>
      <c r="AG17" s="1570"/>
      <c r="AH17" s="1570"/>
      <c r="AI17" s="1392"/>
      <c r="AJ17" s="1393" t="s">
        <v>168</v>
      </c>
      <c r="AK17" s="1438"/>
    </row>
    <row r="18" spans="1:37" ht="9" customHeight="1" x14ac:dyDescent="0.25">
      <c r="A18" s="1333" t="s">
        <v>83</v>
      </c>
      <c r="B18" s="1334"/>
      <c r="C18" s="1335"/>
      <c r="D18" s="1333" t="s">
        <v>10</v>
      </c>
      <c r="E18" s="1334"/>
      <c r="F18" s="1334"/>
      <c r="G18" s="1335"/>
      <c r="H18" s="1333" t="s">
        <v>84</v>
      </c>
      <c r="I18" s="1334"/>
      <c r="J18" s="1334"/>
      <c r="K18" s="1335"/>
      <c r="L18" s="1413" t="s">
        <v>85</v>
      </c>
      <c r="M18" s="1414"/>
      <c r="N18" s="1415"/>
      <c r="O18" s="22" t="s">
        <v>86</v>
      </c>
      <c r="P18" s="1413" t="s">
        <v>87</v>
      </c>
      <c r="Q18" s="1414"/>
      <c r="R18" s="1415"/>
      <c r="S18" s="1413" t="s">
        <v>88</v>
      </c>
      <c r="T18" s="1414"/>
      <c r="U18" s="1415"/>
      <c r="V18" s="5"/>
      <c r="W18" s="1383" t="s">
        <v>89</v>
      </c>
      <c r="X18" s="1384"/>
      <c r="Y18" s="1384"/>
      <c r="Z18" s="1384"/>
      <c r="AA18" s="1384"/>
      <c r="AB18" s="1384"/>
      <c r="AC18" s="1385"/>
      <c r="AD18" s="5"/>
      <c r="AE18" s="1387" t="s">
        <v>90</v>
      </c>
      <c r="AF18" s="1388"/>
      <c r="AG18" s="1388"/>
      <c r="AH18" s="1388"/>
      <c r="AI18" s="1571"/>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4"/>
      <c r="B20" s="1414"/>
      <c r="C20" s="1414"/>
      <c r="D20" s="1414"/>
      <c r="E20" s="1414"/>
      <c r="F20" s="1414"/>
      <c r="G20" s="1414"/>
      <c r="H20" s="1578"/>
      <c r="I20" s="1578"/>
      <c r="J20" s="1578"/>
      <c r="K20" s="1578"/>
      <c r="L20" s="1579"/>
      <c r="M20" s="1579"/>
      <c r="N20" s="1579"/>
      <c r="O20" s="1579"/>
      <c r="P20" s="1579"/>
      <c r="Q20" s="1579"/>
      <c r="R20" s="1579"/>
      <c r="S20" s="1579"/>
      <c r="T20" s="1579"/>
      <c r="U20" s="1579"/>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193</v>
      </c>
      <c r="B21" s="1469"/>
      <c r="C21" s="1469"/>
      <c r="D21" s="1469"/>
      <c r="E21" s="1469"/>
      <c r="F21" s="1469"/>
      <c r="G21" s="1469"/>
      <c r="H21" s="1469"/>
      <c r="I21" s="1469"/>
      <c r="J21" s="1469"/>
      <c r="K21" s="1469"/>
      <c r="L21" s="1469"/>
      <c r="M21" s="1469"/>
      <c r="N21" s="1469"/>
      <c r="O21" s="1469"/>
      <c r="P21" s="1469"/>
      <c r="Q21" s="1469"/>
      <c r="R21" s="1469"/>
      <c r="S21" s="1469"/>
      <c r="T21" s="1469"/>
      <c r="U21" s="1469"/>
      <c r="V21" s="5"/>
      <c r="W21" s="23"/>
      <c r="X21" s="23"/>
      <c r="Y21" s="23"/>
      <c r="Z21" s="23"/>
      <c r="AA21" s="23"/>
      <c r="AB21" s="23"/>
      <c r="AC21" s="5"/>
      <c r="AD21" s="5"/>
      <c r="AE21" s="1387" t="s">
        <v>92</v>
      </c>
      <c r="AF21" s="1388"/>
      <c r="AG21" s="1388"/>
      <c r="AH21" s="1388"/>
      <c r="AI21" s="1571"/>
      <c r="AJ21" s="1389" t="s">
        <v>82</v>
      </c>
      <c r="AK21" s="1274"/>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42" t="s">
        <v>93</v>
      </c>
      <c r="X22" s="1343"/>
      <c r="Y22" s="1343"/>
      <c r="Z22" s="1343"/>
      <c r="AA22" s="1343"/>
      <c r="AB22" s="1343"/>
      <c r="AC22" s="1344"/>
      <c r="AD22" s="5"/>
      <c r="AE22" s="1390" t="str">
        <f>EXPORTAR!D34</f>
        <v>KNAJA5535S5103389</v>
      </c>
      <c r="AF22" s="1570"/>
      <c r="AG22" s="1570"/>
      <c r="AH22" s="1570"/>
      <c r="AI22" s="1392"/>
      <c r="AJ22" s="1393" t="s">
        <v>168</v>
      </c>
      <c r="AK22" s="1438"/>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67" t="s">
        <v>98</v>
      </c>
      <c r="X23" s="1368"/>
      <c r="Y23" s="1367" t="s">
        <v>99</v>
      </c>
      <c r="Z23" s="1382"/>
      <c r="AA23" s="1382"/>
      <c r="AB23" s="1382"/>
      <c r="AC23" s="1368"/>
      <c r="AD23" s="5"/>
      <c r="AE23" s="1383" t="s">
        <v>100</v>
      </c>
      <c r="AF23" s="1384"/>
      <c r="AG23" s="1384"/>
      <c r="AH23" s="1384"/>
      <c r="AI23" s="1384"/>
      <c r="AJ23" s="1384"/>
      <c r="AK23" s="1385"/>
    </row>
    <row r="24" spans="1:37" ht="15"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1"/>
      <c r="P24" s="1379" t="str">
        <f>EXPORTAR!D8</f>
        <v>NEVARDO</v>
      </c>
      <c r="Q24" s="1380"/>
      <c r="R24" s="1380"/>
      <c r="S24" s="1380"/>
      <c r="T24" s="1380"/>
      <c r="U24" s="1381"/>
      <c r="V24" s="5"/>
      <c r="W24" s="30"/>
      <c r="X24" s="30"/>
      <c r="Y24" s="96"/>
      <c r="Z24" s="97"/>
      <c r="AA24" s="99"/>
      <c r="AB24" s="97"/>
      <c r="AC24" s="98"/>
      <c r="AD24" s="5"/>
      <c r="AE24" s="93" t="str">
        <f>EXPORTAR!D42</f>
        <v/>
      </c>
      <c r="AF24" s="94"/>
      <c r="AG24" s="94"/>
      <c r="AH24" s="94"/>
      <c r="AI24" s="94"/>
      <c r="AJ24" s="94"/>
      <c r="AK24" s="95"/>
    </row>
    <row r="25" spans="1:37" ht="15" customHeight="1" x14ac:dyDescent="0.25">
      <c r="A25" s="1379" t="str">
        <f>EXPORTAR!G9</f>
        <v/>
      </c>
      <c r="B25" s="1380"/>
      <c r="C25" s="1380"/>
      <c r="D25" s="1380"/>
      <c r="E25" s="1380"/>
      <c r="F25" s="1380"/>
      <c r="G25" s="1380"/>
      <c r="H25" s="61"/>
      <c r="I25" s="1379" t="str">
        <f>EXPORTAR!G10</f>
        <v/>
      </c>
      <c r="J25" s="1380"/>
      <c r="K25" s="1380"/>
      <c r="L25" s="1380"/>
      <c r="M25" s="1380"/>
      <c r="N25" s="1380"/>
      <c r="O25" s="1381"/>
      <c r="P25" s="1379">
        <f>EXPORTAR!G8</f>
        <v>0</v>
      </c>
      <c r="Q25" s="1380"/>
      <c r="R25" s="1380"/>
      <c r="S25" s="1380"/>
      <c r="T25" s="1380"/>
      <c r="U25" s="1381"/>
      <c r="V25" s="5"/>
      <c r="W25" s="1582" t="s">
        <v>101</v>
      </c>
      <c r="X25" s="1582" t="s">
        <v>102</v>
      </c>
      <c r="Y25" s="1582" t="s">
        <v>358</v>
      </c>
      <c r="Z25" s="1582" t="s">
        <v>357</v>
      </c>
      <c r="AA25" s="1370" t="s">
        <v>105</v>
      </c>
      <c r="AB25" s="1595" t="s">
        <v>106</v>
      </c>
      <c r="AC25" s="1596"/>
      <c r="AD25" s="25"/>
      <c r="AE25" s="1373"/>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2"/>
      <c r="I26" s="1323"/>
      <c r="J26" s="1321" t="s">
        <v>111</v>
      </c>
      <c r="K26" s="1323"/>
      <c r="L26" s="1321" t="s">
        <v>112</v>
      </c>
      <c r="M26" s="1322"/>
      <c r="N26" s="1323"/>
      <c r="O26" s="27" t="s">
        <v>113</v>
      </c>
      <c r="P26" s="1321" t="s">
        <v>114</v>
      </c>
      <c r="Q26" s="1322"/>
      <c r="R26" s="1323"/>
      <c r="S26" s="1584" t="s">
        <v>115</v>
      </c>
      <c r="T26" s="1585"/>
      <c r="U26" s="1586"/>
      <c r="V26" s="5"/>
      <c r="W26" s="1583"/>
      <c r="X26" s="1583"/>
      <c r="Y26" s="1583"/>
      <c r="Z26" s="1583"/>
      <c r="AA26" s="1371"/>
      <c r="AB26" s="1597"/>
      <c r="AC26" s="1598"/>
      <c r="AD26" s="28"/>
      <c r="AE26" s="1376"/>
      <c r="AF26" s="1377"/>
      <c r="AG26" s="1377"/>
      <c r="AH26" s="1377"/>
      <c r="AI26" s="1377"/>
      <c r="AJ26" s="1377"/>
      <c r="AK26" s="1378"/>
    </row>
    <row r="27" spans="1:37" ht="11.25" customHeight="1" x14ac:dyDescent="0.25">
      <c r="A27" s="1284" t="s">
        <v>116</v>
      </c>
      <c r="B27" s="1285"/>
      <c r="C27" s="1288" t="s">
        <v>117</v>
      </c>
      <c r="D27" s="1284" t="s">
        <v>118</v>
      </c>
      <c r="E27" s="1290"/>
      <c r="F27" s="1285"/>
      <c r="G27" s="1284" t="s">
        <v>119</v>
      </c>
      <c r="H27" s="1290"/>
      <c r="I27" s="1285"/>
      <c r="J27" s="1284" t="s">
        <v>120</v>
      </c>
      <c r="K27" s="1285"/>
      <c r="L27" s="1284" t="s">
        <v>121</v>
      </c>
      <c r="M27" s="1290"/>
      <c r="N27" s="1285"/>
      <c r="O27" s="1288" t="s">
        <v>122</v>
      </c>
      <c r="P27" s="1284" t="s">
        <v>123</v>
      </c>
      <c r="Q27" s="1290"/>
      <c r="R27" s="1285"/>
      <c r="S27" s="1272">
        <f>EXPORTAR!D11</f>
        <v>4236698</v>
      </c>
      <c r="T27" s="1623"/>
      <c r="U27" s="1624"/>
      <c r="V27" s="5"/>
      <c r="W27" s="1587" t="s">
        <v>115</v>
      </c>
      <c r="X27" s="1588"/>
      <c r="Y27" s="1589"/>
      <c r="Z27" s="1367" t="s">
        <v>124</v>
      </c>
      <c r="AA27" s="1382"/>
      <c r="AB27" s="1382"/>
      <c r="AC27" s="1368"/>
      <c r="AD27" s="29"/>
      <c r="AE27" s="1384"/>
      <c r="AF27" s="1384"/>
      <c r="AG27" s="1384"/>
      <c r="AH27" s="1384"/>
      <c r="AI27" s="1384"/>
      <c r="AJ27" s="1384"/>
      <c r="AK27" s="1384"/>
    </row>
    <row r="28" spans="1:37" ht="10.5" customHeight="1" x14ac:dyDescent="0.25">
      <c r="A28" s="1286"/>
      <c r="B28" s="1287"/>
      <c r="C28" s="1289"/>
      <c r="D28" s="1286"/>
      <c r="E28" s="1291"/>
      <c r="F28" s="1287"/>
      <c r="G28" s="1286"/>
      <c r="H28" s="1291"/>
      <c r="I28" s="1287"/>
      <c r="J28" s="1286"/>
      <c r="K28" s="1287"/>
      <c r="L28" s="1286"/>
      <c r="M28" s="1291"/>
      <c r="N28" s="1287"/>
      <c r="O28" s="1289"/>
      <c r="P28" s="1286"/>
      <c r="Q28" s="1291"/>
      <c r="R28" s="1287"/>
      <c r="S28" s="1272" t="str">
        <f>EXPORTAR!G11</f>
        <v/>
      </c>
      <c r="T28" s="1623"/>
      <c r="U28" s="1624"/>
      <c r="V28" s="5"/>
      <c r="W28" s="1361"/>
      <c r="X28" s="1364"/>
      <c r="Y28" s="1339"/>
      <c r="Z28" s="30" t="s">
        <v>35</v>
      </c>
      <c r="AA28" s="30" t="s">
        <v>36</v>
      </c>
      <c r="AB28" s="1367" t="s">
        <v>37</v>
      </c>
      <c r="AC28" s="1368"/>
      <c r="AD28" s="29"/>
      <c r="AE28" s="1265" t="s">
        <v>125</v>
      </c>
      <c r="AF28" s="1266"/>
      <c r="AG28" s="1266"/>
      <c r="AH28" s="1266"/>
      <c r="AI28" s="1266"/>
      <c r="AJ28" s="1266"/>
      <c r="AK28" s="126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0"/>
      <c r="X29" s="1591"/>
      <c r="Y29" s="1592"/>
      <c r="Z29" s="1359"/>
      <c r="AA29" s="1359"/>
      <c r="AB29" s="1361"/>
      <c r="AC29" s="1339"/>
      <c r="AD29" s="34"/>
      <c r="AE29" s="35" t="s">
        <v>170</v>
      </c>
      <c r="AF29" s="35" t="s">
        <v>171</v>
      </c>
      <c r="AG29" s="64" t="s">
        <v>172</v>
      </c>
      <c r="AH29" s="35" t="s">
        <v>173</v>
      </c>
      <c r="AI29" s="35" t="s">
        <v>174</v>
      </c>
      <c r="AJ29" s="1613" t="s">
        <v>67</v>
      </c>
      <c r="AK29" s="1250"/>
    </row>
    <row r="30" spans="1:37" ht="13.5" customHeight="1" x14ac:dyDescent="0.25">
      <c r="A30" s="1383" t="str">
        <f>EXPORTAR!D12</f>
        <v xml:space="preserve">Cra 10 25 - 58 </v>
      </c>
      <c r="B30" s="1384"/>
      <c r="C30" s="1384"/>
      <c r="D30" s="1384"/>
      <c r="E30" s="1384"/>
      <c r="F30" s="1384"/>
      <c r="G30" s="1384"/>
      <c r="H30" s="1384"/>
      <c r="I30" s="1384"/>
      <c r="J30" s="1384"/>
      <c r="K30" s="1384"/>
      <c r="L30" s="1385"/>
      <c r="M30" s="1389" t="str">
        <f>EXPORTAR!D13</f>
        <v>San Jose</v>
      </c>
      <c r="N30" s="1594"/>
      <c r="O30" s="1594"/>
      <c r="P30" s="1594"/>
      <c r="Q30" s="1594"/>
      <c r="R30" s="1274"/>
      <c r="S30" s="1389">
        <f>EXPORTAR!D14</f>
        <v>3106495552</v>
      </c>
      <c r="T30" s="1594"/>
      <c r="U30" s="1274"/>
      <c r="V30" s="5"/>
      <c r="W30" s="1590"/>
      <c r="X30" s="1591"/>
      <c r="Y30" s="1592"/>
      <c r="Z30" s="1593"/>
      <c r="AA30" s="1593"/>
      <c r="AB30" s="1590"/>
      <c r="AC30" s="1592"/>
      <c r="AD30" s="34"/>
      <c r="AE30" s="35"/>
      <c r="AF30" s="35"/>
      <c r="AG30" s="64"/>
      <c r="AH30" s="35"/>
      <c r="AI30" s="35"/>
      <c r="AJ30" s="102"/>
      <c r="AK30" s="103"/>
    </row>
    <row r="31" spans="1:37" ht="12" customHeight="1" x14ac:dyDescent="0.25">
      <c r="A31" s="1643" t="str">
        <f>EXPORTAR!G12</f>
        <v/>
      </c>
      <c r="B31" s="1644"/>
      <c r="C31" s="1644"/>
      <c r="D31" s="1644"/>
      <c r="E31" s="1644"/>
      <c r="F31" s="1644"/>
      <c r="G31" s="1644"/>
      <c r="H31" s="1644"/>
      <c r="I31" s="1644"/>
      <c r="J31" s="1644"/>
      <c r="K31" s="1644"/>
      <c r="L31" s="1645"/>
      <c r="M31" s="1646" t="str">
        <f>EXPORTAR!G13</f>
        <v/>
      </c>
      <c r="N31" s="1647"/>
      <c r="O31" s="1647"/>
      <c r="P31" s="1647"/>
      <c r="Q31" s="1647"/>
      <c r="R31" s="1648"/>
      <c r="S31" s="1272" t="str">
        <f>EXPORTAR!G14</f>
        <v/>
      </c>
      <c r="T31" s="1623"/>
      <c r="U31" s="1624"/>
      <c r="V31" s="5"/>
      <c r="W31" s="1340"/>
      <c r="X31" s="1366"/>
      <c r="Y31" s="1341"/>
      <c r="Z31" s="1360"/>
      <c r="AA31" s="1360"/>
      <c r="AB31" s="1340"/>
      <c r="AC31" s="1341"/>
      <c r="AD31" s="29"/>
      <c r="AE31" s="1599" t="s">
        <v>126</v>
      </c>
      <c r="AF31" s="1599" t="s">
        <v>127</v>
      </c>
      <c r="AG31" s="1599" t="s">
        <v>128</v>
      </c>
      <c r="AH31" s="1599" t="s">
        <v>129</v>
      </c>
      <c r="AI31" s="1599" t="s">
        <v>130</v>
      </c>
      <c r="AJ31" s="1338" t="s">
        <v>131</v>
      </c>
      <c r="AK31" s="1601"/>
    </row>
    <row r="32" spans="1:37" ht="8.25" customHeight="1" x14ac:dyDescent="0.25">
      <c r="A32" s="1640" t="s">
        <v>132</v>
      </c>
      <c r="B32" s="1641"/>
      <c r="C32" s="1641"/>
      <c r="D32" s="1641"/>
      <c r="E32" s="1641"/>
      <c r="F32" s="1641"/>
      <c r="G32" s="1641"/>
      <c r="H32" s="1641"/>
      <c r="I32" s="1641"/>
      <c r="J32" s="1641"/>
      <c r="K32" s="1641"/>
      <c r="L32" s="1642"/>
      <c r="M32" s="1640" t="s">
        <v>132</v>
      </c>
      <c r="N32" s="1641"/>
      <c r="O32" s="1641"/>
      <c r="P32" s="1641"/>
      <c r="Q32" s="1641"/>
      <c r="R32" s="1641"/>
      <c r="S32" s="1641"/>
      <c r="T32" s="1641"/>
      <c r="U32" s="1642"/>
      <c r="V32" s="5"/>
      <c r="W32" s="39"/>
      <c r="X32" s="39"/>
      <c r="Y32" s="39"/>
      <c r="Z32" s="39"/>
      <c r="AA32" s="39"/>
      <c r="AB32" s="39"/>
      <c r="AC32" s="39"/>
      <c r="AD32" s="29"/>
      <c r="AE32" s="1600"/>
      <c r="AF32" s="1600"/>
      <c r="AG32" s="1600"/>
      <c r="AH32" s="1600"/>
      <c r="AI32" s="1600"/>
      <c r="AJ32" s="1602"/>
      <c r="AK32" s="1603"/>
    </row>
    <row r="33" spans="1:37" ht="9" customHeight="1" x14ac:dyDescent="0.25">
      <c r="A33" s="1251"/>
      <c r="B33" s="1252"/>
      <c r="C33" s="1252"/>
      <c r="D33" s="1252"/>
      <c r="E33" s="1252"/>
      <c r="F33" s="1252"/>
      <c r="G33" s="1252"/>
      <c r="H33" s="1252"/>
      <c r="I33" s="1252"/>
      <c r="J33" s="1252"/>
      <c r="K33" s="1252"/>
      <c r="L33" s="1253"/>
      <c r="M33" s="1251"/>
      <c r="N33" s="1252"/>
      <c r="O33" s="1252"/>
      <c r="P33" s="1252"/>
      <c r="Q33" s="1252"/>
      <c r="R33" s="1252"/>
      <c r="S33" s="1252"/>
      <c r="T33" s="1252"/>
      <c r="U33" s="1253"/>
      <c r="V33" s="5"/>
      <c r="W33" s="1342" t="s">
        <v>133</v>
      </c>
      <c r="X33" s="1343"/>
      <c r="Y33" s="1343"/>
      <c r="Z33" s="1343"/>
      <c r="AA33" s="1343"/>
      <c r="AB33" s="1343"/>
      <c r="AC33" s="1344"/>
      <c r="AD33" s="29"/>
      <c r="AE33" s="1342" t="s">
        <v>134</v>
      </c>
      <c r="AF33" s="1343"/>
      <c r="AG33" s="1343"/>
      <c r="AH33" s="1343"/>
      <c r="AI33" s="1343"/>
      <c r="AJ33" s="1343"/>
      <c r="AK33" s="1344"/>
    </row>
    <row r="34" spans="1:37" ht="9.75" customHeight="1" thickBot="1" x14ac:dyDescent="0.3">
      <c r="A34" s="1254"/>
      <c r="B34" s="1255"/>
      <c r="C34" s="1255"/>
      <c r="D34" s="1255"/>
      <c r="E34" s="1255"/>
      <c r="F34" s="1255"/>
      <c r="G34" s="1255"/>
      <c r="H34" s="1255"/>
      <c r="I34" s="1255"/>
      <c r="J34" s="1255"/>
      <c r="K34" s="1255"/>
      <c r="L34" s="1256"/>
      <c r="M34" s="1254"/>
      <c r="N34" s="1255"/>
      <c r="O34" s="1255"/>
      <c r="P34" s="1255"/>
      <c r="Q34" s="1255"/>
      <c r="R34" s="1255"/>
      <c r="S34" s="1255"/>
      <c r="T34" s="1255"/>
      <c r="U34" s="1256"/>
      <c r="V34" s="5"/>
      <c r="W34" s="1345" t="s">
        <v>135</v>
      </c>
      <c r="X34" s="1348" t="s">
        <v>136</v>
      </c>
      <c r="Y34" s="1606"/>
      <c r="Z34" s="1345" t="s">
        <v>137</v>
      </c>
      <c r="AA34" s="1345" t="s">
        <v>138</v>
      </c>
      <c r="AB34" s="1338" t="s">
        <v>139</v>
      </c>
      <c r="AC34" s="1601"/>
      <c r="AD34" s="40"/>
      <c r="AE34" s="41" t="s">
        <v>30</v>
      </c>
      <c r="AF34" s="42"/>
      <c r="AG34" s="42"/>
      <c r="AH34" s="42"/>
      <c r="AI34" s="42"/>
      <c r="AJ34" s="1324" t="s">
        <v>108</v>
      </c>
      <c r="AK34" s="1325"/>
    </row>
    <row r="35" spans="1:37" ht="9.75" customHeight="1" x14ac:dyDescent="0.25">
      <c r="A35" s="1614"/>
      <c r="B35" s="1614"/>
      <c r="C35" s="1614"/>
      <c r="D35" s="1614"/>
      <c r="E35" s="1614"/>
      <c r="F35" s="1614"/>
      <c r="G35" s="1614"/>
      <c r="H35" s="1614"/>
      <c r="I35" s="1614"/>
      <c r="J35" s="1614"/>
      <c r="K35" s="1614"/>
      <c r="L35" s="1614"/>
      <c r="M35" s="1614"/>
      <c r="N35" s="1614"/>
      <c r="O35" s="1614"/>
      <c r="P35" s="1614"/>
      <c r="Q35" s="1614"/>
      <c r="R35" s="1614"/>
      <c r="S35" s="1614"/>
      <c r="T35" s="1614"/>
      <c r="U35" s="1614"/>
      <c r="V35" s="5"/>
      <c r="W35" s="1604"/>
      <c r="X35" s="1607"/>
      <c r="Y35" s="1608"/>
      <c r="Z35" s="1604"/>
      <c r="AA35" s="1604"/>
      <c r="AB35" s="1611"/>
      <c r="AC35" s="1612"/>
      <c r="AD35" s="43"/>
      <c r="AE35" s="44"/>
      <c r="AF35" s="45"/>
      <c r="AG35" s="45"/>
      <c r="AH35" s="45"/>
      <c r="AI35" s="45"/>
      <c r="AJ35" s="1326"/>
      <c r="AK35" s="1327"/>
    </row>
    <row r="36" spans="1:37" ht="9.75" customHeight="1" x14ac:dyDescent="0.25">
      <c r="A36" s="1331" t="s">
        <v>140</v>
      </c>
      <c r="B36" s="1331"/>
      <c r="C36" s="1331"/>
      <c r="D36" s="1331"/>
      <c r="E36" s="1331"/>
      <c r="F36" s="1331"/>
      <c r="G36" s="1331"/>
      <c r="H36" s="1331"/>
      <c r="I36" s="1331"/>
      <c r="J36" s="1331"/>
      <c r="K36" s="1331"/>
      <c r="L36" s="1331"/>
      <c r="M36" s="1331"/>
      <c r="N36" s="1331"/>
      <c r="O36" s="1331"/>
      <c r="P36" s="1331"/>
      <c r="Q36" s="1331"/>
      <c r="R36" s="1331"/>
      <c r="S36" s="1331"/>
      <c r="T36" s="1331"/>
      <c r="U36" s="1331"/>
      <c r="V36" s="5"/>
      <c r="W36" s="1604"/>
      <c r="X36" s="1607"/>
      <c r="Y36" s="1608"/>
      <c r="Z36" s="1604"/>
      <c r="AA36" s="1604"/>
      <c r="AB36" s="1611"/>
      <c r="AC36" s="1612"/>
      <c r="AD36" s="43"/>
      <c r="AE36" s="44"/>
      <c r="AF36" s="45"/>
      <c r="AG36" s="45"/>
      <c r="AH36" s="45"/>
      <c r="AI36" s="45"/>
      <c r="AJ36" s="1326"/>
      <c r="AK36" s="1327"/>
    </row>
    <row r="37" spans="1:37" ht="9.75" customHeight="1" x14ac:dyDescent="0.25">
      <c r="A37" s="1332"/>
      <c r="B37" s="1332"/>
      <c r="C37" s="1332"/>
      <c r="D37" s="1332"/>
      <c r="E37" s="1332"/>
      <c r="F37" s="1332"/>
      <c r="G37" s="1332"/>
      <c r="H37" s="1332"/>
      <c r="I37" s="1332"/>
      <c r="J37" s="1332"/>
      <c r="K37" s="1332"/>
      <c r="L37" s="1332"/>
      <c r="M37" s="1332"/>
      <c r="N37" s="1332"/>
      <c r="O37" s="1332"/>
      <c r="P37" s="1332"/>
      <c r="Q37" s="1332"/>
      <c r="R37" s="1332"/>
      <c r="S37" s="1332"/>
      <c r="T37" s="1332"/>
      <c r="U37" s="1332"/>
      <c r="V37" s="5"/>
      <c r="W37" s="1605"/>
      <c r="X37" s="1609"/>
      <c r="Y37" s="1610"/>
      <c r="Z37" s="1605"/>
      <c r="AA37" s="1605"/>
      <c r="AB37" s="1602"/>
      <c r="AC37" s="1603"/>
      <c r="AD37" s="45"/>
      <c r="AE37" s="46"/>
      <c r="AF37" s="47"/>
      <c r="AG37" s="47"/>
      <c r="AH37" s="47"/>
      <c r="AI37" s="47"/>
      <c r="AJ37" s="1328"/>
      <c r="AK37" s="1329"/>
    </row>
    <row r="38" spans="1:37" ht="9.75" customHeight="1" x14ac:dyDescent="0.25">
      <c r="A38" s="1333" t="s">
        <v>95</v>
      </c>
      <c r="B38" s="1334"/>
      <c r="C38" s="1334"/>
      <c r="D38" s="1334"/>
      <c r="E38" s="1334"/>
      <c r="F38" s="1334"/>
      <c r="G38" s="1334"/>
      <c r="H38" s="1335"/>
      <c r="I38" s="1333" t="s">
        <v>96</v>
      </c>
      <c r="J38" s="1334"/>
      <c r="K38" s="1334"/>
      <c r="L38" s="1334"/>
      <c r="M38" s="1334"/>
      <c r="N38" s="1334"/>
      <c r="O38" s="1335"/>
      <c r="P38" s="1333" t="s">
        <v>97</v>
      </c>
      <c r="Q38" s="1334"/>
      <c r="R38" s="1334"/>
      <c r="S38" s="1334"/>
      <c r="T38" s="1334"/>
      <c r="U38" s="1335"/>
      <c r="V38" s="5"/>
      <c r="W38" s="1296"/>
      <c r="X38" s="1296"/>
      <c r="Y38" s="1296"/>
      <c r="Z38" s="1296"/>
      <c r="AA38" s="1296"/>
      <c r="AB38" s="1296"/>
      <c r="AC38" s="1296"/>
      <c r="AD38" s="1296"/>
      <c r="AE38" s="1296"/>
      <c r="AF38" s="1296"/>
      <c r="AG38" s="1296"/>
      <c r="AH38" s="1296"/>
      <c r="AI38" s="1296"/>
      <c r="AJ38" s="1296"/>
      <c r="AK38" s="1296"/>
    </row>
    <row r="39" spans="1:37" ht="12" customHeight="1" x14ac:dyDescent="0.25">
      <c r="A39" s="1306" t="str">
        <f>EXPORTAR!D17</f>
        <v>BUSTOS</v>
      </c>
      <c r="B39" s="1307"/>
      <c r="C39" s="1307"/>
      <c r="D39" s="1307"/>
      <c r="E39" s="1307"/>
      <c r="F39" s="1307"/>
      <c r="G39" s="1307"/>
      <c r="H39" s="1308"/>
      <c r="I39" s="1306" t="str">
        <f>EXPORTAR!D18</f>
        <v>SUAREZ</v>
      </c>
      <c r="J39" s="1307"/>
      <c r="K39" s="1307"/>
      <c r="L39" s="1307"/>
      <c r="M39" s="1307"/>
      <c r="N39" s="1307"/>
      <c r="O39" s="1308"/>
      <c r="P39" s="1306" t="str">
        <f>EXPORTAR!D16</f>
        <v>WILLIAM ARMANDO</v>
      </c>
      <c r="Q39" s="1307"/>
      <c r="R39" s="1307"/>
      <c r="S39" s="1307"/>
      <c r="T39" s="1307"/>
      <c r="U39" s="1308"/>
      <c r="V39" s="5"/>
      <c r="W39" s="1342" t="s">
        <v>141</v>
      </c>
      <c r="X39" s="1343"/>
      <c r="Y39" s="1343"/>
      <c r="Z39" s="1343"/>
      <c r="AA39" s="1343"/>
      <c r="AB39" s="1343"/>
      <c r="AC39" s="1343"/>
      <c r="AD39" s="1343"/>
      <c r="AE39" s="1343"/>
      <c r="AF39" s="1343"/>
      <c r="AG39" s="1343"/>
      <c r="AH39" s="1343"/>
      <c r="AI39" s="1343"/>
      <c r="AJ39" s="1343"/>
      <c r="AK39" s="1344"/>
    </row>
    <row r="40" spans="1:37" ht="5.25" customHeight="1" x14ac:dyDescent="0.25">
      <c r="A40" s="1309"/>
      <c r="B40" s="1626"/>
      <c r="C40" s="1626"/>
      <c r="D40" s="1626"/>
      <c r="E40" s="1626"/>
      <c r="F40" s="1626"/>
      <c r="G40" s="1626"/>
      <c r="H40" s="1311"/>
      <c r="I40" s="1309"/>
      <c r="J40" s="1626"/>
      <c r="K40" s="1626"/>
      <c r="L40" s="1626"/>
      <c r="M40" s="1626"/>
      <c r="N40" s="1626"/>
      <c r="O40" s="1311"/>
      <c r="P40" s="1309"/>
      <c r="Q40" s="1626"/>
      <c r="R40" s="1626"/>
      <c r="S40" s="1626"/>
      <c r="T40" s="1626"/>
      <c r="U40" s="1311"/>
      <c r="V40" s="5"/>
      <c r="W40" s="1627" t="s">
        <v>142</v>
      </c>
      <c r="X40" s="1628"/>
      <c r="Y40" s="1628"/>
      <c r="Z40" s="1628"/>
      <c r="AA40" s="1628"/>
      <c r="AB40" s="1628"/>
      <c r="AC40" s="1628"/>
      <c r="AD40" s="1628"/>
      <c r="AE40" s="1628"/>
      <c r="AF40" s="1628"/>
      <c r="AG40" s="1628"/>
      <c r="AH40" s="1628"/>
      <c r="AI40" s="1628"/>
      <c r="AJ40" s="1628"/>
      <c r="AK40" s="1629"/>
    </row>
    <row r="41" spans="1:37" ht="3" customHeight="1" x14ac:dyDescent="0.25">
      <c r="A41" s="1312"/>
      <c r="B41" s="1313"/>
      <c r="C41" s="1313"/>
      <c r="D41" s="1313"/>
      <c r="E41" s="1313"/>
      <c r="F41" s="1313"/>
      <c r="G41" s="1313"/>
      <c r="H41" s="1314"/>
      <c r="I41" s="1312"/>
      <c r="J41" s="1313"/>
      <c r="K41" s="1313"/>
      <c r="L41" s="1313"/>
      <c r="M41" s="1313"/>
      <c r="N41" s="1313"/>
      <c r="O41" s="1314"/>
      <c r="P41" s="1312"/>
      <c r="Q41" s="1313"/>
      <c r="R41" s="1313"/>
      <c r="S41" s="1313"/>
      <c r="T41" s="1313"/>
      <c r="U41" s="1314"/>
      <c r="V41" s="5"/>
      <c r="W41" s="1316"/>
      <c r="X41" s="1630"/>
      <c r="Y41" s="1630"/>
      <c r="Z41" s="1630"/>
      <c r="AA41" s="1630"/>
      <c r="AB41" s="1630"/>
      <c r="AC41" s="1630"/>
      <c r="AD41" s="1630"/>
      <c r="AE41" s="1630"/>
      <c r="AF41" s="1630"/>
      <c r="AG41" s="1630"/>
      <c r="AH41" s="1630"/>
      <c r="AI41" s="1630"/>
      <c r="AJ41" s="1630"/>
      <c r="AK41" s="1318"/>
    </row>
    <row r="42" spans="1:37" ht="9.75" customHeight="1" x14ac:dyDescent="0.25">
      <c r="A42" s="1319" t="s">
        <v>107</v>
      </c>
      <c r="B42" s="1320"/>
      <c r="C42" s="26" t="s">
        <v>108</v>
      </c>
      <c r="D42" s="1321" t="s">
        <v>109</v>
      </c>
      <c r="E42" s="1322"/>
      <c r="F42" s="1323"/>
      <c r="G42" s="1321" t="s">
        <v>110</v>
      </c>
      <c r="H42" s="1322"/>
      <c r="I42" s="1323"/>
      <c r="J42" s="1321" t="s">
        <v>111</v>
      </c>
      <c r="K42" s="1323"/>
      <c r="L42" s="1321" t="s">
        <v>112</v>
      </c>
      <c r="M42" s="1322"/>
      <c r="N42" s="1323"/>
      <c r="O42" s="27" t="s">
        <v>113</v>
      </c>
      <c r="P42" s="1321" t="s">
        <v>114</v>
      </c>
      <c r="Q42" s="1322"/>
      <c r="R42" s="1323"/>
      <c r="S42" s="1321" t="s">
        <v>115</v>
      </c>
      <c r="T42" s="1322"/>
      <c r="U42" s="1323"/>
      <c r="V42" s="5"/>
      <c r="W42" s="1631"/>
      <c r="X42" s="1632"/>
      <c r="Y42" s="1632"/>
      <c r="Z42" s="1632"/>
      <c r="AA42" s="1632"/>
      <c r="AB42" s="1632"/>
      <c r="AC42" s="1632"/>
      <c r="AD42" s="1632"/>
      <c r="AE42" s="1632"/>
      <c r="AF42" s="1632"/>
      <c r="AG42" s="1632"/>
      <c r="AH42" s="1632"/>
      <c r="AI42" s="1632"/>
      <c r="AJ42" s="1632"/>
      <c r="AK42" s="1633"/>
    </row>
    <row r="43" spans="1:37" ht="9.75" customHeight="1" x14ac:dyDescent="0.25">
      <c r="A43" s="1284" t="s">
        <v>116</v>
      </c>
      <c r="B43" s="1285"/>
      <c r="C43" s="1288" t="s">
        <v>117</v>
      </c>
      <c r="D43" s="1284" t="s">
        <v>118</v>
      </c>
      <c r="E43" s="1290"/>
      <c r="F43" s="1285"/>
      <c r="G43" s="1284" t="s">
        <v>119</v>
      </c>
      <c r="H43" s="1290"/>
      <c r="I43" s="1285"/>
      <c r="J43" s="1284" t="s">
        <v>120</v>
      </c>
      <c r="K43" s="1285"/>
      <c r="L43" s="1284" t="s">
        <v>121</v>
      </c>
      <c r="M43" s="1290"/>
      <c r="N43" s="1285"/>
      <c r="O43" s="1288" t="s">
        <v>122</v>
      </c>
      <c r="P43" s="1284" t="s">
        <v>123</v>
      </c>
      <c r="Q43" s="1290"/>
      <c r="R43" s="1285"/>
      <c r="S43" s="1259">
        <f>EXPORTAR!D19</f>
        <v>1051954304</v>
      </c>
      <c r="T43" s="1615"/>
      <c r="U43" s="1616"/>
      <c r="V43" s="5"/>
      <c r="W43" s="1298" t="str">
        <f>IF(EXPORTAR!D51="","","Traslado de Cuenta Hacia la Secretaria de Transito de")</f>
        <v>Traslado de Cuenta Hacia la Secretaria de Transito de</v>
      </c>
      <c r="X43" s="1299"/>
      <c r="Y43" s="1299"/>
      <c r="Z43" s="1299"/>
      <c r="AA43" s="1299"/>
      <c r="AB43" s="1299"/>
      <c r="AC43" s="1299"/>
      <c r="AD43" s="1299"/>
      <c r="AE43" s="1299"/>
      <c r="AF43" s="1299"/>
      <c r="AG43" s="1302" t="str">
        <f>EXPORTAR!D51</f>
        <v>Moniquira - Boyaca</v>
      </c>
      <c r="AH43" s="1302"/>
      <c r="AI43" s="1302"/>
      <c r="AJ43" s="1302"/>
      <c r="AK43" s="1303"/>
    </row>
    <row r="44" spans="1:37" ht="3.75" customHeight="1" x14ac:dyDescent="0.25">
      <c r="A44" s="1286"/>
      <c r="B44" s="1287"/>
      <c r="C44" s="1289"/>
      <c r="D44" s="1286"/>
      <c r="E44" s="1291"/>
      <c r="F44" s="1287"/>
      <c r="G44" s="1286"/>
      <c r="H44" s="1291"/>
      <c r="I44" s="1287"/>
      <c r="J44" s="1286"/>
      <c r="K44" s="1287"/>
      <c r="L44" s="1286"/>
      <c r="M44" s="1291"/>
      <c r="N44" s="1287"/>
      <c r="O44" s="1289"/>
      <c r="P44" s="1286"/>
      <c r="Q44" s="1291"/>
      <c r="R44" s="1287"/>
      <c r="S44" s="1617"/>
      <c r="T44" s="1618"/>
      <c r="U44" s="1619"/>
      <c r="V44" s="5"/>
      <c r="W44" s="1300"/>
      <c r="X44" s="1301"/>
      <c r="Y44" s="1301"/>
      <c r="Z44" s="1301"/>
      <c r="AA44" s="1301"/>
      <c r="AB44" s="1301"/>
      <c r="AC44" s="1301"/>
      <c r="AD44" s="1301"/>
      <c r="AE44" s="1301"/>
      <c r="AF44" s="1301"/>
      <c r="AG44" s="1304"/>
      <c r="AH44" s="1304"/>
      <c r="AI44" s="1304"/>
      <c r="AJ44" s="1304"/>
      <c r="AK44" s="130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5" t="s">
        <v>143</v>
      </c>
      <c r="X45" s="1266"/>
      <c r="Y45" s="1266"/>
      <c r="Z45" s="1266"/>
      <c r="AA45" s="1266"/>
      <c r="AB45" s="1266"/>
      <c r="AC45" s="1266"/>
      <c r="AD45" s="1266"/>
      <c r="AE45" s="1266"/>
      <c r="AF45" s="1266"/>
      <c r="AG45" s="1266"/>
      <c r="AH45" s="1266"/>
      <c r="AI45" s="1266"/>
      <c r="AJ45" s="1266"/>
      <c r="AK45" s="1267"/>
    </row>
    <row r="46" spans="1:37" ht="19.5" customHeight="1" x14ac:dyDescent="0.25">
      <c r="A46" s="1268" t="str">
        <f>EXPORTAR!D20</f>
        <v>Vereda San Isidro</v>
      </c>
      <c r="B46" s="1271"/>
      <c r="C46" s="1271"/>
      <c r="D46" s="1271"/>
      <c r="E46" s="1271"/>
      <c r="F46" s="1271"/>
      <c r="G46" s="1271"/>
      <c r="H46" s="1271"/>
      <c r="I46" s="1271"/>
      <c r="J46" s="1271"/>
      <c r="K46" s="1271"/>
      <c r="L46" s="1270"/>
      <c r="M46" s="1620" t="str">
        <f>EXPORTAR!D21</f>
        <v>San Jose</v>
      </c>
      <c r="N46" s="1621"/>
      <c r="O46" s="1621"/>
      <c r="P46" s="1621"/>
      <c r="Q46" s="1621"/>
      <c r="R46" s="1622"/>
      <c r="S46" s="1272">
        <f>EXPORTAR!D22</f>
        <v>3219955900</v>
      </c>
      <c r="T46" s="1623"/>
      <c r="U46" s="1624"/>
      <c r="V46" s="5"/>
      <c r="W46" s="1275" t="s">
        <v>144</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8"/>
      <c r="X47" s="1625"/>
      <c r="Y47" s="1625"/>
      <c r="Z47" s="1625"/>
      <c r="AA47" s="1625"/>
      <c r="AB47" s="1625"/>
      <c r="AC47" s="1625"/>
      <c r="AD47" s="1625"/>
      <c r="AE47" s="1625"/>
      <c r="AF47" s="1625"/>
      <c r="AG47" s="1625"/>
      <c r="AH47" s="1625"/>
      <c r="AI47" s="1625"/>
      <c r="AJ47" s="1625"/>
      <c r="AK47" s="1280"/>
    </row>
    <row r="48" spans="1:37" x14ac:dyDescent="0.25">
      <c r="A48" s="1634"/>
      <c r="B48" s="1635"/>
      <c r="C48" s="1635"/>
      <c r="D48" s="1635"/>
      <c r="E48" s="1635"/>
      <c r="F48" s="1635"/>
      <c r="G48" s="1635"/>
      <c r="H48" s="1635"/>
      <c r="I48" s="1635"/>
      <c r="J48" s="1635"/>
      <c r="K48" s="1635"/>
      <c r="L48" s="1635"/>
      <c r="M48" s="1635"/>
      <c r="N48" s="1635"/>
      <c r="O48" s="1635"/>
      <c r="P48" s="1635"/>
      <c r="Q48" s="1635"/>
      <c r="R48" s="1635"/>
      <c r="S48" s="1635"/>
      <c r="T48" s="1635"/>
      <c r="U48" s="1636"/>
      <c r="V48" s="5"/>
      <c r="W48" s="1281"/>
      <c r="X48" s="1282"/>
      <c r="Y48" s="1282"/>
      <c r="Z48" s="1282"/>
      <c r="AA48" s="1282"/>
      <c r="AB48" s="1282"/>
      <c r="AC48" s="1282"/>
      <c r="AD48" s="1282"/>
      <c r="AE48" s="1282"/>
      <c r="AF48" s="1282"/>
      <c r="AG48" s="1282"/>
      <c r="AH48" s="1282"/>
      <c r="AI48" s="1282"/>
      <c r="AJ48" s="1282"/>
      <c r="AK48" s="1283"/>
    </row>
    <row r="49" spans="1:37" ht="2.25" customHeight="1" thickBot="1" x14ac:dyDescent="0.3">
      <c r="A49" s="1637"/>
      <c r="B49" s="1638"/>
      <c r="C49" s="1638"/>
      <c r="D49" s="1638"/>
      <c r="E49" s="1638"/>
      <c r="F49" s="1638"/>
      <c r="G49" s="1638"/>
      <c r="H49" s="1638"/>
      <c r="I49" s="1638"/>
      <c r="J49" s="1638"/>
      <c r="K49" s="1638"/>
      <c r="L49" s="1638"/>
      <c r="M49" s="1638"/>
      <c r="N49" s="1638"/>
      <c r="O49" s="1638"/>
      <c r="P49" s="1638"/>
      <c r="Q49" s="1638"/>
      <c r="R49" s="1638"/>
      <c r="S49" s="1638"/>
      <c r="T49" s="1638"/>
      <c r="U49" s="1639"/>
      <c r="V49" s="5"/>
      <c r="W49" s="1292"/>
      <c r="X49" s="1293"/>
      <c r="Y49" s="1293"/>
      <c r="Z49" s="1293"/>
      <c r="AA49" s="1293"/>
      <c r="AB49" s="1293"/>
      <c r="AC49" s="1293"/>
      <c r="AD49" s="1293"/>
      <c r="AE49" s="1293"/>
      <c r="AF49" s="1293"/>
      <c r="AG49" s="1293"/>
      <c r="AH49" s="1293"/>
      <c r="AI49" s="1293"/>
      <c r="AJ49" s="1293"/>
      <c r="AK49" s="129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5"/>
      <c r="X50" s="1296"/>
      <c r="Y50" s="1296"/>
      <c r="Z50" s="1296"/>
      <c r="AA50" s="1296"/>
      <c r="AB50" s="1296"/>
      <c r="AC50" s="1296"/>
      <c r="AD50" s="1296"/>
      <c r="AE50" s="1296"/>
      <c r="AF50" s="1296"/>
      <c r="AG50" s="1296"/>
      <c r="AH50" s="1296"/>
      <c r="AI50" s="1296"/>
      <c r="AJ50" s="1296"/>
      <c r="AK50" s="1297"/>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t="str">
        <f>DATOS!W2</f>
        <v>Juridicox.com Tramites de Transito En Antioquia - 3136668894 - Hola@Juridicox.com - Medellin - Antioquia</v>
      </c>
      <c r="C52" s="568"/>
      <c r="D52" s="568"/>
      <c r="E52" s="568"/>
      <c r="F52" s="568"/>
      <c r="G52" s="568"/>
      <c r="H52" s="568"/>
      <c r="I52" s="568"/>
      <c r="J52" s="568"/>
      <c r="K52" s="568"/>
    </row>
    <row r="53" spans="1:37" ht="4.5" customHeight="1" x14ac:dyDescent="0.25">
      <c r="B53" s="101"/>
      <c r="C53" s="1530">
        <f>EXPORTAR!D45</f>
        <v>0</v>
      </c>
      <c r="D53" s="1530"/>
      <c r="E53" s="1530"/>
      <c r="F53" s="1530"/>
      <c r="G53" s="1530"/>
      <c r="H53" s="1530"/>
      <c r="I53" s="1530"/>
      <c r="J53" s="1530"/>
      <c r="K53" s="1530"/>
      <c r="L53" s="1530"/>
      <c r="M53" s="1530"/>
      <c r="N53" s="1530"/>
      <c r="O53" s="1530"/>
      <c r="P53" s="1530"/>
      <c r="Q53" s="1530"/>
      <c r="R53" s="1530"/>
      <c r="S53" s="1530"/>
      <c r="T53" s="1530"/>
      <c r="U53" s="1530"/>
      <c r="V53" s="1530"/>
      <c r="W53" s="1530"/>
    </row>
    <row r="54" spans="1:37" x14ac:dyDescent="0.25">
      <c r="F54" s="1464"/>
      <c r="G54" s="1464"/>
      <c r="H54" s="1464"/>
      <c r="I54" s="1464"/>
      <c r="J54" s="1464"/>
      <c r="K54" s="1464"/>
      <c r="L54" s="1464"/>
      <c r="M54" s="1464"/>
      <c r="N54" s="1464"/>
      <c r="O54" s="1464"/>
      <c r="P54" s="1464"/>
      <c r="Q54" s="1464"/>
      <c r="R54" s="1464"/>
      <c r="S54" s="1464"/>
      <c r="T54" s="1464"/>
      <c r="U54" s="1464"/>
      <c r="V54" s="1464"/>
      <c r="W54" s="1464"/>
      <c r="X54" s="1464"/>
    </row>
  </sheetData>
  <mergeCells count="230">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8"/>
      <c r="AD2" s="1248"/>
      <c r="AE2" s="1248"/>
      <c r="AF2" s="1248"/>
      <c r="AG2" s="1248"/>
      <c r="AH2" s="1516"/>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24" t="str">
        <f>EXPORTAR!D33</f>
        <v>ROJO</v>
      </c>
      <c r="X10" s="1525"/>
      <c r="Y10" s="1525"/>
      <c r="Z10" s="1525"/>
      <c r="AA10" s="1525"/>
      <c r="AB10" s="1525"/>
      <c r="AC10" s="1525"/>
      <c r="AD10" s="1525"/>
      <c r="AE10" s="1525"/>
      <c r="AF10" s="1526"/>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27"/>
      <c r="X11" s="1528"/>
      <c r="Y11" s="1528"/>
      <c r="Z11" s="1528"/>
      <c r="AA11" s="1528"/>
      <c r="AB11" s="1528"/>
      <c r="AC11" s="1528"/>
      <c r="AD11" s="1528"/>
      <c r="AE11" s="1528"/>
      <c r="AF11" s="1529"/>
      <c r="AG11" s="1477"/>
      <c r="AH11" s="1477"/>
      <c r="AI11" s="1477"/>
      <c r="AJ11" s="1477"/>
      <c r="AK11" s="1477"/>
    </row>
    <row r="12" spans="1:51"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8"/>
      <c r="B13" s="1455"/>
      <c r="C13" s="1456"/>
      <c r="D13" s="1460"/>
      <c r="E13" s="1458"/>
      <c r="F13" s="1455"/>
      <c r="G13" s="1456"/>
      <c r="H13" s="1460"/>
      <c r="I13" s="1458"/>
      <c r="J13" s="1455"/>
      <c r="K13" s="1483"/>
      <c r="L13" s="1456"/>
      <c r="M13" s="1463"/>
      <c r="N13" s="1442"/>
      <c r="O13" s="1440"/>
      <c r="P13" s="57"/>
      <c r="Q13" s="1442"/>
      <c r="R13" s="1440"/>
      <c r="S13" s="57"/>
      <c r="T13" s="1442"/>
      <c r="U13" s="1511"/>
      <c r="V13" s="5"/>
      <c r="W13" s="1477">
        <f>EXPORTAR!D41</f>
        <v>5</v>
      </c>
      <c r="X13" s="1477"/>
      <c r="Y13" s="1477"/>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v>67195002503227</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8" t="s">
        <v>85</v>
      </c>
      <c r="M18" s="1418"/>
      <c r="N18" s="1418"/>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5.25" customHeight="1" x14ac:dyDescent="0.25">
      <c r="A24" s="1306" t="str">
        <f>EXPORTAR!D9</f>
        <v>FINO</v>
      </c>
      <c r="B24" s="1307"/>
      <c r="C24" s="1307"/>
      <c r="D24" s="1307"/>
      <c r="E24" s="1307"/>
      <c r="F24" s="1307"/>
      <c r="G24" s="1307"/>
      <c r="H24" s="1308"/>
      <c r="I24" s="1306" t="str">
        <f>EXPORTAR!D10</f>
        <v>BECERRA</v>
      </c>
      <c r="J24" s="1307"/>
      <c r="K24" s="1307"/>
      <c r="L24" s="1307"/>
      <c r="M24" s="1307"/>
      <c r="N24" s="1307"/>
      <c r="O24" s="1308"/>
      <c r="P24" s="1306" t="str">
        <f>EXPORTAR!D8</f>
        <v>NEVARDO</v>
      </c>
      <c r="Q24" s="1307"/>
      <c r="R24" s="1307"/>
      <c r="S24" s="1307"/>
      <c r="T24" s="1307"/>
      <c r="U24" s="1308"/>
      <c r="V24" s="5"/>
      <c r="W24" s="30"/>
      <c r="X24" s="30"/>
      <c r="Y24" s="96"/>
      <c r="Z24" s="97"/>
      <c r="AA24" s="99"/>
      <c r="AB24" s="97"/>
      <c r="AC24" s="98"/>
      <c r="AD24" s="5"/>
      <c r="AE24" s="93"/>
      <c r="AF24" s="94"/>
      <c r="AG24" s="94"/>
      <c r="AH24" s="94"/>
      <c r="AI24" s="94"/>
      <c r="AJ24" s="94"/>
      <c r="AK24" s="95"/>
    </row>
    <row r="25" spans="1:37" ht="15" customHeight="1" x14ac:dyDescent="0.25">
      <c r="A25" s="1312"/>
      <c r="B25" s="1313"/>
      <c r="C25" s="1313"/>
      <c r="D25" s="1313"/>
      <c r="E25" s="1313"/>
      <c r="F25" s="1313"/>
      <c r="G25" s="1313"/>
      <c r="H25" s="1314"/>
      <c r="I25" s="1312"/>
      <c r="J25" s="1313"/>
      <c r="K25" s="1313"/>
      <c r="L25" s="1313"/>
      <c r="M25" s="1313"/>
      <c r="N25" s="1313"/>
      <c r="O25" s="1314"/>
      <c r="P25" s="1312"/>
      <c r="Q25" s="1313"/>
      <c r="R25" s="1313"/>
      <c r="S25" s="1313"/>
      <c r="T25" s="1313"/>
      <c r="U25" s="1314"/>
      <c r="V25" s="5"/>
      <c r="W25" s="1369" t="s">
        <v>101</v>
      </c>
      <c r="X25" s="1369" t="s">
        <v>102</v>
      </c>
      <c r="Y25" s="1369" t="s">
        <v>358</v>
      </c>
      <c r="Z25" s="1369" t="s">
        <v>357</v>
      </c>
      <c r="AA25" s="1370" t="s">
        <v>105</v>
      </c>
      <c r="AB25" s="1369" t="s">
        <v>106</v>
      </c>
      <c r="AC25" s="1372"/>
      <c r="AD25" s="25"/>
      <c r="AE25" s="1373" t="str">
        <f>EXPORTAR!D42</f>
        <v/>
      </c>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1"/>
      <c r="I26" s="1321"/>
      <c r="J26" s="1321" t="s">
        <v>111</v>
      </c>
      <c r="K26" s="1323"/>
      <c r="L26" s="1321" t="s">
        <v>112</v>
      </c>
      <c r="M26" s="1322"/>
      <c r="N26" s="1323"/>
      <c r="O26" s="27" t="s">
        <v>113</v>
      </c>
      <c r="P26" s="1321" t="s">
        <v>114</v>
      </c>
      <c r="Q26" s="1322"/>
      <c r="R26" s="1323"/>
      <c r="S26" s="1584" t="s">
        <v>115</v>
      </c>
      <c r="T26" s="1585"/>
      <c r="U26" s="1586"/>
      <c r="V26" s="5"/>
      <c r="W26" s="1369"/>
      <c r="X26" s="1372"/>
      <c r="Y26" s="1372"/>
      <c r="Z26" s="1369"/>
      <c r="AA26" s="1371"/>
      <c r="AB26" s="1372"/>
      <c r="AC26" s="1372"/>
      <c r="AD26" s="28"/>
      <c r="AE26" s="1376"/>
      <c r="AF26" s="1377"/>
      <c r="AG26" s="1377"/>
      <c r="AH26" s="1377"/>
      <c r="AI26" s="1377"/>
      <c r="AJ26" s="1377"/>
      <c r="AK26" s="1378"/>
    </row>
    <row r="27" spans="1:37" ht="12" customHeight="1" x14ac:dyDescent="0.25">
      <c r="A27" s="1286"/>
      <c r="B27" s="1287"/>
      <c r="C27" s="131"/>
      <c r="D27" s="1286"/>
      <c r="E27" s="1291"/>
      <c r="F27" s="1287"/>
      <c r="G27" s="1284"/>
      <c r="H27" s="1284"/>
      <c r="I27" s="1284"/>
      <c r="J27" s="1286"/>
      <c r="K27" s="1287"/>
      <c r="L27" s="1286"/>
      <c r="M27" s="1291"/>
      <c r="N27" s="1287"/>
      <c r="O27" s="131"/>
      <c r="P27" s="1286"/>
      <c r="Q27" s="1291"/>
      <c r="R27" s="1287"/>
      <c r="S27" s="1259">
        <f>EXPORTAR!D11</f>
        <v>4236698</v>
      </c>
      <c r="T27" s="1260"/>
      <c r="U27" s="1261"/>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2"/>
      <c r="T28" s="1263"/>
      <c r="U28" s="1264"/>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8.25" customHeight="1" x14ac:dyDescent="0.25">
      <c r="A29" s="1649" t="str">
        <f>EXPORTAR!D12</f>
        <v xml:space="preserve">Cra 10 25 - 58 </v>
      </c>
      <c r="B29" s="1260"/>
      <c r="C29" s="1260"/>
      <c r="D29" s="1260"/>
      <c r="E29" s="1260"/>
      <c r="F29" s="1260"/>
      <c r="G29" s="1260"/>
      <c r="H29" s="1260"/>
      <c r="I29" s="1260"/>
      <c r="J29" s="1260"/>
      <c r="K29" s="1260"/>
      <c r="L29" s="1261"/>
      <c r="M29" s="1649" t="str">
        <f>EXPORTAR!D13</f>
        <v>San Jose</v>
      </c>
      <c r="N29" s="1260"/>
      <c r="O29" s="1260"/>
      <c r="P29" s="1260"/>
      <c r="Q29" s="1260"/>
      <c r="R29" s="1261"/>
      <c r="S29" s="1649">
        <f>EXPORTAR!D14</f>
        <v>3106495552</v>
      </c>
      <c r="T29" s="1260"/>
      <c r="U29" s="1261"/>
      <c r="V29" s="5"/>
      <c r="W29" s="1355"/>
      <c r="X29" s="1365"/>
      <c r="Y29" s="1356"/>
      <c r="Z29" s="1593"/>
      <c r="AA29" s="1593"/>
      <c r="AB29" s="1590"/>
      <c r="AC29" s="1592"/>
      <c r="AD29" s="34"/>
      <c r="AE29" s="35"/>
      <c r="AF29" s="35"/>
      <c r="AG29" s="64"/>
      <c r="AH29" s="35"/>
      <c r="AI29" s="35"/>
      <c r="AJ29" s="102"/>
      <c r="AK29" s="103"/>
    </row>
    <row r="30" spans="1:37" ht="12" customHeight="1" x14ac:dyDescent="0.25">
      <c r="A30" s="1262"/>
      <c r="B30" s="1263"/>
      <c r="C30" s="1263"/>
      <c r="D30" s="1263"/>
      <c r="E30" s="1263"/>
      <c r="F30" s="1263"/>
      <c r="G30" s="1263"/>
      <c r="H30" s="1263"/>
      <c r="I30" s="1263"/>
      <c r="J30" s="1263"/>
      <c r="K30" s="1263"/>
      <c r="L30" s="1264"/>
      <c r="M30" s="1262"/>
      <c r="N30" s="1263"/>
      <c r="O30" s="1263"/>
      <c r="P30" s="1263"/>
      <c r="Q30" s="1263"/>
      <c r="R30" s="1264"/>
      <c r="S30" s="1262"/>
      <c r="T30" s="1263"/>
      <c r="U30" s="1264"/>
      <c r="V30" s="5"/>
      <c r="W30" s="1340"/>
      <c r="X30" s="1366"/>
      <c r="Y30" s="1341"/>
      <c r="Z30" s="1360"/>
      <c r="AA30" s="1360"/>
      <c r="AB30" s="1340"/>
      <c r="AC30" s="1341"/>
      <c r="AD30" s="29"/>
      <c r="AE30" s="1336" t="s">
        <v>126</v>
      </c>
      <c r="AF30" s="1336" t="s">
        <v>127</v>
      </c>
      <c r="AG30" s="1336" t="s">
        <v>128</v>
      </c>
      <c r="AH30" s="1336" t="s">
        <v>129</v>
      </c>
      <c r="AI30" s="1336" t="s">
        <v>130</v>
      </c>
      <c r="AJ30" s="1338" t="s">
        <v>131</v>
      </c>
      <c r="AK30" s="1339"/>
    </row>
    <row r="31" spans="1:37" ht="8.25" customHeight="1" x14ac:dyDescent="0.25">
      <c r="A31" s="1640" t="s">
        <v>132</v>
      </c>
      <c r="B31" s="1641"/>
      <c r="C31" s="1641"/>
      <c r="D31" s="1641"/>
      <c r="E31" s="1641"/>
      <c r="F31" s="1641"/>
      <c r="G31" s="1641"/>
      <c r="H31" s="1641"/>
      <c r="I31" s="1641"/>
      <c r="J31" s="1641"/>
      <c r="K31" s="1641"/>
      <c r="L31" s="1641"/>
      <c r="M31" s="1641"/>
      <c r="N31" s="1641"/>
      <c r="O31" s="1641"/>
      <c r="P31" s="1641"/>
      <c r="Q31" s="1641"/>
      <c r="R31" s="1641"/>
      <c r="S31" s="1641"/>
      <c r="T31" s="1641"/>
      <c r="U31" s="1642"/>
      <c r="V31" s="5"/>
      <c r="W31" s="39"/>
      <c r="X31" s="39"/>
      <c r="Y31" s="39"/>
      <c r="Z31" s="39"/>
      <c r="AA31" s="39"/>
      <c r="AB31" s="39"/>
      <c r="AC31" s="39"/>
      <c r="AD31" s="29"/>
      <c r="AE31" s="1337"/>
      <c r="AF31" s="1337"/>
      <c r="AG31" s="1337"/>
      <c r="AH31" s="1337"/>
      <c r="AI31" s="1337"/>
      <c r="AJ31" s="1340"/>
      <c r="AK31" s="1341"/>
    </row>
    <row r="32" spans="1:37" ht="9" customHeight="1" x14ac:dyDescent="0.25">
      <c r="A32" s="1251"/>
      <c r="B32" s="1252"/>
      <c r="C32" s="1252"/>
      <c r="D32" s="1252"/>
      <c r="E32" s="1252"/>
      <c r="F32" s="1252"/>
      <c r="G32" s="1252"/>
      <c r="H32" s="1252"/>
      <c r="I32" s="1252"/>
      <c r="J32" s="1252"/>
      <c r="K32" s="1252"/>
      <c r="L32" s="1252"/>
      <c r="M32" s="1252"/>
      <c r="N32" s="1252"/>
      <c r="O32" s="1252"/>
      <c r="P32" s="1252"/>
      <c r="Q32" s="1252"/>
      <c r="R32" s="1252"/>
      <c r="S32" s="1252"/>
      <c r="T32" s="1252"/>
      <c r="U32" s="1253"/>
      <c r="V32" s="5"/>
      <c r="W32" s="1342" t="s">
        <v>133</v>
      </c>
      <c r="X32" s="1343"/>
      <c r="Y32" s="1343"/>
      <c r="Z32" s="1343"/>
      <c r="AA32" s="1343"/>
      <c r="AB32" s="1343"/>
      <c r="AC32" s="1344"/>
      <c r="AD32" s="29"/>
      <c r="AE32" s="1342" t="s">
        <v>134</v>
      </c>
      <c r="AF32" s="1343"/>
      <c r="AG32" s="1343"/>
      <c r="AH32" s="1343"/>
      <c r="AI32" s="1343"/>
      <c r="AJ32" s="1343"/>
      <c r="AK32" s="1344"/>
    </row>
    <row r="33" spans="1:37" ht="9.75" customHeight="1" thickBot="1" x14ac:dyDescent="0.3">
      <c r="A33" s="1254"/>
      <c r="B33" s="1255"/>
      <c r="C33" s="1255"/>
      <c r="D33" s="1255"/>
      <c r="E33" s="1255"/>
      <c r="F33" s="1255"/>
      <c r="G33" s="1255"/>
      <c r="H33" s="1255"/>
      <c r="I33" s="1255"/>
      <c r="J33" s="1255"/>
      <c r="K33" s="1255"/>
      <c r="L33" s="1255"/>
      <c r="M33" s="1255"/>
      <c r="N33" s="1255"/>
      <c r="O33" s="1255"/>
      <c r="P33" s="1255"/>
      <c r="Q33" s="1255"/>
      <c r="R33" s="1255"/>
      <c r="S33" s="1255"/>
      <c r="T33" s="1255"/>
      <c r="U33" s="1256"/>
      <c r="V33" s="5"/>
      <c r="W33" s="1345" t="s">
        <v>135</v>
      </c>
      <c r="X33" s="1348" t="s">
        <v>136</v>
      </c>
      <c r="Y33" s="1349"/>
      <c r="Z33" s="1345" t="s">
        <v>137</v>
      </c>
      <c r="AA33" s="1345" t="s">
        <v>138</v>
      </c>
      <c r="AB33" s="1338" t="s">
        <v>139</v>
      </c>
      <c r="AC33" s="1354"/>
      <c r="AD33" s="40"/>
      <c r="AE33" s="41" t="s">
        <v>30</v>
      </c>
      <c r="AF33" s="42"/>
      <c r="AG33" s="42"/>
      <c r="AH33" s="42"/>
      <c r="AI33" s="42"/>
      <c r="AJ33" s="1324" t="s">
        <v>108</v>
      </c>
      <c r="AK33" s="1325"/>
    </row>
    <row r="34" spans="1:37" ht="9.75" customHeight="1" x14ac:dyDescent="0.25">
      <c r="A34" s="1330"/>
      <c r="B34" s="1330"/>
      <c r="C34" s="1330"/>
      <c r="D34" s="1330"/>
      <c r="E34" s="1330"/>
      <c r="F34" s="1330"/>
      <c r="G34" s="1330"/>
      <c r="H34" s="1330"/>
      <c r="I34" s="1330"/>
      <c r="J34" s="1330"/>
      <c r="K34" s="1330"/>
      <c r="L34" s="1330"/>
      <c r="M34" s="1330"/>
      <c r="N34" s="1330"/>
      <c r="O34" s="1330"/>
      <c r="P34" s="1330"/>
      <c r="Q34" s="1330"/>
      <c r="R34" s="1330"/>
      <c r="S34" s="1330"/>
      <c r="T34" s="1330"/>
      <c r="U34" s="1330"/>
      <c r="V34" s="5"/>
      <c r="W34" s="1346"/>
      <c r="X34" s="1350"/>
      <c r="Y34" s="1351"/>
      <c r="Z34" s="1346"/>
      <c r="AA34" s="1346"/>
      <c r="AB34" s="1355"/>
      <c r="AC34" s="1356"/>
      <c r="AD34" s="43"/>
      <c r="AE34" s="44"/>
      <c r="AF34" s="45"/>
      <c r="AG34" s="45"/>
      <c r="AH34" s="45"/>
      <c r="AI34" s="45"/>
      <c r="AJ34" s="1326"/>
      <c r="AK34" s="1327"/>
    </row>
    <row r="35" spans="1:37" ht="9.75" customHeight="1" x14ac:dyDescent="0.25">
      <c r="A35" s="1331" t="s">
        <v>359</v>
      </c>
      <c r="B35" s="1331"/>
      <c r="C35" s="1331"/>
      <c r="D35" s="1331"/>
      <c r="E35" s="1331"/>
      <c r="F35" s="1331"/>
      <c r="G35" s="1331"/>
      <c r="H35" s="1331"/>
      <c r="I35" s="1331"/>
      <c r="J35" s="1331"/>
      <c r="K35" s="1331"/>
      <c r="L35" s="1331"/>
      <c r="M35" s="1331"/>
      <c r="N35" s="1331"/>
      <c r="O35" s="1331"/>
      <c r="P35" s="1331"/>
      <c r="Q35" s="1331"/>
      <c r="R35" s="1331"/>
      <c r="S35" s="1331"/>
      <c r="T35" s="1331"/>
      <c r="U35" s="1331"/>
      <c r="V35" s="5"/>
      <c r="W35" s="1346"/>
      <c r="X35" s="1350"/>
      <c r="Y35" s="1351"/>
      <c r="Z35" s="1346"/>
      <c r="AA35" s="1346"/>
      <c r="AB35" s="1355"/>
      <c r="AC35" s="1356"/>
      <c r="AD35" s="43"/>
      <c r="AE35" s="44"/>
      <c r="AF35" s="45"/>
      <c r="AG35" s="45"/>
      <c r="AH35" s="45"/>
      <c r="AI35" s="45"/>
      <c r="AJ35" s="1326"/>
      <c r="AK35" s="1327"/>
    </row>
    <row r="36" spans="1:37" ht="9.75" customHeight="1" x14ac:dyDescent="0.25">
      <c r="A36" s="1332"/>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347"/>
      <c r="X36" s="1352"/>
      <c r="Y36" s="1353"/>
      <c r="Z36" s="1347"/>
      <c r="AA36" s="1347"/>
      <c r="AB36" s="1357"/>
      <c r="AC36" s="1358"/>
      <c r="AD36" s="45"/>
      <c r="AE36" s="46"/>
      <c r="AF36" s="47"/>
      <c r="AG36" s="47"/>
      <c r="AH36" s="47"/>
      <c r="AI36" s="47"/>
      <c r="AJ36" s="1328"/>
      <c r="AK36" s="1329"/>
    </row>
    <row r="37" spans="1:37" ht="9.75" customHeight="1" x14ac:dyDescent="0.25">
      <c r="A37" s="1333" t="s">
        <v>95</v>
      </c>
      <c r="B37" s="1334"/>
      <c r="C37" s="1334"/>
      <c r="D37" s="1334"/>
      <c r="E37" s="1334"/>
      <c r="F37" s="1334"/>
      <c r="G37" s="1334"/>
      <c r="H37" s="1335"/>
      <c r="I37" s="1333" t="s">
        <v>96</v>
      </c>
      <c r="J37" s="1334"/>
      <c r="K37" s="1334"/>
      <c r="L37" s="1334"/>
      <c r="M37" s="1334"/>
      <c r="N37" s="1334"/>
      <c r="O37" s="1335"/>
      <c r="P37" s="1333" t="s">
        <v>97</v>
      </c>
      <c r="Q37" s="1334"/>
      <c r="R37" s="1334"/>
      <c r="S37" s="1334"/>
      <c r="T37" s="1334"/>
      <c r="U37" s="1335"/>
      <c r="V37" s="5"/>
      <c r="W37" s="1296"/>
      <c r="X37" s="1296"/>
      <c r="Y37" s="1296"/>
      <c r="Z37" s="1296"/>
      <c r="AA37" s="1296"/>
      <c r="AB37" s="1296"/>
      <c r="AC37" s="1296"/>
      <c r="AD37" s="1296"/>
      <c r="AE37" s="1296"/>
      <c r="AF37" s="1296"/>
      <c r="AG37" s="1296"/>
      <c r="AH37" s="1296"/>
      <c r="AI37" s="1296"/>
      <c r="AJ37" s="1296"/>
      <c r="AK37" s="1296"/>
    </row>
    <row r="38" spans="1:37" ht="12" customHeight="1" x14ac:dyDescent="0.25">
      <c r="A38" s="1659" t="str">
        <f>EXPORTAR!D17</f>
        <v>BUSTOS</v>
      </c>
      <c r="B38" s="1659"/>
      <c r="C38" s="1659"/>
      <c r="D38" s="1659"/>
      <c r="E38" s="1659"/>
      <c r="F38" s="1659"/>
      <c r="G38" s="1659"/>
      <c r="H38" s="1659"/>
      <c r="I38" s="1659" t="str">
        <f>EXPORTAR!D18</f>
        <v>SUAREZ</v>
      </c>
      <c r="J38" s="1659"/>
      <c r="K38" s="1659"/>
      <c r="L38" s="1659"/>
      <c r="M38" s="1659"/>
      <c r="N38" s="1659"/>
      <c r="O38" s="1659"/>
      <c r="P38" s="1659" t="str">
        <f>EXPORTAR!D16</f>
        <v>WILLIAM ARMANDO</v>
      </c>
      <c r="Q38" s="1659"/>
      <c r="R38" s="1659"/>
      <c r="S38" s="1659"/>
      <c r="T38" s="1659"/>
      <c r="U38" s="1659"/>
      <c r="V38" s="5"/>
      <c r="W38" s="1315" t="s">
        <v>141</v>
      </c>
      <c r="X38" s="1315"/>
      <c r="Y38" s="1315"/>
      <c r="Z38" s="1315"/>
      <c r="AA38" s="1315"/>
      <c r="AB38" s="1315"/>
      <c r="AC38" s="1315"/>
      <c r="AD38" s="1315"/>
      <c r="AE38" s="1315"/>
      <c r="AF38" s="1315"/>
      <c r="AG38" s="1315"/>
      <c r="AH38" s="1315"/>
      <c r="AI38" s="1315"/>
      <c r="AJ38" s="1315"/>
      <c r="AK38" s="1315"/>
    </row>
    <row r="39" spans="1:37" ht="12.75" customHeight="1" x14ac:dyDescent="0.25">
      <c r="A39" s="1379" t="str">
        <f>EXPORTAR!G17</f>
        <v/>
      </c>
      <c r="B39" s="1380"/>
      <c r="C39" s="1380"/>
      <c r="D39" s="1380"/>
      <c r="E39" s="1380"/>
      <c r="F39" s="1380"/>
      <c r="G39" s="1380"/>
      <c r="H39" s="1381"/>
      <c r="I39" s="1659" t="str">
        <f>EXPORTAR!G18</f>
        <v/>
      </c>
      <c r="J39" s="1659"/>
      <c r="K39" s="1659"/>
      <c r="L39" s="1659"/>
      <c r="M39" s="1659"/>
      <c r="N39" s="1659"/>
      <c r="O39" s="1659"/>
      <c r="P39" s="1659">
        <f>EXPORTAR!G16</f>
        <v>0</v>
      </c>
      <c r="Q39" s="1659"/>
      <c r="R39" s="1659"/>
      <c r="S39" s="1659"/>
      <c r="T39" s="1659"/>
      <c r="U39" s="1659"/>
      <c r="V39" s="5"/>
      <c r="W39" s="1316" t="s">
        <v>142</v>
      </c>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584" t="s">
        <v>115</v>
      </c>
      <c r="T40" s="1585"/>
      <c r="U40" s="1586"/>
      <c r="V40" s="5"/>
      <c r="W40" s="1316"/>
      <c r="X40" s="1317"/>
      <c r="Y40" s="1317"/>
      <c r="Z40" s="1317"/>
      <c r="AA40" s="1317"/>
      <c r="AB40" s="1317"/>
      <c r="AC40" s="1317"/>
      <c r="AD40" s="1317"/>
      <c r="AE40" s="1317"/>
      <c r="AF40" s="1317"/>
      <c r="AG40" s="1317"/>
      <c r="AH40" s="1317"/>
      <c r="AI40" s="1317"/>
      <c r="AJ40" s="1317"/>
      <c r="AK40" s="1318"/>
    </row>
    <row r="41" spans="1:37" ht="13.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654">
        <f>EXPORTAR!D19</f>
        <v>1051954304</v>
      </c>
      <c r="T41" s="1654"/>
      <c r="U41" s="1654"/>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13.5" customHeight="1" x14ac:dyDescent="0.25">
      <c r="A42" s="1286"/>
      <c r="B42" s="1287"/>
      <c r="C42" s="1289"/>
      <c r="D42" s="1286"/>
      <c r="E42" s="1291"/>
      <c r="F42" s="1287"/>
      <c r="G42" s="1286"/>
      <c r="H42" s="1291"/>
      <c r="I42" s="1287"/>
      <c r="J42" s="1286"/>
      <c r="K42" s="1287"/>
      <c r="L42" s="1286"/>
      <c r="M42" s="1291"/>
      <c r="N42" s="1287"/>
      <c r="O42" s="1289"/>
      <c r="P42" s="1286"/>
      <c r="Q42" s="1291"/>
      <c r="R42" s="1287"/>
      <c r="S42" s="1655" t="str">
        <f>EXPORTAR!G19</f>
        <v/>
      </c>
      <c r="T42" s="1655"/>
      <c r="U42" s="1655"/>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6.5" customHeight="1" x14ac:dyDescent="0.25">
      <c r="A44" s="1656" t="str">
        <f>EXPORTAR!G20</f>
        <v/>
      </c>
      <c r="B44" s="1657"/>
      <c r="C44" s="1657"/>
      <c r="D44" s="1657"/>
      <c r="E44" s="1657"/>
      <c r="F44" s="1657"/>
      <c r="G44" s="1657"/>
      <c r="H44" s="1657"/>
      <c r="I44" s="1657"/>
      <c r="J44" s="1657"/>
      <c r="K44" s="1657"/>
      <c r="L44" s="1658"/>
      <c r="M44" s="1656" t="str">
        <f>EXPORTAR!G21</f>
        <v/>
      </c>
      <c r="N44" s="1657"/>
      <c r="O44" s="1657"/>
      <c r="P44" s="1657"/>
      <c r="Q44" s="1657"/>
      <c r="R44" s="1658"/>
      <c r="S44" s="1389" t="str">
        <f>EXPORTAR!G22</f>
        <v/>
      </c>
      <c r="T44" s="1594"/>
      <c r="U44" s="1274"/>
      <c r="V44" s="5"/>
      <c r="W44" s="135"/>
      <c r="X44" s="136"/>
      <c r="Y44" s="136"/>
      <c r="Z44" s="136"/>
      <c r="AA44" s="136"/>
      <c r="AB44" s="136"/>
      <c r="AC44" s="136"/>
      <c r="AD44" s="136"/>
      <c r="AE44" s="136"/>
      <c r="AF44" s="136"/>
      <c r="AG44" s="136"/>
      <c r="AH44" s="136"/>
      <c r="AI44" s="136"/>
      <c r="AJ44" s="136"/>
      <c r="AK44" s="137"/>
    </row>
    <row r="45" spans="1:37" ht="16.5" customHeight="1" x14ac:dyDescent="0.25">
      <c r="A45" s="1650" t="str">
        <f>EXPORTAR!D20</f>
        <v>Vereda San Isidro</v>
      </c>
      <c r="B45" s="1651"/>
      <c r="C45" s="1651"/>
      <c r="D45" s="1651"/>
      <c r="E45" s="1651"/>
      <c r="F45" s="1651"/>
      <c r="G45" s="1651"/>
      <c r="H45" s="1651"/>
      <c r="I45" s="1651"/>
      <c r="J45" s="1651"/>
      <c r="K45" s="1651"/>
      <c r="L45" s="1652"/>
      <c r="M45" s="1650" t="str">
        <f>EXPORTAR!D21</f>
        <v>San Jose</v>
      </c>
      <c r="N45" s="1653"/>
      <c r="O45" s="1653"/>
      <c r="P45" s="1653"/>
      <c r="Q45" s="1653"/>
      <c r="R45" s="1652"/>
      <c r="S45" s="1272">
        <f>EXPORTAR!D22</f>
        <v>3219955900</v>
      </c>
      <c r="T45" s="1273"/>
      <c r="U45" s="1274"/>
      <c r="V45" s="5"/>
      <c r="W45" s="1275" t="s">
        <v>144</v>
      </c>
      <c r="X45" s="1276"/>
      <c r="Y45" s="1276"/>
      <c r="Z45" s="1276"/>
      <c r="AA45" s="1276"/>
      <c r="AB45" s="1276"/>
      <c r="AC45" s="1276"/>
      <c r="AD45" s="1276"/>
      <c r="AE45" s="1276"/>
      <c r="AF45" s="1276"/>
      <c r="AG45" s="1276"/>
      <c r="AH45" s="1276"/>
      <c r="AI45" s="1276"/>
      <c r="AJ45" s="1276"/>
      <c r="AK45" s="1277"/>
    </row>
    <row r="46" spans="1:37" ht="9" customHeight="1" x14ac:dyDescent="0.25">
      <c r="A46" s="1660" t="s">
        <v>145</v>
      </c>
      <c r="B46" s="1661"/>
      <c r="C46" s="1661"/>
      <c r="D46" s="1661"/>
      <c r="E46" s="1661"/>
      <c r="F46" s="1661"/>
      <c r="G46" s="1661"/>
      <c r="H46" s="1661"/>
      <c r="I46" s="1661"/>
      <c r="J46" s="1661"/>
      <c r="K46" s="1661"/>
      <c r="L46" s="1661"/>
      <c r="M46" s="1662" t="s">
        <v>145</v>
      </c>
      <c r="N46" s="1662"/>
      <c r="O46" s="1662"/>
      <c r="P46" s="1662"/>
      <c r="Q46" s="1662"/>
      <c r="R46" s="1662"/>
      <c r="S46" s="1662"/>
      <c r="T46" s="1662"/>
      <c r="U46" s="1662"/>
      <c r="V46" s="5"/>
      <c r="W46" s="1278"/>
      <c r="X46" s="1279"/>
      <c r="Y46" s="1279"/>
      <c r="Z46" s="1279"/>
      <c r="AA46" s="1279"/>
      <c r="AB46" s="1279"/>
      <c r="AC46" s="1279"/>
      <c r="AD46" s="1279"/>
      <c r="AE46" s="1279"/>
      <c r="AF46" s="1279"/>
      <c r="AG46" s="1279"/>
      <c r="AH46" s="1279"/>
      <c r="AI46" s="1279"/>
      <c r="AJ46" s="1279"/>
      <c r="AK46" s="128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t="str">
        <f>DATOS!W2</f>
        <v>Juridicox.com Tramites de Transito En Antioquia - 3136668894 - Hola@Juridicox.com - Medellin - Antioquia</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530">
        <f>EXPORTAR!D45</f>
        <v>0</v>
      </c>
      <c r="D49" s="1530"/>
      <c r="E49" s="1530"/>
      <c r="F49" s="1530"/>
      <c r="G49" s="1530"/>
      <c r="H49" s="1530"/>
      <c r="I49" s="1530"/>
      <c r="J49" s="1530"/>
      <c r="K49" s="1530"/>
      <c r="L49" s="1530"/>
      <c r="M49" s="1530"/>
      <c r="N49" s="1530"/>
      <c r="O49" s="1530"/>
      <c r="P49" s="1530"/>
      <c r="Q49" s="1530"/>
      <c r="R49" s="1530"/>
      <c r="S49" s="1530"/>
      <c r="T49" s="1530"/>
      <c r="U49" s="1530"/>
      <c r="V49" s="1530"/>
      <c r="W49" s="1530"/>
    </row>
    <row r="50" spans="2:31" x14ac:dyDescent="0.25">
      <c r="C50" s="142"/>
      <c r="D50" s="142"/>
      <c r="E50" s="142"/>
      <c r="F50" s="1464"/>
      <c r="G50" s="1464"/>
      <c r="H50" s="1464"/>
      <c r="I50" s="1464"/>
      <c r="J50" s="1464"/>
      <c r="K50" s="1464"/>
      <c r="L50" s="1464"/>
      <c r="M50" s="1464"/>
      <c r="N50" s="1464"/>
      <c r="O50" s="1464"/>
      <c r="P50" s="1464"/>
      <c r="Q50" s="1464"/>
      <c r="R50" s="1464"/>
      <c r="S50" s="1464"/>
      <c r="T50" s="1464"/>
      <c r="U50" s="1464"/>
      <c r="V50" s="1464"/>
      <c r="W50" s="1464"/>
      <c r="AE50" s="324"/>
    </row>
  </sheetData>
  <mergeCells count="224">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NEVARDO FINO BECERRA</v>
      </c>
      <c r="C3" s="116"/>
      <c r="D3" s="117"/>
      <c r="F3" s="65" t="s">
        <v>374</v>
      </c>
      <c r="G3" s="115">
        <f>EXPORTAR!D24</f>
        <v>9000000</v>
      </c>
      <c r="H3" s="68"/>
      <c r="I3" s="68"/>
      <c r="J3" s="68"/>
      <c r="K3" s="79"/>
    </row>
    <row r="4" spans="1:48" ht="15" customHeight="1" x14ac:dyDescent="0.25">
      <c r="A4" s="83" t="s">
        <v>148</v>
      </c>
      <c r="B4" s="152">
        <f>EXPORTAR!D11</f>
        <v>4236698</v>
      </c>
      <c r="C4" s="118"/>
      <c r="D4" s="119"/>
      <c r="F4" s="62"/>
      <c r="G4" s="80"/>
      <c r="H4" s="80"/>
      <c r="I4" s="80"/>
      <c r="J4" s="80"/>
      <c r="K4" s="1"/>
    </row>
    <row r="5" spans="1:48" ht="15" customHeight="1" x14ac:dyDescent="0.25">
      <c r="A5" s="74" t="s">
        <v>1</v>
      </c>
      <c r="B5" s="89" t="str">
        <f>EXPORTAR!D12</f>
        <v xml:space="preserve">Cra 10 25 - 58 </v>
      </c>
      <c r="C5" s="118"/>
      <c r="D5" s="119"/>
      <c r="F5" s="63"/>
      <c r="G5" s="80"/>
      <c r="H5" s="80"/>
      <c r="I5" s="80"/>
      <c r="J5" s="80"/>
      <c r="K5" s="1"/>
    </row>
    <row r="6" spans="1:48" ht="15" customHeight="1" x14ac:dyDescent="0.25">
      <c r="A6" s="74" t="s">
        <v>2</v>
      </c>
      <c r="B6" s="89" t="str">
        <f>EXPORTAR!D13</f>
        <v>San Jose</v>
      </c>
      <c r="C6" s="118"/>
      <c r="D6" s="119"/>
      <c r="F6" s="65" t="s">
        <v>373</v>
      </c>
      <c r="G6" s="70" t="str">
        <f>EXPORTAR!D25</f>
        <v>DE CONTADO</v>
      </c>
      <c r="H6" s="71"/>
      <c r="I6" s="71"/>
      <c r="J6" s="71"/>
      <c r="K6" s="81"/>
    </row>
    <row r="7" spans="1:48" ht="15" customHeight="1" thickBot="1" x14ac:dyDescent="0.3">
      <c r="A7" s="75" t="s">
        <v>3</v>
      </c>
      <c r="B7" s="153">
        <f>EXPORTAR!D14</f>
        <v>3106495552</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WILLIAM ARMANDO BUSTOS SUAREZ</v>
      </c>
      <c r="C10" s="116"/>
      <c r="D10" s="117"/>
      <c r="F10" s="1666"/>
      <c r="G10" s="1667"/>
      <c r="H10" s="1667"/>
      <c r="I10" s="1667"/>
      <c r="J10" s="1667"/>
      <c r="K10" s="1668"/>
    </row>
    <row r="11" spans="1:48" ht="15" customHeight="1" x14ac:dyDescent="0.25">
      <c r="A11" s="83" t="s">
        <v>148</v>
      </c>
      <c r="B11" s="152">
        <f>EXPORTAR!D19</f>
        <v>1051954304</v>
      </c>
      <c r="C11" s="118"/>
      <c r="D11" s="119"/>
      <c r="F11" s="1666"/>
      <c r="G11" s="1667"/>
      <c r="H11" s="1667"/>
      <c r="I11" s="1667"/>
      <c r="J11" s="1667"/>
      <c r="K11" s="1668"/>
    </row>
    <row r="12" spans="1:48" ht="15" customHeight="1" thickBot="1" x14ac:dyDescent="0.3">
      <c r="A12" s="74" t="s">
        <v>1</v>
      </c>
      <c r="B12" s="89" t="str">
        <f>EXPORTAR!D20</f>
        <v>Vereda San Isidro</v>
      </c>
      <c r="C12" s="118"/>
      <c r="D12" s="119"/>
      <c r="F12" s="1669"/>
      <c r="G12" s="1670"/>
      <c r="H12" s="1670"/>
      <c r="I12" s="1670"/>
      <c r="J12" s="1670"/>
      <c r="K12" s="1671"/>
    </row>
    <row r="13" spans="1:48" ht="15" customHeight="1" thickBot="1" x14ac:dyDescent="0.3">
      <c r="A13" s="74" t="s">
        <v>2</v>
      </c>
      <c r="B13" s="89" t="str">
        <f>EXPORTAR!D21</f>
        <v>San Jose</v>
      </c>
      <c r="C13" s="118"/>
      <c r="D13" s="119"/>
    </row>
    <row r="14" spans="1:48" ht="17.25" customHeight="1" thickBot="1" x14ac:dyDescent="0.3">
      <c r="A14" s="75" t="s">
        <v>3</v>
      </c>
      <c r="B14" s="153">
        <f>EXPORTAR!D22</f>
        <v>3219955900</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CAMPERO</v>
      </c>
      <c r="C17" s="73"/>
      <c r="D17" s="76"/>
      <c r="F17" s="1666"/>
      <c r="G17" s="1667"/>
      <c r="H17" s="1667"/>
      <c r="I17" s="1667"/>
      <c r="J17" s="1667"/>
      <c r="K17" s="1668"/>
    </row>
    <row r="18" spans="1:11" ht="17.25" customHeight="1" x14ac:dyDescent="0.25">
      <c r="A18" s="74" t="s">
        <v>11</v>
      </c>
      <c r="B18" s="112" t="str">
        <f>EXPORTAR!D30</f>
        <v>KIA</v>
      </c>
      <c r="C18" s="73"/>
      <c r="D18" s="76"/>
      <c r="F18" s="1666"/>
      <c r="G18" s="1667"/>
      <c r="H18" s="1667"/>
      <c r="I18" s="1667"/>
      <c r="J18" s="1667"/>
      <c r="K18" s="1668"/>
    </row>
    <row r="19" spans="1:11" ht="18.75" customHeight="1" x14ac:dyDescent="0.25">
      <c r="A19" s="74" t="s">
        <v>13</v>
      </c>
      <c r="B19" s="113">
        <f>EXPORTAR!D32</f>
        <v>1995</v>
      </c>
      <c r="C19" s="73"/>
      <c r="D19" s="76"/>
      <c r="F19" s="1666"/>
      <c r="G19" s="1667"/>
      <c r="H19" s="1667"/>
      <c r="I19" s="1667"/>
      <c r="J19" s="1667"/>
      <c r="K19" s="1668"/>
    </row>
    <row r="20" spans="1:11" ht="21" customHeight="1" thickBot="1" x14ac:dyDescent="0.3">
      <c r="A20" s="74" t="s">
        <v>23</v>
      </c>
      <c r="B20" s="113">
        <f>EXPORTAR!D41</f>
        <v>5</v>
      </c>
      <c r="C20" s="73"/>
      <c r="D20" s="76"/>
      <c r="F20" s="1669"/>
      <c r="G20" s="1670"/>
      <c r="H20" s="1670"/>
      <c r="I20" s="1670"/>
      <c r="J20" s="1670"/>
      <c r="K20" s="1671"/>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146</v>
      </c>
      <c r="G2" s="1686"/>
      <c r="H2" s="1686"/>
      <c r="I2" s="1686"/>
      <c r="J2" s="1687"/>
    </row>
    <row r="3" spans="1:47" ht="15" customHeight="1" x14ac:dyDescent="0.25">
      <c r="A3" s="74" t="s">
        <v>30</v>
      </c>
      <c r="B3" s="88" t="str">
        <f>CONCATENATE(EXPORTAR!D8," ",EXPORTAR!D9," ",EXPORTAR!D10)</f>
        <v>NEVARDO FINO BECERRA</v>
      </c>
      <c r="C3" s="150"/>
      <c r="D3" s="151"/>
      <c r="F3" s="65" t="s">
        <v>30</v>
      </c>
      <c r="G3" s="1691" t="str">
        <f>CONCATENATE(EXPORTAR!G8," ",EXPORTAR!G9," ",EXPORTAR!G10)</f>
        <v xml:space="preserve">  </v>
      </c>
      <c r="H3" s="1692"/>
      <c r="I3" s="1692"/>
      <c r="J3" s="1693"/>
    </row>
    <row r="4" spans="1:47" ht="15" customHeight="1" x14ac:dyDescent="0.25">
      <c r="A4" s="83" t="s">
        <v>148</v>
      </c>
      <c r="B4" s="152">
        <f>EXPORTAR!D11</f>
        <v>4236698</v>
      </c>
      <c r="C4" s="73"/>
      <c r="D4" s="76"/>
      <c r="F4" s="65" t="s">
        <v>148</v>
      </c>
      <c r="G4" s="1694" t="str">
        <f>EXPORTAR!G11</f>
        <v/>
      </c>
      <c r="H4" s="1695"/>
      <c r="I4" s="1695"/>
      <c r="J4" s="1696"/>
    </row>
    <row r="5" spans="1:47" ht="15" customHeight="1" x14ac:dyDescent="0.25">
      <c r="A5" s="74" t="s">
        <v>1</v>
      </c>
      <c r="B5" s="89" t="str">
        <f>EXPORTAR!D12</f>
        <v xml:space="preserve">Cra 10 25 - 58 </v>
      </c>
      <c r="C5" s="73"/>
      <c r="D5" s="76"/>
      <c r="F5" s="65" t="s">
        <v>1</v>
      </c>
      <c r="G5" s="1691" t="str">
        <f>EXPORTAR!G12</f>
        <v/>
      </c>
      <c r="H5" s="1692"/>
      <c r="I5" s="1692"/>
      <c r="J5" s="1693"/>
    </row>
    <row r="6" spans="1:47" ht="15" customHeight="1" x14ac:dyDescent="0.25">
      <c r="A6" s="74" t="s">
        <v>2</v>
      </c>
      <c r="B6" s="89" t="str">
        <f>EXPORTAR!D13</f>
        <v>San Jose</v>
      </c>
      <c r="C6" s="73"/>
      <c r="D6" s="76"/>
      <c r="F6" s="65" t="s">
        <v>2</v>
      </c>
      <c r="G6" s="1691" t="str">
        <f>EXPORTAR!G13</f>
        <v/>
      </c>
      <c r="H6" s="1692"/>
      <c r="I6" s="1692"/>
      <c r="J6" s="1693"/>
    </row>
    <row r="7" spans="1:47" ht="15" customHeight="1" thickBot="1" x14ac:dyDescent="0.3">
      <c r="A7" s="75" t="s">
        <v>3</v>
      </c>
      <c r="B7" s="153">
        <f>EXPORTAR!D14</f>
        <v>3106495552</v>
      </c>
      <c r="C7" s="77"/>
      <c r="D7" s="78"/>
      <c r="F7" s="104" t="s">
        <v>3</v>
      </c>
      <c r="G7" s="1688" t="str">
        <f>EXPORTAR!G14</f>
        <v/>
      </c>
      <c r="H7" s="1689"/>
      <c r="I7" s="1689"/>
      <c r="J7" s="1690"/>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3" t="s">
        <v>153</v>
      </c>
      <c r="C35" s="1464"/>
      <c r="D35" s="574"/>
      <c r="F35" s="1703" t="s">
        <v>153</v>
      </c>
      <c r="G35" s="1464"/>
      <c r="I35" s="54" t="s">
        <v>154</v>
      </c>
      <c r="J35" s="53"/>
    </row>
    <row r="36" spans="1:10" ht="15" customHeight="1" x14ac:dyDescent="0.25">
      <c r="A36" s="573"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6" t="str">
        <f>CONCATENATE(EXPORTAR!D8," ",EXPORTAR!D9," ",EXPORTAR!D10)</f>
        <v>NEVARDO FINO BECERRA</v>
      </c>
      <c r="C3" s="116"/>
      <c r="D3" s="117"/>
      <c r="F3" s="1062" t="s">
        <v>374</v>
      </c>
      <c r="G3" s="1063">
        <f>EXPORTAR!D24</f>
        <v>9000000</v>
      </c>
      <c r="H3" s="1064"/>
      <c r="I3" s="1064"/>
      <c r="J3" s="1064"/>
      <c r="K3" s="1065"/>
    </row>
    <row r="4" spans="1:48" ht="15" customHeight="1" x14ac:dyDescent="0.25">
      <c r="A4" s="83" t="s">
        <v>148</v>
      </c>
      <c r="B4" s="1047">
        <f>EXPORTAR!D11</f>
        <v>4236698</v>
      </c>
      <c r="C4" s="118"/>
      <c r="D4" s="119"/>
      <c r="F4" s="62" t="s">
        <v>373</v>
      </c>
      <c r="G4" s="1061" t="str">
        <f>EXPORTAR!D25</f>
        <v>DE CONTADO</v>
      </c>
      <c r="H4" s="1060"/>
      <c r="I4" s="1060"/>
      <c r="J4" s="1060"/>
      <c r="K4" s="1066"/>
    </row>
    <row r="5" spans="1:48" ht="15" customHeight="1" x14ac:dyDescent="0.25">
      <c r="A5" s="74" t="s">
        <v>1</v>
      </c>
      <c r="B5" s="1046" t="str">
        <f>EXPORTAR!D12</f>
        <v xml:space="preserve">Cra 10 25 - 58 </v>
      </c>
      <c r="C5" s="118"/>
      <c r="D5" s="119"/>
      <c r="F5" s="62" t="s">
        <v>9082</v>
      </c>
      <c r="G5" s="1061" t="str">
        <f>B3</f>
        <v>NEVARDO FINO BECERRA</v>
      </c>
      <c r="H5" s="1060"/>
      <c r="I5" s="1060"/>
      <c r="J5" s="1060"/>
      <c r="K5" s="1066"/>
    </row>
    <row r="6" spans="1:48" ht="15" customHeight="1" x14ac:dyDescent="0.25">
      <c r="A6" s="74" t="s">
        <v>2</v>
      </c>
      <c r="B6" s="1046" t="str">
        <f>EXPORTAR!D13</f>
        <v>San Jose</v>
      </c>
      <c r="C6" s="118"/>
      <c r="D6" s="119"/>
      <c r="F6" s="62" t="s">
        <v>9083</v>
      </c>
      <c r="G6" s="1060"/>
      <c r="H6" s="1060"/>
      <c r="I6" s="1060"/>
      <c r="J6" s="1075">
        <f>B4</f>
        <v>4236698</v>
      </c>
      <c r="K6" s="1067"/>
    </row>
    <row r="7" spans="1:48" ht="15" customHeight="1" thickBot="1" x14ac:dyDescent="0.3">
      <c r="A7" s="75" t="s">
        <v>3</v>
      </c>
      <c r="B7" s="153">
        <f>EXPORTAR!D14</f>
        <v>3106495552</v>
      </c>
      <c r="C7" s="120"/>
      <c r="D7" s="121"/>
      <c r="F7" s="1059" t="s">
        <v>9084</v>
      </c>
      <c r="G7" s="1060"/>
      <c r="H7" s="1060"/>
      <c r="I7" s="1060"/>
      <c r="J7" s="1060"/>
      <c r="K7" s="1066"/>
    </row>
    <row r="8" spans="1:48" ht="15" customHeight="1" thickBot="1" x14ac:dyDescent="0.3">
      <c r="F8" s="1068" t="s">
        <v>9085</v>
      </c>
      <c r="G8" s="1069"/>
      <c r="H8" s="1069"/>
      <c r="I8" s="1069"/>
      <c r="J8" s="1069"/>
      <c r="K8" s="1070"/>
      <c r="AR8" s="19"/>
      <c r="AS8" s="19"/>
      <c r="AT8" s="19"/>
      <c r="AU8" s="19"/>
      <c r="AV8" s="19"/>
    </row>
    <row r="9" spans="1:48" ht="15" customHeight="1" x14ac:dyDescent="0.25">
      <c r="A9" s="1663" t="s">
        <v>4</v>
      </c>
      <c r="B9" s="1664"/>
      <c r="C9" s="1664"/>
      <c r="D9" s="1665"/>
      <c r="F9" s="1071" t="s">
        <v>9086</v>
      </c>
      <c r="G9" s="1069"/>
      <c r="H9" s="1069"/>
      <c r="I9" s="1073" t="str">
        <f>CONCATENATE(FORMULARIO!P37," ",EXPORTAR!D17)</f>
        <v>WILLIAM ARMANDO BUSTOS</v>
      </c>
      <c r="J9" s="1072"/>
      <c r="K9" s="1070"/>
    </row>
    <row r="10" spans="1:48" ht="15" customHeight="1" x14ac:dyDescent="0.25">
      <c r="A10" s="74" t="s">
        <v>30</v>
      </c>
      <c r="B10" s="1046" t="str">
        <f>CONCATENATE(EXPORTAR!D16," ",EXPORTAR!D17," ",EXPORTAR!D18)</f>
        <v>WILLIAM ARMANDO BUSTOS SUAREZ</v>
      </c>
      <c r="C10" s="116"/>
      <c r="D10" s="117"/>
      <c r="F10" s="1068" t="s">
        <v>9087</v>
      </c>
      <c r="G10" s="1069"/>
      <c r="H10" s="1069"/>
      <c r="I10" s="1074">
        <f>B11</f>
        <v>1051954304</v>
      </c>
      <c r="J10" s="1069"/>
      <c r="K10" s="1070"/>
    </row>
    <row r="11" spans="1:48" ht="15" customHeight="1" x14ac:dyDescent="0.25">
      <c r="A11" s="83" t="s">
        <v>148</v>
      </c>
      <c r="B11" s="1047">
        <f>EXPORTAR!D19</f>
        <v>1051954304</v>
      </c>
      <c r="C11" s="118"/>
      <c r="D11" s="119"/>
      <c r="F11" s="1704" t="s">
        <v>9089</v>
      </c>
      <c r="G11" s="1705"/>
      <c r="H11" s="1705"/>
      <c r="I11" s="1705"/>
      <c r="J11" s="1705"/>
      <c r="K11" s="1706"/>
    </row>
    <row r="12" spans="1:48" ht="15" customHeight="1" x14ac:dyDescent="0.25">
      <c r="A12" s="74" t="s">
        <v>1</v>
      </c>
      <c r="B12" s="1046" t="str">
        <f>EXPORTAR!D20</f>
        <v>Vereda San Isidro</v>
      </c>
      <c r="C12" s="118"/>
      <c r="D12" s="119"/>
      <c r="F12" s="1704"/>
      <c r="G12" s="1705"/>
      <c r="H12" s="1705"/>
      <c r="I12" s="1705"/>
      <c r="J12" s="1705"/>
      <c r="K12" s="1706"/>
    </row>
    <row r="13" spans="1:48" ht="15" customHeight="1" x14ac:dyDescent="0.25">
      <c r="A13" s="74" t="s">
        <v>2</v>
      </c>
      <c r="B13" s="1046" t="str">
        <f>EXPORTAR!D21</f>
        <v>San Jose</v>
      </c>
      <c r="C13" s="118"/>
      <c r="D13" s="119"/>
      <c r="F13" s="1704" t="s">
        <v>9088</v>
      </c>
      <c r="G13" s="1705"/>
      <c r="H13" s="1705"/>
      <c r="I13" s="1705"/>
      <c r="J13" s="1705"/>
      <c r="K13" s="1706"/>
    </row>
    <row r="14" spans="1:48" ht="17.25" customHeight="1" thickBot="1" x14ac:dyDescent="0.3">
      <c r="A14" s="75" t="s">
        <v>3</v>
      </c>
      <c r="B14" s="153">
        <f>EXPORTAR!D22</f>
        <v>3219955900</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CAMPERO</v>
      </c>
      <c r="C17" s="73"/>
      <c r="D17" s="76"/>
      <c r="F17" s="1704"/>
      <c r="G17" s="1705"/>
      <c r="H17" s="1705"/>
      <c r="I17" s="1705"/>
      <c r="J17" s="1705"/>
      <c r="K17" s="1706"/>
    </row>
    <row r="18" spans="1:11" ht="17.25" customHeight="1" x14ac:dyDescent="0.25">
      <c r="A18" s="74" t="s">
        <v>11</v>
      </c>
      <c r="B18" s="112" t="str">
        <f>EXPORTAR!D30</f>
        <v>KIA</v>
      </c>
      <c r="C18" s="73"/>
      <c r="D18" s="76"/>
      <c r="F18" s="1704"/>
      <c r="G18" s="1705"/>
      <c r="H18" s="1705"/>
      <c r="I18" s="1705"/>
      <c r="J18" s="1705"/>
      <c r="K18" s="1706"/>
    </row>
    <row r="19" spans="1:11" ht="18.75" customHeight="1" x14ac:dyDescent="0.25">
      <c r="A19" s="74" t="s">
        <v>13</v>
      </c>
      <c r="B19" s="113">
        <f>EXPORTAR!D32</f>
        <v>1995</v>
      </c>
      <c r="C19" s="73"/>
      <c r="D19" s="76"/>
      <c r="F19" s="1704"/>
      <c r="G19" s="1705"/>
      <c r="H19" s="1705"/>
      <c r="I19" s="1705"/>
      <c r="J19" s="1705"/>
      <c r="K19" s="1706"/>
    </row>
    <row r="20" spans="1:11" ht="21" customHeight="1" thickBot="1" x14ac:dyDescent="0.3">
      <c r="A20" s="74" t="s">
        <v>23</v>
      </c>
      <c r="B20" s="113">
        <f>EXPORTAR!D41</f>
        <v>5</v>
      </c>
      <c r="C20" s="73"/>
      <c r="D20" s="76"/>
      <c r="F20" s="1707"/>
      <c r="G20" s="1708"/>
      <c r="H20" s="1708"/>
      <c r="I20" s="1708"/>
      <c r="J20" s="1708"/>
      <c r="K20" s="1709"/>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4</v>
      </c>
      <c r="G2" s="1686"/>
      <c r="H2" s="1686"/>
      <c r="I2" s="1686"/>
      <c r="J2" s="1687"/>
    </row>
    <row r="3" spans="1:47" ht="15" customHeight="1" x14ac:dyDescent="0.25">
      <c r="A3" s="74" t="s">
        <v>30</v>
      </c>
      <c r="B3" s="89" t="str">
        <f>CONCATENATE(EXPORTAR!D8," ",EXPORTAR!D9," ",EXPORTAR!D10)</f>
        <v>NEVARDO FINO BECERRA</v>
      </c>
      <c r="C3" s="84"/>
      <c r="D3" s="85"/>
      <c r="F3" s="65" t="s">
        <v>30</v>
      </c>
      <c r="G3" s="1691" t="str">
        <f>CONCATENATE(EXPORTAR!G16," ",EXPORTAR!G17," ",EXPORTAR!G18)</f>
        <v xml:space="preserve">  </v>
      </c>
      <c r="H3" s="1692"/>
      <c r="I3" s="1692"/>
      <c r="J3" s="1710"/>
    </row>
    <row r="4" spans="1:47" ht="15" customHeight="1" x14ac:dyDescent="0.25">
      <c r="A4" s="83" t="s">
        <v>148</v>
      </c>
      <c r="B4" s="152">
        <f>EXPORTAR!D11</f>
        <v>4236698</v>
      </c>
      <c r="C4" s="73"/>
      <c r="D4" s="76"/>
      <c r="F4" s="65" t="s">
        <v>148</v>
      </c>
      <c r="G4" s="1694" t="str">
        <f>EXPORTAR!G19</f>
        <v/>
      </c>
      <c r="H4" s="1695"/>
      <c r="I4" s="1695"/>
      <c r="J4" s="1696"/>
    </row>
    <row r="5" spans="1:47" ht="15" customHeight="1" x14ac:dyDescent="0.25">
      <c r="A5" s="74" t="s">
        <v>1</v>
      </c>
      <c r="B5" s="89" t="str">
        <f>EXPORTAR!D12</f>
        <v xml:space="preserve">Cra 10 25 - 58 </v>
      </c>
      <c r="C5" s="73"/>
      <c r="D5" s="76"/>
      <c r="F5" s="65" t="s">
        <v>1</v>
      </c>
      <c r="G5" s="1691" t="str">
        <f>EXPORTAR!G20</f>
        <v/>
      </c>
      <c r="H5" s="1692"/>
      <c r="I5" s="1692"/>
      <c r="J5" s="1693"/>
    </row>
    <row r="6" spans="1:47" ht="15" customHeight="1" x14ac:dyDescent="0.25">
      <c r="A6" s="74" t="s">
        <v>2</v>
      </c>
      <c r="B6" s="89" t="str">
        <f>EXPORTAR!D13</f>
        <v>San Jose</v>
      </c>
      <c r="C6" s="73"/>
      <c r="D6" s="76"/>
      <c r="F6" s="65" t="s">
        <v>2</v>
      </c>
      <c r="G6" s="1691" t="str">
        <f>EXPORTAR!G21</f>
        <v/>
      </c>
      <c r="H6" s="1692"/>
      <c r="I6" s="1692"/>
      <c r="J6" s="1693"/>
    </row>
    <row r="7" spans="1:47" ht="15" customHeight="1" thickBot="1" x14ac:dyDescent="0.3">
      <c r="A7" s="75" t="s">
        <v>3</v>
      </c>
      <c r="B7" s="153">
        <f>EXPORTAR!D14</f>
        <v>3106495552</v>
      </c>
      <c r="C7" s="77"/>
      <c r="D7" s="78"/>
      <c r="F7" s="104" t="s">
        <v>3</v>
      </c>
      <c r="G7" s="1688" t="str">
        <f>EXPORTAR!G22</f>
        <v/>
      </c>
      <c r="H7" s="1689"/>
      <c r="I7" s="1689"/>
      <c r="J7" s="1690"/>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3" t="s">
        <v>153</v>
      </c>
      <c r="C35" s="1464"/>
      <c r="D35" s="106"/>
      <c r="F35" s="1703" t="s">
        <v>145</v>
      </c>
      <c r="G35" s="1464"/>
      <c r="I35" s="54" t="s">
        <v>154</v>
      </c>
      <c r="J35" s="53"/>
    </row>
    <row r="36" spans="1:10" ht="7.5" customHeight="1" x14ac:dyDescent="0.25">
      <c r="B36" s="106"/>
      <c r="C36" s="106"/>
      <c r="D36" s="106"/>
    </row>
    <row r="37" spans="1:10" ht="15" customHeight="1" x14ac:dyDescent="0.25">
      <c r="A37" s="573"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x14ac:dyDescent="0.25">
      <c r="A2" s="155" t="s">
        <v>164</v>
      </c>
      <c r="F2" s="168"/>
      <c r="G2" s="161">
        <f>EXPORTAR!D11</f>
        <v>4236698</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CQT820</v>
      </c>
      <c r="B20" s="170"/>
      <c r="C20" s="170" t="str">
        <f>EXPORTAR!D30</f>
        <v>KIA</v>
      </c>
      <c r="D20" s="170"/>
      <c r="E20" s="170">
        <f>EXPORTAR!D32</f>
        <v>1995</v>
      </c>
    </row>
    <row r="21" spans="1:7" ht="22.5" customHeight="1" x14ac:dyDescent="0.25">
      <c r="A21" s="1711" t="s">
        <v>438</v>
      </c>
      <c r="B21" s="1464"/>
      <c r="C21" s="1464"/>
      <c r="D21" s="1464"/>
      <c r="E21" s="1464"/>
      <c r="F21" s="1464"/>
      <c r="G21" s="1464"/>
    </row>
    <row r="22" spans="1:7" ht="14.25" customHeight="1" x14ac:dyDescent="0.25">
      <c r="A22" s="1464"/>
      <c r="B22" s="1464"/>
      <c r="C22" s="1464"/>
      <c r="D22" s="1464"/>
      <c r="E22" s="1464"/>
      <c r="F22" s="1464"/>
      <c r="G22" s="1464"/>
    </row>
    <row r="23" spans="1:7"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ht="12" customHeight="1" x14ac:dyDescent="0.25">
      <c r="A26" s="1464"/>
      <c r="B26" s="1464"/>
      <c r="C26" s="1464"/>
      <c r="D26" s="1464"/>
      <c r="E26" s="1464"/>
      <c r="F26" s="1464"/>
      <c r="G26" s="1464"/>
    </row>
    <row r="27" spans="1:7" x14ac:dyDescent="0.25">
      <c r="A27" s="1713" t="s">
        <v>7539</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NEVARDO FINO BECERRA</v>
      </c>
    </row>
    <row r="4" spans="1:7" x14ac:dyDescent="0.25">
      <c r="A4" s="166" t="s">
        <v>6055</v>
      </c>
      <c r="B4" s="51"/>
      <c r="C4" s="161">
        <f>EXPORTAR!D11</f>
        <v>4236698</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CQT820</v>
      </c>
      <c r="B21" s="170"/>
      <c r="C21" s="170" t="str">
        <f>EXPORTAR!D30</f>
        <v>KIA</v>
      </c>
      <c r="D21" s="170"/>
      <c r="E21" s="170">
        <f>EXPORTAR!D32</f>
        <v>1995</v>
      </c>
    </row>
    <row r="22" spans="1:7" ht="22.5" customHeight="1" x14ac:dyDescent="0.25">
      <c r="A22" s="1711" t="s">
        <v>438</v>
      </c>
      <c r="B22" s="1464"/>
      <c r="C22" s="1464"/>
      <c r="D22" s="1464"/>
      <c r="E22" s="1464"/>
      <c r="F22" s="1464"/>
      <c r="G22" s="1464"/>
    </row>
    <row r="23" spans="1:7" ht="14.25" customHeight="1"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x14ac:dyDescent="0.25">
      <c r="A26" s="1464"/>
      <c r="B26" s="1464"/>
      <c r="C26" s="1464"/>
      <c r="D26" s="1464"/>
      <c r="E26" s="1464"/>
      <c r="F26" s="1464"/>
      <c r="G26" s="1464"/>
    </row>
    <row r="27" spans="1:7" ht="12" customHeight="1" x14ac:dyDescent="0.25">
      <c r="A27" s="1464"/>
      <c r="B27" s="1464"/>
      <c r="C27" s="1464"/>
      <c r="D27" s="1464"/>
      <c r="E27" s="1464"/>
      <c r="F27" s="1464"/>
      <c r="G27" s="1464"/>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ht="15.75" x14ac:dyDescent="0.25">
      <c r="A2" s="155" t="s">
        <v>164</v>
      </c>
      <c r="G2" s="162">
        <f>EXPORTAR!D11</f>
        <v>4236698</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CQT820</v>
      </c>
      <c r="B19" s="173"/>
      <c r="C19" s="167" t="str">
        <f>EXPORTAR!D30</f>
        <v>KIA</v>
      </c>
      <c r="D19" s="173"/>
      <c r="E19" s="167">
        <f>EXPORTAR!D32</f>
        <v>1995</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NEVARDO FINO BECERRA</v>
      </c>
      <c r="D1" s="156"/>
      <c r="E1" s="51"/>
      <c r="F1" s="51"/>
      <c r="G1" s="51"/>
    </row>
    <row r="2" spans="1:7" ht="15.75" x14ac:dyDescent="0.25">
      <c r="A2" s="155" t="s">
        <v>164</v>
      </c>
      <c r="G2" s="175">
        <f>EXPORTAR!D11</f>
        <v>4236698</v>
      </c>
    </row>
    <row r="3" spans="1:7" x14ac:dyDescent="0.25">
      <c r="A3" s="155" t="s">
        <v>451</v>
      </c>
    </row>
    <row r="4" spans="1:7" ht="15" customHeight="1" x14ac:dyDescent="0.25">
      <c r="A4" s="172" t="s">
        <v>452</v>
      </c>
      <c r="B4" s="176"/>
      <c r="C4" s="172" t="str">
        <f>CONCATENATE(EXPORTAR!D16," ",EXPORTAR!D17," ",EXPORTAR!D18)</f>
        <v>WILLIAM ARMANDO BUSTOS SUAREZ</v>
      </c>
      <c r="D4" s="51"/>
      <c r="E4" s="163"/>
    </row>
    <row r="5" spans="1:7" x14ac:dyDescent="0.25">
      <c r="A5" s="157" t="s">
        <v>453</v>
      </c>
      <c r="E5" s="108"/>
      <c r="F5" s="168">
        <f>EXPORTAR!D19</f>
        <v>1051954304</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CQT820</v>
      </c>
      <c r="B19" s="180"/>
      <c r="C19" s="179" t="str">
        <f>EXPORTAR!D30</f>
        <v>KIA</v>
      </c>
      <c r="D19" s="180"/>
      <c r="E19" s="179">
        <f>EXPORTAR!D32</f>
        <v>1995</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DE TTOyTTE MEDELLIN</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NEVARDO FINO BECERRA</v>
      </c>
      <c r="C8" s="174"/>
      <c r="D8" s="174"/>
      <c r="E8" s="174"/>
      <c r="F8" s="174"/>
      <c r="G8" s="174"/>
      <c r="H8" s="174"/>
    </row>
    <row r="9" spans="1:8" ht="15" customHeight="1" x14ac:dyDescent="0.25">
      <c r="A9" s="766" t="s">
        <v>7597</v>
      </c>
      <c r="B9" s="174"/>
      <c r="C9" s="174"/>
      <c r="D9" s="161">
        <f>EXPORTAR!D11</f>
        <v>4236698</v>
      </c>
      <c r="E9" s="174" t="s">
        <v>191</v>
      </c>
      <c r="F9" s="174"/>
      <c r="G9" s="174"/>
      <c r="H9" s="174"/>
    </row>
    <row r="10" spans="1:8" ht="18.75" customHeight="1" x14ac:dyDescent="0.25">
      <c r="A10" s="1715" t="s">
        <v>7598</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t="str">
        <f>EXPORTAR!D27</f>
        <v>CQT820</v>
      </c>
      <c r="D15" s="188" t="s">
        <v>16</v>
      </c>
      <c r="E15" s="763" t="str">
        <f>EXPORTAR!D35</f>
        <v>FE705663</v>
      </c>
    </row>
    <row r="16" spans="1:8" ht="15.75" x14ac:dyDescent="0.25">
      <c r="A16" s="190" t="s">
        <v>13</v>
      </c>
      <c r="B16" s="191">
        <f>EXPORTAR!D32</f>
        <v>1995</v>
      </c>
      <c r="D16" s="190" t="s">
        <v>17</v>
      </c>
      <c r="E16" s="189" t="str">
        <f>EXPORTAR!D36</f>
        <v>KNAJA5535S5103389</v>
      </c>
    </row>
    <row r="17" spans="1:9" ht="15.75" x14ac:dyDescent="0.25">
      <c r="A17" s="190" t="s">
        <v>11</v>
      </c>
      <c r="B17" s="191" t="str">
        <f>EXPORTAR!D30</f>
        <v>KIA</v>
      </c>
      <c r="D17" s="190" t="s">
        <v>15</v>
      </c>
      <c r="E17" s="191" t="str">
        <f>EXPORTAR!D34</f>
        <v>KNAJA5535S5103389</v>
      </c>
    </row>
    <row r="19" spans="1:9" x14ac:dyDescent="0.25">
      <c r="A19" s="765" t="s">
        <v>361</v>
      </c>
      <c r="B19" s="283"/>
      <c r="C19" s="1717">
        <f ca="1">EXPORTAR!D53</f>
        <v>45136</v>
      </c>
      <c r="D19" s="1717"/>
      <c r="E19" t="s">
        <v>7596</v>
      </c>
    </row>
    <row r="20" spans="1:9" ht="15" customHeight="1" x14ac:dyDescent="0.25">
      <c r="A20" s="1712" t="s">
        <v>7599</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DE TTOyTTE MEDELLIN</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NEVARDO FINO BECERRA</v>
      </c>
    </row>
    <row r="8" spans="1:8" ht="15" customHeight="1" x14ac:dyDescent="0.25">
      <c r="A8" s="174" t="s">
        <v>190</v>
      </c>
      <c r="B8" s="174"/>
      <c r="D8" s="161">
        <f>EXPORTAR!D11</f>
        <v>4236698</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CQT820</v>
      </c>
    </row>
    <row r="12" spans="1:8" x14ac:dyDescent="0.25">
      <c r="A12" s="186" t="s">
        <v>11</v>
      </c>
      <c r="B12" s="185" t="str">
        <f>EXPORTAR!D30</f>
        <v>KIA</v>
      </c>
    </row>
    <row r="13" spans="1:8" x14ac:dyDescent="0.25">
      <c r="A13" s="186" t="s">
        <v>13</v>
      </c>
      <c r="B13" s="187">
        <f>EXPORTAR!D32</f>
        <v>1995</v>
      </c>
    </row>
    <row r="14" spans="1:8" x14ac:dyDescent="0.25">
      <c r="A14" s="186" t="s">
        <v>16</v>
      </c>
      <c r="B14" s="327" t="str">
        <f>EXPORTAR!D35</f>
        <v>FE705663</v>
      </c>
    </row>
    <row r="15" spans="1:8" x14ac:dyDescent="0.25">
      <c r="A15" s="186" t="s">
        <v>15</v>
      </c>
      <c r="B15" s="327" t="str">
        <f>EXPORTAR!D34</f>
        <v>KNAJA5535S5103389</v>
      </c>
    </row>
    <row r="16" spans="1:8" x14ac:dyDescent="0.25">
      <c r="A16" s="186" t="s">
        <v>17</v>
      </c>
      <c r="B16" s="327" t="str">
        <f>EXPORTAR!D36</f>
        <v>KNAJA5535S5103389</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8126</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3" t="s">
        <v>8125</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572</v>
      </c>
      <c r="B1" s="1740"/>
      <c r="C1" s="1740"/>
      <c r="D1" s="1740"/>
      <c r="E1" s="1740"/>
      <c r="F1" s="1740"/>
      <c r="G1" s="1740"/>
      <c r="H1" s="1740"/>
      <c r="I1" s="1740"/>
      <c r="J1" s="1741"/>
    </row>
    <row r="4" spans="1:10" x14ac:dyDescent="0.25">
      <c r="A4" s="250" t="s">
        <v>545</v>
      </c>
      <c r="B4" s="251" t="str">
        <f>CONCATENATE(EXPORTAR!D8," ",EXPORTAR!D9," ",EXPORTAR!D10)</f>
        <v>NEVARDO FINO BECERRA</v>
      </c>
      <c r="C4" s="251"/>
      <c r="D4" s="251"/>
      <c r="E4" s="251"/>
      <c r="F4" s="251"/>
      <c r="G4" s="251"/>
      <c r="H4" s="245"/>
      <c r="I4" s="245"/>
      <c r="J4" s="252"/>
    </row>
    <row r="5" spans="1:10" x14ac:dyDescent="0.25">
      <c r="A5" s="253" t="s">
        <v>548</v>
      </c>
      <c r="B5" s="174"/>
      <c r="C5" s="174"/>
      <c r="D5" s="161">
        <f>EXPORTAR!D11</f>
        <v>4236698</v>
      </c>
      <c r="E5" s="161" t="s">
        <v>554</v>
      </c>
      <c r="F5" s="174"/>
      <c r="G5" s="174"/>
      <c r="H5" s="174"/>
      <c r="I5" s="174"/>
      <c r="J5" s="338"/>
    </row>
    <row r="6" spans="1:10" ht="15" customHeight="1" x14ac:dyDescent="0.25">
      <c r="A6" s="1720" t="s">
        <v>555</v>
      </c>
      <c r="B6" s="1713"/>
      <c r="C6" s="1713"/>
      <c r="D6" s="1713"/>
      <c r="E6" s="1713"/>
      <c r="F6" s="1713"/>
      <c r="G6" s="1713"/>
      <c r="H6" s="1713"/>
      <c r="I6" s="1713"/>
      <c r="J6" s="1742"/>
    </row>
    <row r="7" spans="1:10" x14ac:dyDescent="0.25">
      <c r="A7" s="1720"/>
      <c r="B7" s="1713"/>
      <c r="C7" s="1713"/>
      <c r="D7" s="1713"/>
      <c r="E7" s="1713"/>
      <c r="F7" s="1713"/>
      <c r="G7" s="1713"/>
      <c r="H7" s="1713"/>
      <c r="I7" s="1713"/>
      <c r="J7" s="1742"/>
    </row>
    <row r="8" spans="1:10" ht="15" customHeight="1" x14ac:dyDescent="0.25">
      <c r="A8" s="339" t="s">
        <v>556</v>
      </c>
      <c r="B8" s="192"/>
      <c r="C8" s="192"/>
      <c r="D8" s="192"/>
      <c r="E8" s="192"/>
      <c r="F8" s="1743">
        <f ca="1">TODAY()</f>
        <v>46236</v>
      </c>
      <c r="G8" s="1743"/>
      <c r="H8" s="1737" t="s">
        <v>2806</v>
      </c>
      <c r="I8" s="1737"/>
      <c r="J8" s="1738"/>
    </row>
    <row r="9" spans="1:10" x14ac:dyDescent="0.25">
      <c r="A9" s="253" t="str">
        <f>CONCATENATE(EXPORTAR!D16," ",EXPORTAR!D17," ",EXPORTAR!D18)</f>
        <v>WILLIAM ARMANDO BUSTOS SUAREZ</v>
      </c>
      <c r="B9" s="174"/>
      <c r="D9" t="s">
        <v>547</v>
      </c>
      <c r="J9" s="254"/>
    </row>
    <row r="10" spans="1:10" ht="15" customHeight="1" x14ac:dyDescent="0.25">
      <c r="A10" s="1720" t="s">
        <v>546</v>
      </c>
      <c r="B10" s="1713"/>
      <c r="C10" s="1713"/>
      <c r="D10" s="161">
        <f>EXPORTAR!D19</f>
        <v>1051954304</v>
      </c>
      <c r="E10" s="108"/>
      <c r="F10" t="s">
        <v>549</v>
      </c>
      <c r="J10" s="254"/>
    </row>
    <row r="11" spans="1:10" ht="15" customHeight="1" x14ac:dyDescent="0.25">
      <c r="A11" s="1736" t="s">
        <v>2807</v>
      </c>
      <c r="B11" s="1737"/>
      <c r="C11" s="1737"/>
      <c r="D11" s="1737"/>
      <c r="E11" s="1737"/>
      <c r="F11" s="1737"/>
      <c r="G11" s="1737"/>
      <c r="H11" s="1737"/>
      <c r="I11" s="1737"/>
      <c r="J11" s="1738"/>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ht="15" customHeight="1"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4" t="s">
        <v>557</v>
      </c>
      <c r="B38" s="1725"/>
      <c r="C38" s="1726" t="s">
        <v>570</v>
      </c>
      <c r="D38" s="1727"/>
      <c r="E38" s="243"/>
      <c r="F38" s="1728" t="s">
        <v>558</v>
      </c>
      <c r="G38" s="1728"/>
      <c r="H38" s="1725"/>
      <c r="I38" s="1728" t="s">
        <v>559</v>
      </c>
      <c r="J38" s="1729"/>
    </row>
    <row r="39" spans="1:10" ht="5.25" customHeight="1" x14ac:dyDescent="0.25">
      <c r="A39" s="255"/>
      <c r="B39" s="241"/>
      <c r="C39" s="1730"/>
      <c r="D39" s="1731"/>
      <c r="E39" s="239"/>
      <c r="F39" s="236"/>
      <c r="G39" s="236"/>
      <c r="H39" s="241"/>
      <c r="I39" s="236"/>
      <c r="J39" s="254"/>
    </row>
    <row r="40" spans="1:10" ht="18" customHeight="1" x14ac:dyDescent="0.25">
      <c r="A40" s="1732" t="str">
        <f>EXPORTAR!D8</f>
        <v>NEVARDO</v>
      </c>
      <c r="B40" s="1733"/>
      <c r="C40" s="1734">
        <f>D5</f>
        <v>4236698</v>
      </c>
      <c r="D40" s="1735"/>
      <c r="E40" s="259"/>
      <c r="F40" s="236"/>
      <c r="G40" s="236"/>
      <c r="H40" s="241"/>
      <c r="I40" s="236"/>
      <c r="J40" s="254"/>
    </row>
    <row r="41" spans="1:10" ht="23.25" customHeight="1" thickBot="1" x14ac:dyDescent="0.3">
      <c r="A41" s="1718" t="str">
        <f>CONCATENATE(EXPORTAR!D9," ",EXPORTAR!D10)</f>
        <v>FINO BECERRA</v>
      </c>
      <c r="B41" s="1719"/>
      <c r="C41" s="237"/>
      <c r="D41" s="238"/>
      <c r="E41" s="237"/>
      <c r="F41" s="238"/>
      <c r="G41" s="238"/>
      <c r="H41" s="242"/>
      <c r="I41" s="238"/>
      <c r="J41" s="256"/>
    </row>
    <row r="42" spans="1:10" x14ac:dyDescent="0.25">
      <c r="A42" s="1720"/>
      <c r="B42" s="1713"/>
      <c r="C42" s="1713"/>
      <c r="D42" s="1713"/>
      <c r="E42" s="1713"/>
      <c r="F42" s="1713"/>
      <c r="G42" s="1713"/>
      <c r="H42" s="1713"/>
      <c r="I42" s="1713"/>
      <c r="J42" s="254"/>
    </row>
    <row r="43" spans="1:10" x14ac:dyDescent="0.25">
      <c r="A43" s="1721" t="s">
        <v>560</v>
      </c>
      <c r="B43" s="1722"/>
      <c r="C43" s="1722"/>
      <c r="D43" s="1722"/>
      <c r="E43" s="1722"/>
      <c r="F43" s="1722"/>
      <c r="G43" s="1722"/>
      <c r="H43" s="1722"/>
      <c r="I43" s="1722"/>
      <c r="J43" s="1723"/>
    </row>
    <row r="44" spans="1:10" x14ac:dyDescent="0.25">
      <c r="A44" s="1721"/>
      <c r="B44" s="1722"/>
      <c r="C44" s="1722"/>
      <c r="D44" s="1722"/>
      <c r="E44" s="1722"/>
      <c r="F44" s="1722"/>
      <c r="G44" s="1722"/>
      <c r="H44" s="1722"/>
      <c r="I44" s="1722"/>
      <c r="J44" s="1723"/>
    </row>
    <row r="45" spans="1:10" x14ac:dyDescent="0.25">
      <c r="A45" s="257"/>
      <c r="B45" s="258"/>
      <c r="C45" s="258"/>
      <c r="D45" s="258"/>
      <c r="E45" s="258"/>
      <c r="F45" s="258"/>
      <c r="G45" s="258"/>
      <c r="H45" s="258"/>
      <c r="I45" s="258"/>
      <c r="J45" s="244"/>
    </row>
    <row r="46" spans="1:10" x14ac:dyDescent="0.25">
      <c r="A46" s="575" t="str">
        <f>DATOS!W2</f>
        <v>Juridicox.com Tramites de Transito En Antioquia - 3136668894 - Hola@Juridicox.com - Medellin - Antioquia</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4109</v>
      </c>
      <c r="B1" s="1740"/>
      <c r="C1" s="1740"/>
      <c r="D1" s="1740"/>
      <c r="E1" s="1740"/>
      <c r="F1" s="1740"/>
      <c r="G1" s="1740"/>
      <c r="H1" s="1740"/>
      <c r="I1" s="1740"/>
      <c r="J1" s="1741"/>
    </row>
    <row r="3" spans="1:10" x14ac:dyDescent="0.25">
      <c r="A3" t="s">
        <v>4110</v>
      </c>
    </row>
    <row r="4" spans="1:10" x14ac:dyDescent="0.25">
      <c r="A4" t="s">
        <v>4145</v>
      </c>
      <c r="C4" t="str">
        <f>EXPORTAR!D40</f>
        <v>STRIA DE TTOyTTE MEDELLIN</v>
      </c>
    </row>
    <row r="5" spans="1:10" x14ac:dyDescent="0.25">
      <c r="A5" t="s">
        <v>4146</v>
      </c>
    </row>
    <row r="8" spans="1:10" x14ac:dyDescent="0.25">
      <c r="A8" s="250" t="str">
        <f>CONCATENATE(EXPORTAR!D8," ",EXPORTAR!D9," ",EXPORTAR!D10)</f>
        <v>NEVARDO FINO BECERRA</v>
      </c>
      <c r="B8" s="251"/>
      <c r="C8" s="251"/>
      <c r="D8" s="251"/>
      <c r="E8" s="251"/>
      <c r="F8" s="251"/>
      <c r="G8" s="251"/>
      <c r="H8" s="245"/>
      <c r="I8" s="245"/>
      <c r="J8" s="252"/>
    </row>
    <row r="9" spans="1:10" ht="15" customHeight="1" x14ac:dyDescent="0.25">
      <c r="A9" s="253" t="s">
        <v>4147</v>
      </c>
      <c r="B9" s="174"/>
      <c r="C9" s="161">
        <f>EXPORTAR!D11</f>
        <v>4236698</v>
      </c>
      <c r="D9" s="161"/>
      <c r="E9" s="161"/>
      <c r="F9" s="174"/>
      <c r="G9" s="174"/>
      <c r="H9" s="174"/>
      <c r="I9" s="174"/>
      <c r="J9" s="338"/>
    </row>
    <row r="10" spans="1:10" x14ac:dyDescent="0.25">
      <c r="A10" s="1720" t="s">
        <v>4148</v>
      </c>
      <c r="B10" s="1713"/>
      <c r="C10" s="1713"/>
      <c r="D10" s="1713"/>
      <c r="E10" s="1713"/>
      <c r="F10" s="1713"/>
      <c r="G10" s="1713"/>
      <c r="H10" s="1713"/>
      <c r="I10" s="1713"/>
      <c r="J10" s="1742"/>
    </row>
    <row r="11" spans="1:10" ht="18.75" customHeight="1" x14ac:dyDescent="0.25">
      <c r="A11" s="1720"/>
      <c r="B11" s="1713"/>
      <c r="C11" s="1713"/>
      <c r="D11" s="1713"/>
      <c r="E11" s="1713"/>
      <c r="F11" s="1713"/>
      <c r="G11" s="1713"/>
      <c r="H11" s="1713"/>
      <c r="I11" s="1713"/>
      <c r="J11" s="1742"/>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4863</v>
      </c>
      <c r="B1" s="1740"/>
      <c r="C1" s="1740"/>
      <c r="D1" s="1740"/>
      <c r="E1" s="1740"/>
      <c r="F1" s="1740"/>
      <c r="G1" s="1740"/>
      <c r="H1" s="1740"/>
      <c r="I1" s="1740"/>
      <c r="J1" s="1740"/>
      <c r="K1" s="1741"/>
    </row>
    <row r="3" spans="1:11" x14ac:dyDescent="0.25">
      <c r="A3" s="430" t="s">
        <v>4864</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4872</v>
      </c>
      <c r="K4" s="254"/>
    </row>
    <row r="5" spans="1:11" x14ac:dyDescent="0.25">
      <c r="A5" s="246" t="s">
        <v>4873</v>
      </c>
      <c r="D5" t="str">
        <f>CONCATENATE(EXPORTAR!D16," ",EXPORTAR!D17," ",EXPORTAR!D18)</f>
        <v>WILLIAM ARMANDO BUSTOS SUAREZ</v>
      </c>
      <c r="H5" t="s">
        <v>4865</v>
      </c>
      <c r="K5" s="254"/>
    </row>
    <row r="6" spans="1:11" x14ac:dyDescent="0.25">
      <c r="A6" s="246" t="s">
        <v>4866</v>
      </c>
      <c r="C6" s="108">
        <f>EXPORTAR!D19</f>
        <v>1051954304</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CQT820</v>
      </c>
      <c r="D11" s="240"/>
      <c r="K11" s="254"/>
    </row>
    <row r="12" spans="1:11" ht="18.75" customHeight="1" x14ac:dyDescent="0.25">
      <c r="A12" s="253"/>
      <c r="B12" s="249" t="s">
        <v>11</v>
      </c>
      <c r="C12" s="247" t="str">
        <f>EXPORTAR!D30</f>
        <v>KIA</v>
      </c>
      <c r="D12" s="240"/>
      <c r="K12" s="254"/>
    </row>
    <row r="13" spans="1:11" ht="15" customHeight="1" x14ac:dyDescent="0.25">
      <c r="A13" s="253"/>
      <c r="B13" s="249" t="s">
        <v>12</v>
      </c>
      <c r="C13" s="247" t="str">
        <f>EXPORTAR!D31</f>
        <v>SPORTAGE DLX</v>
      </c>
      <c r="D13" s="240"/>
      <c r="K13" s="254"/>
    </row>
    <row r="14" spans="1:11" ht="15" customHeight="1" x14ac:dyDescent="0.25">
      <c r="A14" s="253"/>
      <c r="B14" s="248" t="s">
        <v>18</v>
      </c>
      <c r="C14" s="247">
        <f>EXPORTAR!D37</f>
        <v>2000</v>
      </c>
      <c r="D14" s="240"/>
      <c r="K14" s="254"/>
    </row>
    <row r="15" spans="1:11" x14ac:dyDescent="0.25">
      <c r="A15" s="253"/>
      <c r="B15" s="248" t="s">
        <v>13</v>
      </c>
      <c r="C15" s="247">
        <f>EXPORTAR!D32</f>
        <v>1995</v>
      </c>
      <c r="D15" s="240"/>
      <c r="K15" s="254"/>
    </row>
    <row r="16" spans="1:11" x14ac:dyDescent="0.25">
      <c r="A16" s="253"/>
      <c r="B16" s="248" t="s">
        <v>9</v>
      </c>
      <c r="C16" s="247" t="str">
        <f>EXPORTAR!D29</f>
        <v>CAMPERO</v>
      </c>
      <c r="D16" s="240"/>
      <c r="K16" s="254"/>
    </row>
    <row r="17" spans="1:11" x14ac:dyDescent="0.25">
      <c r="A17" s="253"/>
      <c r="B17" s="248" t="s">
        <v>14</v>
      </c>
      <c r="C17" s="247" t="str">
        <f>EXPORTAR!D33</f>
        <v>ROJO</v>
      </c>
      <c r="D17" s="240"/>
      <c r="K17" s="254"/>
    </row>
    <row r="18" spans="1:11" x14ac:dyDescent="0.25">
      <c r="A18" s="253"/>
      <c r="B18" s="248" t="s">
        <v>8</v>
      </c>
      <c r="C18" s="247" t="str">
        <f>EXPORTAR!D28</f>
        <v>Particular</v>
      </c>
      <c r="D18" s="240"/>
      <c r="K18" s="254"/>
    </row>
    <row r="19" spans="1:11" x14ac:dyDescent="0.25">
      <c r="A19" s="253"/>
      <c r="B19" s="248" t="s">
        <v>19</v>
      </c>
      <c r="C19" s="247" t="str">
        <f>EXPORTAR!D38</f>
        <v>CABINADO</v>
      </c>
      <c r="D19" s="240"/>
      <c r="K19" s="254"/>
    </row>
    <row r="20" spans="1:11" x14ac:dyDescent="0.25">
      <c r="A20" s="253"/>
      <c r="B20" s="248" t="s">
        <v>551</v>
      </c>
      <c r="C20" s="328" t="str">
        <f>EXPORTAR!D35</f>
        <v>FE705663</v>
      </c>
      <c r="D20" s="240"/>
      <c r="K20" s="254"/>
    </row>
    <row r="21" spans="1:11" x14ac:dyDescent="0.25">
      <c r="A21" s="253"/>
      <c r="B21" s="248" t="s">
        <v>552</v>
      </c>
      <c r="C21" s="328" t="str">
        <f>EXPORTAR!D36</f>
        <v>KNAJA5535S5103389</v>
      </c>
      <c r="D21" s="240"/>
      <c r="K21" s="254"/>
    </row>
    <row r="22" spans="1:11" x14ac:dyDescent="0.25">
      <c r="A22" s="253"/>
      <c r="B22" s="248" t="s">
        <v>553</v>
      </c>
      <c r="C22" s="328" t="str">
        <f>EXPORTAR!D34</f>
        <v>KNAJA5535S5103389</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5"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4912</v>
      </c>
      <c r="B1" s="1740"/>
      <c r="C1" s="1740"/>
      <c r="D1" s="1740"/>
      <c r="E1" s="1740"/>
      <c r="F1" s="1740"/>
      <c r="G1" s="1740"/>
      <c r="H1" s="1740"/>
      <c r="I1" s="1740"/>
      <c r="J1" s="1740"/>
      <c r="K1" s="1741"/>
    </row>
    <row r="3" spans="1:11" x14ac:dyDescent="0.25">
      <c r="A3" s="430" t="s">
        <v>8506</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7" t="s">
        <v>8509</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CQT820</v>
      </c>
      <c r="D23" s="240"/>
      <c r="K23" s="254"/>
    </row>
    <row r="24" spans="1:11" ht="18.75" customHeight="1" x14ac:dyDescent="0.25">
      <c r="A24" s="253"/>
      <c r="B24" s="249" t="s">
        <v>11</v>
      </c>
      <c r="C24" s="247" t="str">
        <f>EXPORTAR!D30</f>
        <v>KIA</v>
      </c>
      <c r="D24" s="240"/>
      <c r="K24" s="254"/>
    </row>
    <row r="25" spans="1:11" ht="15" customHeight="1" x14ac:dyDescent="0.25">
      <c r="A25" s="253"/>
      <c r="B25" s="249" t="s">
        <v>12</v>
      </c>
      <c r="C25" s="247" t="str">
        <f>EXPORTAR!D31</f>
        <v>SPORTAGE DLX</v>
      </c>
      <c r="D25" s="240"/>
      <c r="K25" s="254"/>
    </row>
    <row r="26" spans="1:11" ht="15" customHeight="1" x14ac:dyDescent="0.25">
      <c r="A26" s="253"/>
      <c r="B26" s="248" t="s">
        <v>18</v>
      </c>
      <c r="C26" s="247">
        <f>EXPORTAR!D37</f>
        <v>2000</v>
      </c>
      <c r="D26" s="240"/>
      <c r="K26" s="254"/>
    </row>
    <row r="27" spans="1:11" x14ac:dyDescent="0.25">
      <c r="A27" s="253"/>
      <c r="B27" s="248" t="s">
        <v>13</v>
      </c>
      <c r="C27" s="247">
        <f>EXPORTAR!D32</f>
        <v>1995</v>
      </c>
      <c r="D27" s="240"/>
      <c r="K27" s="254"/>
    </row>
    <row r="28" spans="1:11" x14ac:dyDescent="0.25">
      <c r="A28" s="253"/>
      <c r="B28" s="248" t="s">
        <v>9</v>
      </c>
      <c r="C28" s="247" t="str">
        <f>EXPORTAR!D29</f>
        <v>CAMPERO</v>
      </c>
      <c r="D28" s="240"/>
      <c r="K28" s="254"/>
    </row>
    <row r="29" spans="1:11" x14ac:dyDescent="0.25">
      <c r="A29" s="253"/>
      <c r="B29" s="248" t="s">
        <v>14</v>
      </c>
      <c r="C29" s="247" t="str">
        <f>EXPORTAR!D33</f>
        <v>ROJO</v>
      </c>
      <c r="D29" s="240"/>
      <c r="K29" s="254"/>
    </row>
    <row r="30" spans="1:11" x14ac:dyDescent="0.25">
      <c r="A30" s="253"/>
      <c r="B30" s="248" t="s">
        <v>8</v>
      </c>
      <c r="C30" s="247" t="str">
        <f>EXPORTAR!D28</f>
        <v>Particular</v>
      </c>
      <c r="D30" s="240"/>
      <c r="K30" s="254"/>
    </row>
    <row r="31" spans="1:11" x14ac:dyDescent="0.25">
      <c r="A31" s="253"/>
      <c r="B31" s="248" t="s">
        <v>19</v>
      </c>
      <c r="C31" s="247" t="str">
        <f>EXPORTAR!D38</f>
        <v>CABINADO</v>
      </c>
      <c r="D31" s="240"/>
      <c r="K31" s="254"/>
    </row>
    <row r="32" spans="1:11" x14ac:dyDescent="0.25">
      <c r="A32" s="253"/>
      <c r="B32" s="248" t="s">
        <v>551</v>
      </c>
      <c r="C32" s="328" t="str">
        <f>EXPORTAR!D35</f>
        <v>FE705663</v>
      </c>
      <c r="D32" s="240"/>
      <c r="K32" s="254"/>
    </row>
    <row r="33" spans="1:11" x14ac:dyDescent="0.25">
      <c r="A33" s="253"/>
      <c r="B33" s="248" t="s">
        <v>552</v>
      </c>
      <c r="C33" s="328" t="str">
        <f>EXPORTAR!D36</f>
        <v>KNAJA5535S5103389</v>
      </c>
      <c r="D33" s="240"/>
      <c r="K33" s="254"/>
    </row>
    <row r="34" spans="1:11" x14ac:dyDescent="0.25">
      <c r="A34" s="253"/>
      <c r="B34" s="248" t="s">
        <v>553</v>
      </c>
      <c r="C34" s="328" t="str">
        <f>EXPORTAR!D34</f>
        <v>KNAJA5535S5103389</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2026-08-03T03:21:52Z</dcterms:modified>
</cp:coreProperties>
</file>