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1"/>
  </bookViews>
  <sheets>
    <sheet name="Costos" sheetId="1" r:id="rId1"/>
    <sheet name="Chart1" sheetId="4" r:id="rId2"/>
    <sheet name="Beneficios" sheetId="2" r:id="rId3"/>
    <sheet name="Flujo de caja descontada" sheetId="3" r:id="rId4"/>
  </sheets>
  <definedNames>
    <definedName name="_Toc250906791" localSheetId="0">Costos!$C$12</definedName>
  </definedNames>
  <calcPr calcId="125725"/>
</workbook>
</file>

<file path=xl/calcChain.xml><?xml version="1.0" encoding="utf-8"?>
<calcChain xmlns="http://schemas.openxmlformats.org/spreadsheetml/2006/main">
  <c r="H26" i="2"/>
  <c r="H25"/>
  <c r="H24"/>
  <c r="H23"/>
  <c r="H22"/>
  <c r="G22"/>
  <c r="G26"/>
  <c r="G25"/>
  <c r="G23"/>
  <c r="G24"/>
  <c r="H21"/>
  <c r="G21"/>
  <c r="G23" i="3"/>
  <c r="L22"/>
  <c r="L21"/>
  <c r="G22"/>
  <c r="H16"/>
  <c r="H17" s="1"/>
  <c r="H9"/>
  <c r="H8"/>
  <c r="F22" i="2"/>
  <c r="F23" s="1"/>
  <c r="F24" s="1"/>
  <c r="F25" s="1"/>
  <c r="F26" s="1"/>
  <c r="H7" i="3"/>
  <c r="F21" i="2"/>
  <c r="F7"/>
  <c r="G7" s="1"/>
  <c r="H7" s="1"/>
  <c r="I7" s="1"/>
  <c r="F8"/>
  <c r="G8" s="1"/>
  <c r="H8" s="1"/>
  <c r="I8" s="1"/>
  <c r="F9"/>
  <c r="G9" s="1"/>
  <c r="H9" s="1"/>
  <c r="I9" s="1"/>
  <c r="F6"/>
  <c r="G6" s="1"/>
  <c r="E15"/>
  <c r="M4" i="1"/>
  <c r="M5"/>
  <c r="M6"/>
  <c r="M7"/>
  <c r="M8"/>
  <c r="M9"/>
  <c r="M10"/>
  <c r="M12"/>
  <c r="M13"/>
  <c r="M14"/>
  <c r="M16"/>
  <c r="M18"/>
  <c r="M20"/>
  <c r="M22" s="1"/>
  <c r="M3"/>
  <c r="K12"/>
  <c r="K13"/>
  <c r="K14"/>
  <c r="K16"/>
  <c r="K18"/>
  <c r="K20"/>
  <c r="K10"/>
  <c r="K4"/>
  <c r="K5"/>
  <c r="K6"/>
  <c r="K7"/>
  <c r="K8"/>
  <c r="K9"/>
  <c r="K3"/>
  <c r="I20"/>
  <c r="G20"/>
  <c r="I4"/>
  <c r="I5"/>
  <c r="I6"/>
  <c r="I7"/>
  <c r="I8"/>
  <c r="I9"/>
  <c r="I10"/>
  <c r="I12"/>
  <c r="I13"/>
  <c r="I18" s="1"/>
  <c r="I14"/>
  <c r="I16"/>
  <c r="I3"/>
  <c r="G12"/>
  <c r="G13"/>
  <c r="G18" s="1"/>
  <c r="G14"/>
  <c r="G16"/>
  <c r="G4"/>
  <c r="G5"/>
  <c r="G6"/>
  <c r="G7"/>
  <c r="G8"/>
  <c r="G9"/>
  <c r="G3"/>
  <c r="G22" l="1"/>
  <c r="K22"/>
  <c r="I22"/>
  <c r="F15" i="2"/>
  <c r="H6"/>
  <c r="I6" s="1"/>
  <c r="G15"/>
  <c r="I15"/>
  <c r="H15"/>
  <c r="L24" i="1" l="1"/>
  <c r="J15" i="2"/>
</calcChain>
</file>

<file path=xl/sharedStrings.xml><?xml version="1.0" encoding="utf-8"?>
<sst xmlns="http://schemas.openxmlformats.org/spreadsheetml/2006/main" count="68" uniqueCount="59">
  <si>
    <t>Tipo</t>
  </si>
  <si>
    <t>Detalle</t>
  </si>
  <si>
    <t>Costo unitario</t>
  </si>
  <si>
    <t>GABINETE 2 unidades de rack NUMATA</t>
  </si>
  <si>
    <t>MotherBoard</t>
  </si>
  <si>
    <t>KINGSTON DDR2 2G 800 MHZ</t>
  </si>
  <si>
    <t xml:space="preserve">Memoria RAM </t>
  </si>
  <si>
    <t>MES 1</t>
  </si>
  <si>
    <t>Cantidad</t>
  </si>
  <si>
    <t>Disco Rigido</t>
  </si>
  <si>
    <t>SFX SATA COOLER 500W</t>
  </si>
  <si>
    <t>Fuente de alimentacion</t>
  </si>
  <si>
    <t>Gabinete</t>
  </si>
  <si>
    <t>Costo</t>
  </si>
  <si>
    <t>UPS</t>
  </si>
  <si>
    <t>Digium Wildcard TE205P</t>
  </si>
  <si>
    <t>Placa de interconexión</t>
  </si>
  <si>
    <t>Terminal para usuario</t>
  </si>
  <si>
    <t>Terminal para operadores</t>
  </si>
  <si>
    <t xml:space="preserve">SPA922 </t>
  </si>
  <si>
    <t xml:space="preserve">GXP2020 </t>
  </si>
  <si>
    <t>Bastidor o Rack</t>
  </si>
  <si>
    <t>MES 2</t>
  </si>
  <si>
    <t>Costo de nacionalizacion</t>
  </si>
  <si>
    <t>Aproximadamente 17 %</t>
  </si>
  <si>
    <t xml:space="preserve">Mantenimiento </t>
  </si>
  <si>
    <t>Personas necesarias para
 el mantenimiento</t>
  </si>
  <si>
    <t>MES 3</t>
  </si>
  <si>
    <t>MES 4</t>
  </si>
  <si>
    <t>TOTALES</t>
  </si>
  <si>
    <t>INTEL DG 33 TLM</t>
  </si>
  <si>
    <t>INTEL DUAL CORE 2.40 GHZ E2220</t>
  </si>
  <si>
    <t>Procesador</t>
  </si>
  <si>
    <t>ST373307LC 10K 73.4 GB</t>
  </si>
  <si>
    <t xml:space="preserve">DVD-RW 20X SONY BLACK </t>
  </si>
  <si>
    <t>Unidad grabadora</t>
  </si>
  <si>
    <t>Año 1</t>
  </si>
  <si>
    <t>Año 2</t>
  </si>
  <si>
    <t>Año 3</t>
  </si>
  <si>
    <t>Año 4</t>
  </si>
  <si>
    <t>Año 5</t>
  </si>
  <si>
    <t>Mantenimiento vieja red telefonica</t>
  </si>
  <si>
    <t>Operador telefonico</t>
  </si>
  <si>
    <t xml:space="preserve">Mantenimiento viaja central </t>
  </si>
  <si>
    <t>Control de llamadas salientes</t>
  </si>
  <si>
    <t>Intangibles</t>
  </si>
  <si>
    <t xml:space="preserve">Mejora de la comunicacion </t>
  </si>
  <si>
    <t>Mayor productividad</t>
  </si>
  <si>
    <t xml:space="preserve">Disminucion espacio fisico </t>
  </si>
  <si>
    <t>Aumento eficiencia del servicio</t>
  </si>
  <si>
    <t>TOTAL</t>
  </si>
  <si>
    <t>Control de llamadas internas</t>
  </si>
  <si>
    <t>Tangibles</t>
  </si>
  <si>
    <t>Ahorro total en 
ciclo de vida
(dolares)</t>
  </si>
  <si>
    <t>Costo total del proyecto en dólares</t>
  </si>
  <si>
    <t>Año</t>
  </si>
  <si>
    <t>FCD(ti=0)</t>
  </si>
  <si>
    <t>FCD(ti=TIR)</t>
  </si>
  <si>
    <t xml:space="preserve">FCD(ti=1,3) </t>
  </si>
</sst>
</file>

<file path=xl/styles.xml><?xml version="1.0" encoding="utf-8"?>
<styleSheet xmlns="http://schemas.openxmlformats.org/spreadsheetml/2006/main">
  <numFmts count="2">
    <numFmt numFmtId="8" formatCode="&quot;$&quot;\ #,##0.00;[Red]&quot;$&quot;\ \-#,##0.00"/>
    <numFmt numFmtId="164" formatCode="\u&quot;$&quot;&quot;$&quot;\ #,##0;&quot;$&quot;\ \-#,##0"/>
  </numFmts>
  <fonts count="6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5" xfId="0" applyFont="1" applyBorder="1"/>
    <xf numFmtId="0" fontId="2" fillId="0" borderId="5" xfId="0" applyFont="1" applyBorder="1" applyAlignment="1">
      <alignment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Flujo de caja descontada</a:t>
            </a:r>
          </a:p>
        </c:rich>
      </c:tx>
      <c:layout/>
    </c:title>
    <c:plotArea>
      <c:layout/>
      <c:scatterChart>
        <c:scatterStyle val="smoothMarker"/>
        <c:ser>
          <c:idx val="4"/>
          <c:order val="1"/>
          <c:tx>
            <c:strRef>
              <c:f>Beneficios!$G$19</c:f>
              <c:strCache>
                <c:ptCount val="1"/>
                <c:pt idx="0">
                  <c:v>FCD(ti=0)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Beneficios!$G$20:$G$26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-74427.64</c:v>
                </c:pt>
                <c:pt idx="2">
                  <c:v>-43627.64</c:v>
                </c:pt>
                <c:pt idx="3">
                  <c:v>-7986.901599210265</c:v>
                </c:pt>
                <c:pt idx="4">
                  <c:v>33256.241035462968</c:v>
                </c:pt>
                <c:pt idx="5">
                  <c:v>80983.442583111231</c:v>
                </c:pt>
                <c:pt idx="6">
                  <c:v>136215.27318965859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Beneficios!$H$19</c:f>
              <c:strCache>
                <c:ptCount val="1"/>
                <c:pt idx="0">
                  <c:v>FCD(ti=TIR)</c:v>
                </c:pt>
              </c:strCache>
            </c:strRef>
          </c:tx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Beneficios!$H$20:$H$26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-74427.64</c:v>
                </c:pt>
                <c:pt idx="2">
                  <c:v>-52889.17846153846</c:v>
                </c:pt>
                <c:pt idx="3">
                  <c:v>-18822.901599210265</c:v>
                </c:pt>
                <c:pt idx="4">
                  <c:v>20578.121035462969</c:v>
                </c:pt>
                <c:pt idx="5">
                  <c:v>66150.042183111233</c:v>
                </c:pt>
                <c:pt idx="6">
                  <c:v>118860.19472165858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Beneficios!$F$19</c:f>
              <c:strCache>
                <c:ptCount val="1"/>
                <c:pt idx="0">
                  <c:v>FCD(ti=1,3) </c:v>
                </c:pt>
              </c:strCache>
            </c:strRef>
          </c:tx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Beneficios!$F$20:$F$26</c:f>
              <c:numCache>
                <c:formatCode>#,##0</c:formatCode>
                <c:ptCount val="7"/>
                <c:pt idx="0">
                  <c:v>0</c:v>
                </c:pt>
                <c:pt idx="1">
                  <c:v>-74427.64</c:v>
                </c:pt>
                <c:pt idx="2">
                  <c:v>-44022.901599210265</c:v>
                </c:pt>
                <c:pt idx="3">
                  <c:v>-8905.8789645370271</c:v>
                </c:pt>
                <c:pt idx="4">
                  <c:v>31653.762183111234</c:v>
                </c:pt>
                <c:pt idx="5">
                  <c:v>78499.547121658587</c:v>
                </c:pt>
                <c:pt idx="6">
                  <c:v>132605.7350566047</c:v>
                </c:pt>
              </c:numCache>
            </c:numRef>
          </c:yVal>
          <c:smooth val="1"/>
        </c:ser>
        <c:dLbls/>
        <c:axId val="85245952"/>
        <c:axId val="70931584"/>
      </c:scatterChart>
      <c:valAx>
        <c:axId val="85245952"/>
        <c:scaling>
          <c:orientation val="minMax"/>
        </c:scaling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 sz="1200"/>
                  <a:t>AÑOS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931584"/>
        <c:crosses val="autoZero"/>
        <c:crossBetween val="midCat"/>
      </c:valAx>
      <c:valAx>
        <c:axId val="70931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sz="1200"/>
                  <a:t>FCD (U$S)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2459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24"/>
  <sheetViews>
    <sheetView topLeftCell="B11" workbookViewId="0">
      <selection activeCell="P24" sqref="P24"/>
    </sheetView>
  </sheetViews>
  <sheetFormatPr defaultRowHeight="15"/>
  <cols>
    <col min="3" max="3" width="32.42578125" bestFit="1" customWidth="1"/>
    <col min="4" max="4" width="21.85546875" bestFit="1" customWidth="1"/>
    <col min="5" max="5" width="12" style="1" bestFit="1" customWidth="1"/>
    <col min="6" max="6" width="8" style="1" bestFit="1" customWidth="1"/>
    <col min="7" max="7" width="8.7109375" style="1" bestFit="1" customWidth="1"/>
    <col min="8" max="8" width="8" style="1" bestFit="1" customWidth="1"/>
    <col min="9" max="9" width="8.7109375" style="2" bestFit="1" customWidth="1"/>
    <col min="10" max="10" width="8" style="1" bestFit="1" customWidth="1"/>
    <col min="11" max="11" width="7.85546875" style="1" bestFit="1" customWidth="1"/>
    <col min="12" max="12" width="8" style="1" bestFit="1" customWidth="1"/>
    <col min="13" max="13" width="7.85546875" style="1" bestFit="1" customWidth="1"/>
  </cols>
  <sheetData>
    <row r="1" spans="3:13" ht="15.75" thickBot="1">
      <c r="C1" s="3"/>
      <c r="D1" s="3"/>
      <c r="E1" s="5"/>
      <c r="F1" s="51" t="s">
        <v>7</v>
      </c>
      <c r="G1" s="52"/>
      <c r="H1" s="51" t="s">
        <v>22</v>
      </c>
      <c r="I1" s="52"/>
      <c r="J1" s="51" t="s">
        <v>27</v>
      </c>
      <c r="K1" s="52"/>
      <c r="L1" s="51" t="s">
        <v>28</v>
      </c>
      <c r="M1" s="52"/>
    </row>
    <row r="2" spans="3:13">
      <c r="C2" s="6" t="s">
        <v>0</v>
      </c>
      <c r="D2" s="7" t="s">
        <v>1</v>
      </c>
      <c r="E2" s="8" t="s">
        <v>2</v>
      </c>
      <c r="F2" s="9" t="s">
        <v>8</v>
      </c>
      <c r="G2" s="10" t="s">
        <v>13</v>
      </c>
      <c r="H2" s="9" t="s">
        <v>8</v>
      </c>
      <c r="I2" s="10" t="s">
        <v>13</v>
      </c>
      <c r="J2" s="9" t="s">
        <v>8</v>
      </c>
      <c r="K2" s="10" t="s">
        <v>13</v>
      </c>
      <c r="L2" s="9" t="s">
        <v>8</v>
      </c>
      <c r="M2" s="10" t="s">
        <v>13</v>
      </c>
    </row>
    <row r="3" spans="3:13">
      <c r="C3" s="11" t="s">
        <v>30</v>
      </c>
      <c r="D3" s="7" t="s">
        <v>4</v>
      </c>
      <c r="E3" s="8">
        <v>170</v>
      </c>
      <c r="F3" s="12">
        <v>2</v>
      </c>
      <c r="G3" s="13">
        <f>E3*F3</f>
        <v>340</v>
      </c>
      <c r="H3" s="12">
        <v>0</v>
      </c>
      <c r="I3" s="13">
        <f>H3*E3</f>
        <v>0</v>
      </c>
      <c r="J3" s="12">
        <v>0</v>
      </c>
      <c r="K3" s="13">
        <f>J3*E3</f>
        <v>0</v>
      </c>
      <c r="L3" s="12">
        <v>0</v>
      </c>
      <c r="M3" s="13">
        <f>L3*E3</f>
        <v>0</v>
      </c>
    </row>
    <row r="4" spans="3:13">
      <c r="C4" s="11" t="s">
        <v>31</v>
      </c>
      <c r="D4" s="7" t="s">
        <v>32</v>
      </c>
      <c r="E4" s="8">
        <v>96</v>
      </c>
      <c r="F4" s="12">
        <v>2</v>
      </c>
      <c r="G4" s="13">
        <f t="shared" ref="G4:G16" si="0">E4*F4</f>
        <v>192</v>
      </c>
      <c r="H4" s="12">
        <v>0</v>
      </c>
      <c r="I4" s="13">
        <f t="shared" ref="I4:I16" si="1">H4*E4</f>
        <v>0</v>
      </c>
      <c r="J4" s="12">
        <v>0</v>
      </c>
      <c r="K4" s="13">
        <f t="shared" ref="K4:K9" si="2">J4*E4</f>
        <v>0</v>
      </c>
      <c r="L4" s="12">
        <v>0</v>
      </c>
      <c r="M4" s="13">
        <f t="shared" ref="M4:M20" si="3">L4*E4</f>
        <v>0</v>
      </c>
    </row>
    <row r="5" spans="3:13">
      <c r="C5" s="11" t="s">
        <v>5</v>
      </c>
      <c r="D5" s="7" t="s">
        <v>6</v>
      </c>
      <c r="E5" s="8">
        <v>50</v>
      </c>
      <c r="F5" s="12">
        <v>4</v>
      </c>
      <c r="G5" s="13">
        <f t="shared" si="0"/>
        <v>200</v>
      </c>
      <c r="H5" s="12">
        <v>0</v>
      </c>
      <c r="I5" s="13">
        <f t="shared" si="1"/>
        <v>0</v>
      </c>
      <c r="J5" s="12">
        <v>0</v>
      </c>
      <c r="K5" s="13">
        <f t="shared" si="2"/>
        <v>0</v>
      </c>
      <c r="L5" s="12">
        <v>0</v>
      </c>
      <c r="M5" s="13">
        <f t="shared" si="3"/>
        <v>0</v>
      </c>
    </row>
    <row r="6" spans="3:13">
      <c r="C6" s="11" t="s">
        <v>33</v>
      </c>
      <c r="D6" s="7" t="s">
        <v>9</v>
      </c>
      <c r="E6" s="14">
        <v>88</v>
      </c>
      <c r="F6" s="12">
        <v>2</v>
      </c>
      <c r="G6" s="13">
        <f t="shared" si="0"/>
        <v>176</v>
      </c>
      <c r="H6" s="12">
        <v>0</v>
      </c>
      <c r="I6" s="13">
        <f t="shared" si="1"/>
        <v>0</v>
      </c>
      <c r="J6" s="12">
        <v>0</v>
      </c>
      <c r="K6" s="13">
        <f t="shared" si="2"/>
        <v>0</v>
      </c>
      <c r="L6" s="12">
        <v>0</v>
      </c>
      <c r="M6" s="13">
        <f t="shared" si="3"/>
        <v>0</v>
      </c>
    </row>
    <row r="7" spans="3:13">
      <c r="C7" s="11" t="s">
        <v>10</v>
      </c>
      <c r="D7" s="7" t="s">
        <v>11</v>
      </c>
      <c r="E7" s="8">
        <v>20</v>
      </c>
      <c r="F7" s="12">
        <v>2</v>
      </c>
      <c r="G7" s="13">
        <f t="shared" si="0"/>
        <v>40</v>
      </c>
      <c r="H7" s="15">
        <v>0</v>
      </c>
      <c r="I7" s="13">
        <f t="shared" si="1"/>
        <v>0</v>
      </c>
      <c r="J7" s="12">
        <v>0</v>
      </c>
      <c r="K7" s="13">
        <f t="shared" si="2"/>
        <v>0</v>
      </c>
      <c r="L7" s="12">
        <v>0</v>
      </c>
      <c r="M7" s="13">
        <f t="shared" si="3"/>
        <v>0</v>
      </c>
    </row>
    <row r="8" spans="3:13">
      <c r="C8" s="11" t="s">
        <v>34</v>
      </c>
      <c r="D8" s="7" t="s">
        <v>35</v>
      </c>
      <c r="E8" s="8">
        <v>24</v>
      </c>
      <c r="F8" s="12">
        <v>2</v>
      </c>
      <c r="G8" s="13">
        <f t="shared" si="0"/>
        <v>48</v>
      </c>
      <c r="H8" s="12">
        <v>0</v>
      </c>
      <c r="I8" s="13">
        <f t="shared" si="1"/>
        <v>0</v>
      </c>
      <c r="J8" s="12">
        <v>0</v>
      </c>
      <c r="K8" s="13">
        <f t="shared" si="2"/>
        <v>0</v>
      </c>
      <c r="L8" s="12">
        <v>0</v>
      </c>
      <c r="M8" s="13">
        <f t="shared" si="3"/>
        <v>0</v>
      </c>
    </row>
    <row r="9" spans="3:13">
      <c r="C9" s="11" t="s">
        <v>3</v>
      </c>
      <c r="D9" s="7" t="s">
        <v>12</v>
      </c>
      <c r="E9" s="8">
        <v>38</v>
      </c>
      <c r="F9" s="12">
        <v>2</v>
      </c>
      <c r="G9" s="13">
        <f t="shared" si="0"/>
        <v>76</v>
      </c>
      <c r="H9" s="12">
        <v>0</v>
      </c>
      <c r="I9" s="13">
        <f t="shared" si="1"/>
        <v>0</v>
      </c>
      <c r="J9" s="12">
        <v>0</v>
      </c>
      <c r="K9" s="13">
        <f t="shared" si="2"/>
        <v>0</v>
      </c>
      <c r="L9" s="12">
        <v>0</v>
      </c>
      <c r="M9" s="13">
        <f t="shared" si="3"/>
        <v>0</v>
      </c>
    </row>
    <row r="10" spans="3:13">
      <c r="C10" s="11" t="s">
        <v>14</v>
      </c>
      <c r="D10" s="7" t="s">
        <v>14</v>
      </c>
      <c r="E10" s="8"/>
      <c r="F10" s="12"/>
      <c r="G10" s="13"/>
      <c r="H10" s="12">
        <v>0</v>
      </c>
      <c r="I10" s="13">
        <f t="shared" si="1"/>
        <v>0</v>
      </c>
      <c r="J10" s="12">
        <v>0</v>
      </c>
      <c r="K10" s="13">
        <f>J10*E10</f>
        <v>0</v>
      </c>
      <c r="L10" s="12">
        <v>0</v>
      </c>
      <c r="M10" s="13">
        <f t="shared" si="3"/>
        <v>0</v>
      </c>
    </row>
    <row r="11" spans="3:13"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8"/>
    </row>
    <row r="12" spans="3:13">
      <c r="C12" s="19" t="s">
        <v>15</v>
      </c>
      <c r="D12" s="7" t="s">
        <v>16</v>
      </c>
      <c r="E12" s="8">
        <v>800</v>
      </c>
      <c r="F12" s="12">
        <v>2</v>
      </c>
      <c r="G12" s="13">
        <f t="shared" si="0"/>
        <v>1600</v>
      </c>
      <c r="H12" s="12">
        <v>0</v>
      </c>
      <c r="I12" s="13">
        <f t="shared" si="1"/>
        <v>0</v>
      </c>
      <c r="J12" s="12">
        <v>0</v>
      </c>
      <c r="K12" s="13">
        <f t="shared" ref="K12:K20" si="4">J12*E12</f>
        <v>0</v>
      </c>
      <c r="L12" s="12">
        <v>0</v>
      </c>
      <c r="M12" s="13">
        <f t="shared" si="3"/>
        <v>0</v>
      </c>
    </row>
    <row r="13" spans="3:13">
      <c r="C13" s="6" t="s">
        <v>19</v>
      </c>
      <c r="D13" s="7" t="s">
        <v>17</v>
      </c>
      <c r="E13" s="8">
        <v>120</v>
      </c>
      <c r="F13" s="12">
        <v>30</v>
      </c>
      <c r="G13" s="13">
        <f t="shared" si="0"/>
        <v>3600</v>
      </c>
      <c r="H13" s="12">
        <v>400</v>
      </c>
      <c r="I13" s="13">
        <f t="shared" si="1"/>
        <v>48000</v>
      </c>
      <c r="J13" s="12">
        <v>0</v>
      </c>
      <c r="K13" s="13">
        <f t="shared" si="4"/>
        <v>0</v>
      </c>
      <c r="L13" s="12">
        <v>0</v>
      </c>
      <c r="M13" s="13">
        <f t="shared" si="3"/>
        <v>0</v>
      </c>
    </row>
    <row r="14" spans="3:13">
      <c r="C14" s="6" t="s">
        <v>20</v>
      </c>
      <c r="D14" s="7" t="s">
        <v>18</v>
      </c>
      <c r="E14" s="8">
        <v>160</v>
      </c>
      <c r="F14" s="12">
        <v>2</v>
      </c>
      <c r="G14" s="13">
        <f t="shared" si="0"/>
        <v>320</v>
      </c>
      <c r="H14" s="12"/>
      <c r="I14" s="13">
        <f t="shared" si="1"/>
        <v>0</v>
      </c>
      <c r="J14" s="12">
        <v>0</v>
      </c>
      <c r="K14" s="13">
        <f t="shared" si="4"/>
        <v>0</v>
      </c>
      <c r="L14" s="12">
        <v>0</v>
      </c>
      <c r="M14" s="13">
        <f t="shared" si="3"/>
        <v>0</v>
      </c>
    </row>
    <row r="15" spans="3:13">
      <c r="C15" s="16"/>
      <c r="D15" s="17"/>
      <c r="E15" s="18"/>
      <c r="F15" s="18"/>
      <c r="G15" s="18"/>
      <c r="H15" s="18"/>
      <c r="I15" s="18"/>
      <c r="J15" s="18"/>
      <c r="K15" s="18"/>
      <c r="L15" s="18"/>
      <c r="M15" s="18"/>
    </row>
    <row r="16" spans="3:13">
      <c r="C16" s="6" t="s">
        <v>21</v>
      </c>
      <c r="D16" s="7"/>
      <c r="E16" s="8">
        <v>1500</v>
      </c>
      <c r="F16" s="12">
        <v>1</v>
      </c>
      <c r="G16" s="13">
        <f t="shared" si="0"/>
        <v>1500</v>
      </c>
      <c r="H16" s="12"/>
      <c r="I16" s="13">
        <f t="shared" si="1"/>
        <v>0</v>
      </c>
      <c r="J16" s="12">
        <v>0</v>
      </c>
      <c r="K16" s="13">
        <f t="shared" si="4"/>
        <v>0</v>
      </c>
      <c r="L16" s="12">
        <v>0</v>
      </c>
      <c r="M16" s="13">
        <f t="shared" si="3"/>
        <v>0</v>
      </c>
    </row>
    <row r="17" spans="3:13">
      <c r="C17" s="16"/>
      <c r="D17" s="17"/>
      <c r="E17" s="18"/>
      <c r="F17" s="18"/>
      <c r="G17" s="18"/>
      <c r="H17" s="18"/>
      <c r="I17" s="18"/>
      <c r="J17" s="18"/>
      <c r="K17" s="18"/>
      <c r="L17" s="18"/>
      <c r="M17" s="18"/>
    </row>
    <row r="18" spans="3:13">
      <c r="C18" s="6" t="s">
        <v>23</v>
      </c>
      <c r="D18" s="7" t="s">
        <v>24</v>
      </c>
      <c r="E18" s="8"/>
      <c r="F18" s="12"/>
      <c r="G18" s="13">
        <f>SUM(G3:G16)*0.17</f>
        <v>1375.64</v>
      </c>
      <c r="H18" s="12"/>
      <c r="I18" s="13">
        <f>SUM(I3:I16)*0.17</f>
        <v>8160.0000000000009</v>
      </c>
      <c r="J18" s="12"/>
      <c r="K18" s="13">
        <f t="shared" si="4"/>
        <v>0</v>
      </c>
      <c r="L18" s="12"/>
      <c r="M18" s="13">
        <f t="shared" si="3"/>
        <v>0</v>
      </c>
    </row>
    <row r="19" spans="3:13"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8"/>
    </row>
    <row r="20" spans="3:13" ht="25.5" thickBot="1">
      <c r="C20" s="6" t="s">
        <v>25</v>
      </c>
      <c r="D20" s="20" t="s">
        <v>26</v>
      </c>
      <c r="E20" s="8">
        <v>1100</v>
      </c>
      <c r="F20" s="21">
        <v>2</v>
      </c>
      <c r="G20" s="22">
        <f>F20*E20</f>
        <v>2200</v>
      </c>
      <c r="H20" s="21">
        <v>2</v>
      </c>
      <c r="I20" s="22">
        <f>H20*E20</f>
        <v>2200</v>
      </c>
      <c r="J20" s="21">
        <v>2</v>
      </c>
      <c r="K20" s="22">
        <f t="shared" si="4"/>
        <v>2200</v>
      </c>
      <c r="L20" s="21">
        <v>2</v>
      </c>
      <c r="M20" s="22">
        <f t="shared" si="3"/>
        <v>2200</v>
      </c>
    </row>
    <row r="21" spans="3:13" ht="15.75" thickBot="1"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</row>
    <row r="22" spans="3:13" ht="15.75" thickBot="1">
      <c r="C22" s="3"/>
      <c r="D22" s="3"/>
      <c r="E22" s="53" t="s">
        <v>29</v>
      </c>
      <c r="F22" s="54"/>
      <c r="G22" s="45">
        <f>SUM(G3:G20)</f>
        <v>11667.64</v>
      </c>
      <c r="H22" s="23"/>
      <c r="I22" s="45">
        <f t="shared" ref="I22:M22" si="5">SUM(I3:I20)</f>
        <v>58360</v>
      </c>
      <c r="J22" s="23"/>
      <c r="K22" s="45">
        <f t="shared" si="5"/>
        <v>2200</v>
      </c>
      <c r="L22" s="23"/>
      <c r="M22" s="46">
        <f t="shared" si="5"/>
        <v>2200</v>
      </c>
    </row>
    <row r="23" spans="3:13" ht="15.75" thickBot="1"/>
    <row r="24" spans="3:13" ht="15.75" thickBot="1">
      <c r="E24" s="47" t="s">
        <v>54</v>
      </c>
      <c r="F24" s="48"/>
      <c r="G24" s="48"/>
      <c r="H24" s="48"/>
      <c r="I24" s="48"/>
      <c r="J24" s="48"/>
      <c r="K24" s="48"/>
      <c r="L24" s="49">
        <f>SUM(G22,I22,K22,M22)</f>
        <v>74427.64</v>
      </c>
      <c r="M24" s="50"/>
    </row>
  </sheetData>
  <mergeCells count="7">
    <mergeCell ref="E24:K24"/>
    <mergeCell ref="L24:M24"/>
    <mergeCell ref="F1:G1"/>
    <mergeCell ref="H1:I1"/>
    <mergeCell ref="J1:K1"/>
    <mergeCell ref="L1:M1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J26"/>
  <sheetViews>
    <sheetView topLeftCell="A6" workbookViewId="0">
      <selection activeCell="K28" sqref="K28"/>
    </sheetView>
  </sheetViews>
  <sheetFormatPr defaultRowHeight="15"/>
  <cols>
    <col min="3" max="3" width="10.85546875" bestFit="1" customWidth="1"/>
    <col min="4" max="4" width="37" bestFit="1" customWidth="1"/>
    <col min="5" max="5" width="8.5703125" style="1" customWidth="1"/>
    <col min="6" max="6" width="11.140625" style="1" bestFit="1" customWidth="1"/>
    <col min="7" max="7" width="8.5703125" style="1" customWidth="1"/>
    <col min="8" max="8" width="10.85546875" style="1" bestFit="1" customWidth="1"/>
    <col min="9" max="9" width="8.5703125" style="1" customWidth="1"/>
  </cols>
  <sheetData>
    <row r="4" spans="3:10" ht="15.75" thickBot="1"/>
    <row r="5" spans="3:10" ht="15.75" thickBot="1">
      <c r="C5" s="29" t="s">
        <v>0</v>
      </c>
      <c r="D5" s="28" t="s">
        <v>1</v>
      </c>
      <c r="E5" s="28" t="s">
        <v>36</v>
      </c>
      <c r="F5" s="30" t="s">
        <v>37</v>
      </c>
      <c r="G5" s="28" t="s">
        <v>38</v>
      </c>
      <c r="H5" s="30" t="s">
        <v>39</v>
      </c>
      <c r="I5" s="28" t="s">
        <v>40</v>
      </c>
      <c r="J5" s="1"/>
    </row>
    <row r="6" spans="3:10">
      <c r="C6" s="55" t="s">
        <v>52</v>
      </c>
      <c r="D6" s="37" t="s">
        <v>41</v>
      </c>
      <c r="E6" s="38">
        <v>2600</v>
      </c>
      <c r="F6" s="39">
        <f>E6*1.17</f>
        <v>3042</v>
      </c>
      <c r="G6" s="38">
        <f t="shared" ref="G6:I6" si="0">F6*1.17</f>
        <v>3559.14</v>
      </c>
      <c r="H6" s="39">
        <f t="shared" si="0"/>
        <v>4164.1938</v>
      </c>
      <c r="I6" s="38">
        <f t="shared" si="0"/>
        <v>4872.1067459999995</v>
      </c>
      <c r="J6" s="1"/>
    </row>
    <row r="7" spans="3:10">
      <c r="C7" s="56"/>
      <c r="D7" s="31" t="s">
        <v>42</v>
      </c>
      <c r="E7" s="34">
        <v>13000</v>
      </c>
      <c r="F7" s="35">
        <f t="shared" ref="F7:I7" si="1">E7*1.17</f>
        <v>15209.999999999998</v>
      </c>
      <c r="G7" s="33">
        <f t="shared" si="1"/>
        <v>17795.699999999997</v>
      </c>
      <c r="H7" s="35">
        <f t="shared" si="1"/>
        <v>20820.968999999994</v>
      </c>
      <c r="I7" s="33">
        <f t="shared" si="1"/>
        <v>24360.533729999992</v>
      </c>
      <c r="J7" s="1"/>
    </row>
    <row r="8" spans="3:10">
      <c r="C8" s="56"/>
      <c r="D8" s="31" t="s">
        <v>43</v>
      </c>
      <c r="E8" s="34">
        <v>3200</v>
      </c>
      <c r="F8" s="35">
        <f t="shared" ref="F8:I8" si="2">E8*1.17</f>
        <v>3744</v>
      </c>
      <c r="G8" s="33">
        <f t="shared" si="2"/>
        <v>4380.4799999999996</v>
      </c>
      <c r="H8" s="35">
        <f t="shared" si="2"/>
        <v>5125.1615999999995</v>
      </c>
      <c r="I8" s="33">
        <f t="shared" si="2"/>
        <v>5996.4390719999992</v>
      </c>
      <c r="J8" s="1"/>
    </row>
    <row r="9" spans="3:10" ht="15.75" thickBot="1">
      <c r="C9" s="57"/>
      <c r="D9" s="40" t="s">
        <v>44</v>
      </c>
      <c r="E9" s="41">
        <v>12000</v>
      </c>
      <c r="F9" s="42">
        <f t="shared" ref="F9:I9" si="3">E9*1.17</f>
        <v>14040</v>
      </c>
      <c r="G9" s="43">
        <f t="shared" si="3"/>
        <v>16426.8</v>
      </c>
      <c r="H9" s="42">
        <f t="shared" si="3"/>
        <v>19219.356</v>
      </c>
      <c r="I9" s="43">
        <f t="shared" si="3"/>
        <v>22486.646519999998</v>
      </c>
      <c r="J9" s="1"/>
    </row>
    <row r="10" spans="3:10">
      <c r="C10" s="58" t="s">
        <v>45</v>
      </c>
      <c r="D10" s="36" t="s">
        <v>46</v>
      </c>
      <c r="E10" s="25"/>
      <c r="F10" s="4"/>
      <c r="G10" s="25"/>
      <c r="H10" s="4"/>
      <c r="I10" s="25"/>
      <c r="J10" s="60" t="s">
        <v>53</v>
      </c>
    </row>
    <row r="11" spans="3:10">
      <c r="C11" s="58"/>
      <c r="D11" s="31" t="s">
        <v>47</v>
      </c>
      <c r="E11" s="25"/>
      <c r="F11" s="4"/>
      <c r="G11" s="25"/>
      <c r="H11" s="4"/>
      <c r="I11" s="25"/>
      <c r="J11" s="61"/>
    </row>
    <row r="12" spans="3:10" ht="15" customHeight="1">
      <c r="C12" s="58"/>
      <c r="D12" s="31" t="s">
        <v>51</v>
      </c>
      <c r="E12" s="25"/>
      <c r="F12" s="4"/>
      <c r="G12" s="25"/>
      <c r="H12" s="4"/>
      <c r="I12" s="25"/>
      <c r="J12" s="61"/>
    </row>
    <row r="13" spans="3:10">
      <c r="C13" s="58"/>
      <c r="D13" s="31" t="s">
        <v>48</v>
      </c>
      <c r="E13" s="25"/>
      <c r="F13" s="4"/>
      <c r="G13" s="25"/>
      <c r="H13" s="4"/>
      <c r="I13" s="25"/>
      <c r="J13" s="61"/>
    </row>
    <row r="14" spans="3:10" ht="15.75" thickBot="1">
      <c r="C14" s="59"/>
      <c r="D14" s="31" t="s">
        <v>49</v>
      </c>
      <c r="E14" s="25"/>
      <c r="F14" s="4"/>
      <c r="G14" s="25"/>
      <c r="H14" s="4"/>
      <c r="I14" s="25"/>
      <c r="J14" s="62"/>
    </row>
    <row r="15" spans="3:10" ht="15.75" thickBot="1">
      <c r="C15" s="24" t="s">
        <v>50</v>
      </c>
      <c r="D15" s="24"/>
      <c r="E15" s="26">
        <f>SUM(E6:E9)</f>
        <v>30800</v>
      </c>
      <c r="F15" s="32">
        <f t="shared" ref="F15:I15" si="4">SUM(F6:F9)</f>
        <v>36036</v>
      </c>
      <c r="G15" s="26">
        <f t="shared" si="4"/>
        <v>42162.119999999995</v>
      </c>
      <c r="H15" s="32">
        <f t="shared" si="4"/>
        <v>49329.680399999997</v>
      </c>
      <c r="I15" s="26">
        <f t="shared" si="4"/>
        <v>57715.726067999989</v>
      </c>
      <c r="J15" s="27">
        <f>SUM(E15:I15)</f>
        <v>216043.526468</v>
      </c>
    </row>
    <row r="19" spans="5:8">
      <c r="E19" s="1" t="s">
        <v>55</v>
      </c>
      <c r="F19" s="1" t="s">
        <v>58</v>
      </c>
      <c r="G19" s="1" t="s">
        <v>56</v>
      </c>
      <c r="H19" s="1" t="s">
        <v>57</v>
      </c>
    </row>
    <row r="20" spans="5:8">
      <c r="E20">
        <v>0</v>
      </c>
      <c r="F20" s="44">
        <v>0</v>
      </c>
      <c r="G20" s="1">
        <v>0</v>
      </c>
      <c r="H20" s="1">
        <v>0</v>
      </c>
    </row>
    <row r="21" spans="5:8">
      <c r="E21">
        <v>0.5</v>
      </c>
      <c r="F21" s="44">
        <f>-Costos!L24</f>
        <v>-74427.64</v>
      </c>
      <c r="G21" s="44">
        <f>-Costos!L24</f>
        <v>-74427.64</v>
      </c>
      <c r="H21" s="44">
        <f>-Costos!L24</f>
        <v>-74427.64</v>
      </c>
    </row>
    <row r="22" spans="5:8">
      <c r="E22">
        <v>1.5</v>
      </c>
      <c r="F22" s="44">
        <f>F21+E15/(1.013)</f>
        <v>-44022.901599210265</v>
      </c>
      <c r="G22" s="44">
        <f>$F21+E15/(1)</f>
        <v>-43627.64</v>
      </c>
      <c r="H22" s="44">
        <f>$F21+E$15/(1.43)</f>
        <v>-52889.17846153846</v>
      </c>
    </row>
    <row r="23" spans="5:8">
      <c r="E23">
        <v>2.5</v>
      </c>
      <c r="F23" s="44">
        <f>F22+F15/(1.013)^2</f>
        <v>-8905.8789645370271</v>
      </c>
      <c r="G23" s="44">
        <f>F22+F15/(1)^2</f>
        <v>-7986.901599210265</v>
      </c>
      <c r="H23" s="44">
        <f>$F22+F$15/(1.43)</f>
        <v>-18822.901599210265</v>
      </c>
    </row>
    <row r="24" spans="5:8">
      <c r="E24">
        <v>3.5</v>
      </c>
      <c r="F24" s="44">
        <f>F23+G15/(1.013)^3</f>
        <v>31653.762183111234</v>
      </c>
      <c r="G24" s="44">
        <f>F23+G15/(1)^3</f>
        <v>33256.241035462968</v>
      </c>
      <c r="H24" s="44">
        <f>$F23+G$15/(1.43)</f>
        <v>20578.121035462969</v>
      </c>
    </row>
    <row r="25" spans="5:8">
      <c r="E25">
        <v>4.5</v>
      </c>
      <c r="F25" s="44">
        <f>F24+H15/(1.013)^4</f>
        <v>78499.547121658587</v>
      </c>
      <c r="G25" s="44">
        <f>F24+H15/(1)^4</f>
        <v>80983.442583111231</v>
      </c>
      <c r="H25" s="44">
        <f>$F24+H$15/(1.43)</f>
        <v>66150.042183111233</v>
      </c>
    </row>
    <row r="26" spans="5:8">
      <c r="E26">
        <v>6.5</v>
      </c>
      <c r="F26" s="44">
        <f>F25+I15/(1.013)^5</f>
        <v>132605.7350566047</v>
      </c>
      <c r="G26" s="44">
        <f>F25+I15/(1)^5</f>
        <v>136215.27318965859</v>
      </c>
      <c r="H26" s="44">
        <f>$F25+I$15/(1.43)</f>
        <v>118860.19472165858</v>
      </c>
    </row>
  </sheetData>
  <mergeCells count="3">
    <mergeCell ref="C6:C9"/>
    <mergeCell ref="C10:C14"/>
    <mergeCell ref="J10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M25"/>
  <sheetViews>
    <sheetView workbookViewId="0">
      <selection activeCell="G23" sqref="G23"/>
    </sheetView>
  </sheetViews>
  <sheetFormatPr defaultRowHeight="15"/>
  <cols>
    <col min="7" max="7" width="10.5703125" bestFit="1" customWidth="1"/>
    <col min="8" max="8" width="11" bestFit="1" customWidth="1"/>
    <col min="12" max="12" width="11.5703125" bestFit="1" customWidth="1"/>
  </cols>
  <sheetData>
    <row r="5" spans="5:13">
      <c r="E5">
        <v>0</v>
      </c>
      <c r="F5">
        <v>0</v>
      </c>
    </row>
    <row r="6" spans="5:13">
      <c r="E6">
        <v>0.5</v>
      </c>
      <c r="F6">
        <v>-74427.64</v>
      </c>
    </row>
    <row r="7" spans="5:13">
      <c r="E7">
        <v>1.5</v>
      </c>
      <c r="F7">
        <v>-187098</v>
      </c>
      <c r="H7">
        <f>F6+61010/1.013</f>
        <v>-14200.591628825263</v>
      </c>
    </row>
    <row r="8" spans="5:13">
      <c r="E8">
        <v>2.5</v>
      </c>
      <c r="F8">
        <v>-130345</v>
      </c>
      <c r="H8">
        <f>F7+58238/(1.013)^2</f>
        <v>-130345.16494066766</v>
      </c>
    </row>
    <row r="9" spans="5:13">
      <c r="E9">
        <v>3.5</v>
      </c>
      <c r="F9">
        <v>-74320</v>
      </c>
      <c r="H9">
        <f>F8+58238/(1.013)^3</f>
        <v>-74320.483653176372</v>
      </c>
    </row>
    <row r="10" spans="5:13">
      <c r="E10">
        <v>4.5</v>
      </c>
    </row>
    <row r="11" spans="5:13">
      <c r="E11">
        <v>6.5</v>
      </c>
    </row>
    <row r="14" spans="5:13">
      <c r="E14">
        <v>-74427.64</v>
      </c>
      <c r="M14">
        <v>247325</v>
      </c>
    </row>
    <row r="15" spans="5:13">
      <c r="E15">
        <v>30800</v>
      </c>
      <c r="H15">
        <v>0.43435000000000001</v>
      </c>
    </row>
    <row r="16" spans="5:13">
      <c r="E16">
        <v>36036</v>
      </c>
      <c r="H16">
        <f>1+H15</f>
        <v>1.43435</v>
      </c>
    </row>
    <row r="17" spans="2:12">
      <c r="E17">
        <v>42162</v>
      </c>
      <c r="H17">
        <f>F6+E15/H16+E16/H16^2+E17/H16^3+E18/H16^4+E19/H16^5</f>
        <v>9.5527851037641085</v>
      </c>
    </row>
    <row r="18" spans="2:12">
      <c r="E18">
        <v>49330</v>
      </c>
    </row>
    <row r="19" spans="2:12">
      <c r="E19">
        <v>57716</v>
      </c>
    </row>
    <row r="20" spans="2:12">
      <c r="J20">
        <v>-247325</v>
      </c>
    </row>
    <row r="21" spans="2:12">
      <c r="J21">
        <v>61010</v>
      </c>
      <c r="L21" s="63">
        <f>IRR(J20:J25)</f>
        <v>6.0912064293037971E-2</v>
      </c>
    </row>
    <row r="22" spans="2:12">
      <c r="B22">
        <v>0.43442081288774154</v>
      </c>
      <c r="G22" s="63">
        <f>IRR(E14:E19)</f>
        <v>0.43442081288774154</v>
      </c>
      <c r="J22">
        <v>58238</v>
      </c>
      <c r="L22" s="64">
        <f>NPV(L21,J21,J22,J23,J24,J25,)</f>
        <v>247324.99999999686</v>
      </c>
    </row>
    <row r="23" spans="2:12">
      <c r="G23" s="64">
        <f>NPV(G22,E15:E19)</f>
        <v>74427.639999999985</v>
      </c>
      <c r="J23">
        <v>58238</v>
      </c>
    </row>
    <row r="24" spans="2:12">
      <c r="B24">
        <v>-3.8043007753434168E-12</v>
      </c>
      <c r="J24">
        <v>58238</v>
      </c>
    </row>
    <row r="25" spans="2:12">
      <c r="J25">
        <v>58238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Costos</vt:lpstr>
      <vt:lpstr>Beneficios</vt:lpstr>
      <vt:lpstr>Flujo de caja descontada</vt:lpstr>
      <vt:lpstr>Chart1</vt:lpstr>
      <vt:lpstr>Costos!_Toc250906791</vt:lpstr>
    </vt:vector>
  </TitlesOfParts>
  <Company>Fackland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Facuvit</dc:creator>
  <cp:lastModifiedBy>Facuvit</cp:lastModifiedBy>
  <dcterms:created xsi:type="dcterms:W3CDTF">2010-01-31T15:45:46Z</dcterms:created>
  <dcterms:modified xsi:type="dcterms:W3CDTF">2010-02-10T23:07:40Z</dcterms:modified>
</cp:coreProperties>
</file>