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60" windowWidth="19020" windowHeight="8580" activeTab="2"/>
  </bookViews>
  <sheets>
    <sheet name="Costos" sheetId="1" r:id="rId1"/>
    <sheet name="Beneficios" sheetId="2" r:id="rId2"/>
    <sheet name="Flujo de caja descontada" sheetId="3" r:id="rId3"/>
  </sheets>
  <definedNames>
    <definedName name="_Toc250906791" localSheetId="0">Costos!$C$12</definedName>
  </definedNames>
  <calcPr calcId="125725"/>
  <fileRecoveryPr repairLoad="1"/>
</workbook>
</file>

<file path=xl/calcChain.xml><?xml version="1.0" encoding="utf-8"?>
<calcChain xmlns="http://schemas.openxmlformats.org/spreadsheetml/2006/main">
  <c r="F26" i="2"/>
  <c r="F25"/>
  <c r="F24"/>
  <c r="H9" i="3"/>
  <c r="F23" i="2"/>
  <c r="H8" i="3"/>
  <c r="F22" i="2"/>
  <c r="H7" i="3"/>
  <c r="F21" i="2"/>
  <c r="F7"/>
  <c r="G7" s="1"/>
  <c r="H7" s="1"/>
  <c r="I7" s="1"/>
  <c r="F8"/>
  <c r="G8" s="1"/>
  <c r="H8" s="1"/>
  <c r="I8" s="1"/>
  <c r="F9"/>
  <c r="G9" s="1"/>
  <c r="H9" s="1"/>
  <c r="I9" s="1"/>
  <c r="F6"/>
  <c r="G6" s="1"/>
  <c r="E15"/>
  <c r="M4" i="1"/>
  <c r="M5"/>
  <c r="M6"/>
  <c r="M7"/>
  <c r="M8"/>
  <c r="M9"/>
  <c r="M10"/>
  <c r="M12"/>
  <c r="M13"/>
  <c r="M14"/>
  <c r="M16"/>
  <c r="M18"/>
  <c r="M20"/>
  <c r="M22" s="1"/>
  <c r="M3"/>
  <c r="K12"/>
  <c r="K13"/>
  <c r="K14"/>
  <c r="K16"/>
  <c r="K18"/>
  <c r="K20"/>
  <c r="K10"/>
  <c r="K4"/>
  <c r="K5"/>
  <c r="K6"/>
  <c r="K7"/>
  <c r="K8"/>
  <c r="K9"/>
  <c r="K3"/>
  <c r="I20"/>
  <c r="G20"/>
  <c r="I4"/>
  <c r="I5"/>
  <c r="I6"/>
  <c r="I7"/>
  <c r="I8"/>
  <c r="I9"/>
  <c r="I10"/>
  <c r="I12"/>
  <c r="I13"/>
  <c r="I18" s="1"/>
  <c r="I14"/>
  <c r="I16"/>
  <c r="I3"/>
  <c r="G12"/>
  <c r="G13"/>
  <c r="G18" s="1"/>
  <c r="G14"/>
  <c r="G16"/>
  <c r="G4"/>
  <c r="G5"/>
  <c r="G6"/>
  <c r="G7"/>
  <c r="G8"/>
  <c r="G9"/>
  <c r="G3"/>
  <c r="G22" l="1"/>
  <c r="K22"/>
  <c r="I22"/>
  <c r="F15" i="2"/>
  <c r="H6"/>
  <c r="I6" s="1"/>
  <c r="G15"/>
  <c r="I15"/>
  <c r="H15"/>
  <c r="L24" i="1" l="1"/>
  <c r="J15" i="2"/>
</calcChain>
</file>

<file path=xl/sharedStrings.xml><?xml version="1.0" encoding="utf-8"?>
<sst xmlns="http://schemas.openxmlformats.org/spreadsheetml/2006/main" count="66" uniqueCount="57">
  <si>
    <t>Tipo</t>
  </si>
  <si>
    <t>Detalle</t>
  </si>
  <si>
    <t>Costo unitario</t>
  </si>
  <si>
    <t>GABINETE 2 unidades de rack NUMATA</t>
  </si>
  <si>
    <t>MotherBoard</t>
  </si>
  <si>
    <t>KINGSTON DDR2 2G 800 MHZ</t>
  </si>
  <si>
    <t xml:space="preserve">Memoria RAM </t>
  </si>
  <si>
    <t>MES 1</t>
  </si>
  <si>
    <t>Cantidad</t>
  </si>
  <si>
    <t>Disco Rigido</t>
  </si>
  <si>
    <t>SFX SATA COOLER 500W</t>
  </si>
  <si>
    <t>Fuente de alimentacion</t>
  </si>
  <si>
    <t>Gabinete</t>
  </si>
  <si>
    <t>Costo</t>
  </si>
  <si>
    <t>UPS</t>
  </si>
  <si>
    <t>Digium Wildcard TE205P</t>
  </si>
  <si>
    <t>Placa de interconexión</t>
  </si>
  <si>
    <t>Terminal para usuario</t>
  </si>
  <si>
    <t>Terminal para operadores</t>
  </si>
  <si>
    <t xml:space="preserve">SPA922 </t>
  </si>
  <si>
    <t xml:space="preserve">GXP2020 </t>
  </si>
  <si>
    <t>Bastidor o Rack</t>
  </si>
  <si>
    <t>MES 2</t>
  </si>
  <si>
    <t>Costo de nacionalizacion</t>
  </si>
  <si>
    <t>Aproximadamente 17 %</t>
  </si>
  <si>
    <t xml:space="preserve">Mantenimiento </t>
  </si>
  <si>
    <t>Personas necesarias para
 el mantenimiento</t>
  </si>
  <si>
    <t>MES 3</t>
  </si>
  <si>
    <t>MES 4</t>
  </si>
  <si>
    <t>TOTALES</t>
  </si>
  <si>
    <t>INTEL DG 33 TLM</t>
  </si>
  <si>
    <t>INTEL DUAL CORE 2.40 GHZ E2220</t>
  </si>
  <si>
    <t>Procesador</t>
  </si>
  <si>
    <t>ST373307LC 10K 73.4 GB</t>
  </si>
  <si>
    <t xml:space="preserve">DVD-RW 20X SONY BLACK </t>
  </si>
  <si>
    <t>Unidad grabadora</t>
  </si>
  <si>
    <t>Año 1</t>
  </si>
  <si>
    <t>Año 2</t>
  </si>
  <si>
    <t>Año 3</t>
  </si>
  <si>
    <t>Año 4</t>
  </si>
  <si>
    <t>Año 5</t>
  </si>
  <si>
    <t>Mantenimiento vieja red telefonica</t>
  </si>
  <si>
    <t>Operador telefonico</t>
  </si>
  <si>
    <t xml:space="preserve">Mantenimiento viaja central </t>
  </si>
  <si>
    <t>Control de llamadas salientes</t>
  </si>
  <si>
    <t>Intangibles</t>
  </si>
  <si>
    <t xml:space="preserve">Mejora de la comunicacion </t>
  </si>
  <si>
    <t>Mayor productividad</t>
  </si>
  <si>
    <t xml:space="preserve">Disminucion espacio fisico </t>
  </si>
  <si>
    <t>Aumento eficiencia del servicio</t>
  </si>
  <si>
    <t>TOTAL</t>
  </si>
  <si>
    <t>Control de llamadas internas</t>
  </si>
  <si>
    <t>Tangibles</t>
  </si>
  <si>
    <t>Ahorro total en 
ciclo de vida
(dolares)</t>
  </si>
  <si>
    <t>Costo total del proyecto en dólares</t>
  </si>
  <si>
    <t>Año</t>
  </si>
  <si>
    <t xml:space="preserve">FCD </t>
  </si>
</sst>
</file>

<file path=xl/styles.xml><?xml version="1.0" encoding="utf-8"?>
<styleSheet xmlns="http://schemas.openxmlformats.org/spreadsheetml/2006/main">
  <numFmts count="1">
    <numFmt numFmtId="171" formatCode="\u&quot;$&quot;&quot;$&quot;\ #,##0;&quot;$&quot;\ \-#,##0"/>
  </numFmts>
  <fonts count="6">
    <font>
      <sz val="11"/>
      <color theme="1"/>
      <name val="Calibri"/>
      <family val="2"/>
      <scheme val="minor"/>
    </font>
    <font>
      <sz val="9"/>
      <color theme="1"/>
      <name val="Times New Roman"/>
      <family val="1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theme="1"/>
      <name val="Times New Roman"/>
      <family val="1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2" fillId="0" borderId="0" xfId="0" applyFont="1"/>
    <xf numFmtId="0" fontId="0" fillId="0" borderId="0" xfId="0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5" xfId="0" applyFont="1" applyBorder="1"/>
    <xf numFmtId="0" fontId="2" fillId="0" borderId="5" xfId="0" applyFont="1" applyBorder="1"/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4" fillId="0" borderId="5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3" fillId="0" borderId="0" xfId="0" applyFont="1" applyBorder="1"/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4" fillId="0" borderId="5" xfId="0" applyFont="1" applyBorder="1"/>
    <xf numFmtId="0" fontId="2" fillId="0" borderId="5" xfId="0" applyFont="1" applyBorder="1" applyAlignment="1">
      <alignment wrapText="1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9" xfId="0" applyBorder="1" applyAlignment="1">
      <alignment horizontal="center"/>
    </xf>
    <xf numFmtId="3" fontId="0" fillId="0" borderId="1" xfId="0" applyNumberFormat="1" applyBorder="1" applyAlignment="1">
      <alignment horizontal="center"/>
    </xf>
    <xf numFmtId="3" fontId="0" fillId="0" borderId="4" xfId="0" applyNumberFormat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3" xfId="0" applyBorder="1" applyAlignment="1">
      <alignment horizontal="left"/>
    </xf>
    <xf numFmtId="3" fontId="0" fillId="0" borderId="3" xfId="0" applyNumberFormat="1" applyBorder="1" applyAlignment="1">
      <alignment horizontal="center"/>
    </xf>
    <xf numFmtId="3" fontId="0" fillId="0" borderId="23" xfId="0" applyNumberFormat="1" applyBorder="1" applyAlignment="1">
      <alignment horizontal="center"/>
    </xf>
    <xf numFmtId="0" fontId="0" fillId="0" borderId="23" xfId="0" applyBorder="1" applyAlignment="1">
      <alignment horizontal="center"/>
    </xf>
    <xf numFmtId="3" fontId="0" fillId="0" borderId="24" xfId="0" applyNumberFormat="1" applyBorder="1" applyAlignment="1">
      <alignment horizontal="center"/>
    </xf>
    <xf numFmtId="0" fontId="0" fillId="0" borderId="25" xfId="0" applyBorder="1" applyAlignment="1">
      <alignment horizontal="left"/>
    </xf>
    <xf numFmtId="0" fontId="0" fillId="0" borderId="26" xfId="0" applyBorder="1" applyAlignment="1">
      <alignment horizontal="left"/>
    </xf>
    <xf numFmtId="3" fontId="0" fillId="0" borderId="26" xfId="0" applyNumberFormat="1" applyBorder="1" applyAlignment="1">
      <alignment horizontal="center"/>
    </xf>
    <xf numFmtId="3" fontId="0" fillId="0" borderId="27" xfId="0" applyNumberFormat="1" applyBorder="1" applyAlignment="1">
      <alignment horizontal="center"/>
    </xf>
    <xf numFmtId="0" fontId="0" fillId="0" borderId="28" xfId="0" applyBorder="1" applyAlignment="1">
      <alignment horizontal="left"/>
    </xf>
    <xf numFmtId="0" fontId="0" fillId="0" borderId="28" xfId="0" applyBorder="1" applyAlignment="1">
      <alignment horizontal="center"/>
    </xf>
    <xf numFmtId="3" fontId="0" fillId="0" borderId="29" xfId="0" applyNumberFormat="1" applyBorder="1" applyAlignment="1">
      <alignment horizontal="center"/>
    </xf>
    <xf numFmtId="3" fontId="0" fillId="0" borderId="28" xfId="0" applyNumberForma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2" xfId="0" applyBorder="1" applyAlignment="1">
      <alignment horizontal="center" vertical="center" textRotation="90" wrapText="1"/>
    </xf>
    <xf numFmtId="0" fontId="0" fillId="0" borderId="19" xfId="0" applyBorder="1" applyAlignment="1">
      <alignment horizontal="center" vertical="center" textRotation="90" wrapText="1"/>
    </xf>
    <xf numFmtId="0" fontId="0" fillId="0" borderId="20" xfId="0" applyBorder="1" applyAlignment="1">
      <alignment horizontal="center" vertical="center" textRotation="90" wrapText="1"/>
    </xf>
    <xf numFmtId="3" fontId="0" fillId="0" borderId="0" xfId="0" applyNumberFormat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171" fontId="3" fillId="0" borderId="9" xfId="0" applyNumberFormat="1" applyFont="1" applyBorder="1" applyAlignment="1">
      <alignment horizontal="center"/>
    </xf>
    <xf numFmtId="171" fontId="3" fillId="0" borderId="10" xfId="0" applyNumberFormat="1" applyFont="1" applyBorder="1" applyAlignment="1">
      <alignment horizontal="center"/>
    </xf>
    <xf numFmtId="171" fontId="0" fillId="0" borderId="2" xfId="0" applyNumberFormat="1" applyBorder="1" applyAlignment="1">
      <alignment horizontal="center"/>
    </xf>
    <xf numFmtId="171" fontId="0" fillId="0" borderId="4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C1:M24"/>
  <sheetViews>
    <sheetView topLeftCell="B11" workbookViewId="0">
      <selection activeCell="P24" sqref="P24"/>
    </sheetView>
  </sheetViews>
  <sheetFormatPr defaultRowHeight="15"/>
  <cols>
    <col min="3" max="3" width="32.42578125" bestFit="1" customWidth="1"/>
    <col min="4" max="4" width="21.85546875" bestFit="1" customWidth="1"/>
    <col min="5" max="5" width="12" style="1" bestFit="1" customWidth="1"/>
    <col min="6" max="6" width="8" style="1" bestFit="1" customWidth="1"/>
    <col min="7" max="7" width="8.7109375" style="1" bestFit="1" customWidth="1"/>
    <col min="8" max="8" width="8" style="1" bestFit="1" customWidth="1"/>
    <col min="9" max="9" width="8.7109375" style="2" bestFit="1" customWidth="1"/>
    <col min="10" max="10" width="8" style="1" bestFit="1" customWidth="1"/>
    <col min="11" max="11" width="7.85546875" style="1" bestFit="1" customWidth="1"/>
    <col min="12" max="12" width="8" style="1" bestFit="1" customWidth="1"/>
    <col min="13" max="13" width="7.85546875" style="1" bestFit="1" customWidth="1"/>
  </cols>
  <sheetData>
    <row r="1" spans="3:13" ht="15.75" thickBot="1">
      <c r="C1" s="3"/>
      <c r="D1" s="3"/>
      <c r="E1" s="5"/>
      <c r="F1" s="44" t="s">
        <v>7</v>
      </c>
      <c r="G1" s="45"/>
      <c r="H1" s="44" t="s">
        <v>22</v>
      </c>
      <c r="I1" s="45"/>
      <c r="J1" s="44" t="s">
        <v>27</v>
      </c>
      <c r="K1" s="45"/>
      <c r="L1" s="44" t="s">
        <v>28</v>
      </c>
      <c r="M1" s="45"/>
    </row>
    <row r="2" spans="3:13">
      <c r="C2" s="6" t="s">
        <v>0</v>
      </c>
      <c r="D2" s="7" t="s">
        <v>1</v>
      </c>
      <c r="E2" s="8" t="s">
        <v>2</v>
      </c>
      <c r="F2" s="9" t="s">
        <v>8</v>
      </c>
      <c r="G2" s="10" t="s">
        <v>13</v>
      </c>
      <c r="H2" s="9" t="s">
        <v>8</v>
      </c>
      <c r="I2" s="10" t="s">
        <v>13</v>
      </c>
      <c r="J2" s="9" t="s">
        <v>8</v>
      </c>
      <c r="K2" s="10" t="s">
        <v>13</v>
      </c>
      <c r="L2" s="9" t="s">
        <v>8</v>
      </c>
      <c r="M2" s="10" t="s">
        <v>13</v>
      </c>
    </row>
    <row r="3" spans="3:13">
      <c r="C3" s="11" t="s">
        <v>30</v>
      </c>
      <c r="D3" s="7" t="s">
        <v>4</v>
      </c>
      <c r="E3" s="8">
        <v>170</v>
      </c>
      <c r="F3" s="12">
        <v>2</v>
      </c>
      <c r="G3" s="13">
        <f>E3*F3</f>
        <v>340</v>
      </c>
      <c r="H3" s="12">
        <v>0</v>
      </c>
      <c r="I3" s="13">
        <f>H3*E3</f>
        <v>0</v>
      </c>
      <c r="J3" s="12">
        <v>0</v>
      </c>
      <c r="K3" s="13">
        <f>J3*E3</f>
        <v>0</v>
      </c>
      <c r="L3" s="12">
        <v>0</v>
      </c>
      <c r="M3" s="13">
        <f>L3*E3</f>
        <v>0</v>
      </c>
    </row>
    <row r="4" spans="3:13">
      <c r="C4" s="11" t="s">
        <v>31</v>
      </c>
      <c r="D4" s="7" t="s">
        <v>32</v>
      </c>
      <c r="E4" s="8">
        <v>96</v>
      </c>
      <c r="F4" s="12">
        <v>2</v>
      </c>
      <c r="G4" s="13">
        <f t="shared" ref="G4:G16" si="0">E4*F4</f>
        <v>192</v>
      </c>
      <c r="H4" s="12">
        <v>0</v>
      </c>
      <c r="I4" s="13">
        <f t="shared" ref="I4:I16" si="1">H4*E4</f>
        <v>0</v>
      </c>
      <c r="J4" s="12">
        <v>0</v>
      </c>
      <c r="K4" s="13">
        <f t="shared" ref="K4:K9" si="2">J4*E4</f>
        <v>0</v>
      </c>
      <c r="L4" s="12">
        <v>0</v>
      </c>
      <c r="M4" s="13">
        <f t="shared" ref="M4:M20" si="3">L4*E4</f>
        <v>0</v>
      </c>
    </row>
    <row r="5" spans="3:13">
      <c r="C5" s="11" t="s">
        <v>5</v>
      </c>
      <c r="D5" s="7" t="s">
        <v>6</v>
      </c>
      <c r="E5" s="8">
        <v>50</v>
      </c>
      <c r="F5" s="12">
        <v>4</v>
      </c>
      <c r="G5" s="13">
        <f t="shared" si="0"/>
        <v>200</v>
      </c>
      <c r="H5" s="12">
        <v>0</v>
      </c>
      <c r="I5" s="13">
        <f t="shared" si="1"/>
        <v>0</v>
      </c>
      <c r="J5" s="12">
        <v>0</v>
      </c>
      <c r="K5" s="13">
        <f t="shared" si="2"/>
        <v>0</v>
      </c>
      <c r="L5" s="12">
        <v>0</v>
      </c>
      <c r="M5" s="13">
        <f t="shared" si="3"/>
        <v>0</v>
      </c>
    </row>
    <row r="6" spans="3:13">
      <c r="C6" s="11" t="s">
        <v>33</v>
      </c>
      <c r="D6" s="7" t="s">
        <v>9</v>
      </c>
      <c r="E6" s="14">
        <v>88</v>
      </c>
      <c r="F6" s="12">
        <v>2</v>
      </c>
      <c r="G6" s="13">
        <f t="shared" si="0"/>
        <v>176</v>
      </c>
      <c r="H6" s="12">
        <v>0</v>
      </c>
      <c r="I6" s="13">
        <f t="shared" si="1"/>
        <v>0</v>
      </c>
      <c r="J6" s="12">
        <v>0</v>
      </c>
      <c r="K6" s="13">
        <f t="shared" si="2"/>
        <v>0</v>
      </c>
      <c r="L6" s="12">
        <v>0</v>
      </c>
      <c r="M6" s="13">
        <f t="shared" si="3"/>
        <v>0</v>
      </c>
    </row>
    <row r="7" spans="3:13">
      <c r="C7" s="11" t="s">
        <v>10</v>
      </c>
      <c r="D7" s="7" t="s">
        <v>11</v>
      </c>
      <c r="E7" s="8">
        <v>20</v>
      </c>
      <c r="F7" s="12">
        <v>2</v>
      </c>
      <c r="G7" s="13">
        <f t="shared" si="0"/>
        <v>40</v>
      </c>
      <c r="H7" s="15">
        <v>0</v>
      </c>
      <c r="I7" s="13">
        <f t="shared" si="1"/>
        <v>0</v>
      </c>
      <c r="J7" s="12">
        <v>0</v>
      </c>
      <c r="K7" s="13">
        <f t="shared" si="2"/>
        <v>0</v>
      </c>
      <c r="L7" s="12">
        <v>0</v>
      </c>
      <c r="M7" s="13">
        <f t="shared" si="3"/>
        <v>0</v>
      </c>
    </row>
    <row r="8" spans="3:13">
      <c r="C8" s="11" t="s">
        <v>34</v>
      </c>
      <c r="D8" s="7" t="s">
        <v>35</v>
      </c>
      <c r="E8" s="8">
        <v>24</v>
      </c>
      <c r="F8" s="12">
        <v>2</v>
      </c>
      <c r="G8" s="13">
        <f t="shared" si="0"/>
        <v>48</v>
      </c>
      <c r="H8" s="12">
        <v>0</v>
      </c>
      <c r="I8" s="13">
        <f t="shared" si="1"/>
        <v>0</v>
      </c>
      <c r="J8" s="12">
        <v>0</v>
      </c>
      <c r="K8" s="13">
        <f t="shared" si="2"/>
        <v>0</v>
      </c>
      <c r="L8" s="12">
        <v>0</v>
      </c>
      <c r="M8" s="13">
        <f t="shared" si="3"/>
        <v>0</v>
      </c>
    </row>
    <row r="9" spans="3:13">
      <c r="C9" s="11" t="s">
        <v>3</v>
      </c>
      <c r="D9" s="7" t="s">
        <v>12</v>
      </c>
      <c r="E9" s="8">
        <v>38</v>
      </c>
      <c r="F9" s="12">
        <v>2</v>
      </c>
      <c r="G9" s="13">
        <f t="shared" si="0"/>
        <v>76</v>
      </c>
      <c r="H9" s="12">
        <v>0</v>
      </c>
      <c r="I9" s="13">
        <f t="shared" si="1"/>
        <v>0</v>
      </c>
      <c r="J9" s="12">
        <v>0</v>
      </c>
      <c r="K9" s="13">
        <f t="shared" si="2"/>
        <v>0</v>
      </c>
      <c r="L9" s="12">
        <v>0</v>
      </c>
      <c r="M9" s="13">
        <f t="shared" si="3"/>
        <v>0</v>
      </c>
    </row>
    <row r="10" spans="3:13">
      <c r="C10" s="11" t="s">
        <v>14</v>
      </c>
      <c r="D10" s="7" t="s">
        <v>14</v>
      </c>
      <c r="E10" s="8"/>
      <c r="F10" s="12"/>
      <c r="G10" s="13"/>
      <c r="H10" s="12">
        <v>0</v>
      </c>
      <c r="I10" s="13">
        <f t="shared" si="1"/>
        <v>0</v>
      </c>
      <c r="J10" s="12">
        <v>0</v>
      </c>
      <c r="K10" s="13">
        <f>J10*E10</f>
        <v>0</v>
      </c>
      <c r="L10" s="12">
        <v>0</v>
      </c>
      <c r="M10" s="13">
        <f t="shared" si="3"/>
        <v>0</v>
      </c>
    </row>
    <row r="11" spans="3:13">
      <c r="C11" s="16"/>
      <c r="D11" s="17"/>
      <c r="E11" s="18"/>
      <c r="F11" s="18"/>
      <c r="G11" s="18"/>
      <c r="H11" s="18"/>
      <c r="I11" s="18"/>
      <c r="J11" s="18"/>
      <c r="K11" s="18"/>
      <c r="L11" s="18"/>
      <c r="M11" s="18"/>
    </row>
    <row r="12" spans="3:13">
      <c r="C12" s="19" t="s">
        <v>15</v>
      </c>
      <c r="D12" s="7" t="s">
        <v>16</v>
      </c>
      <c r="E12" s="8">
        <v>800</v>
      </c>
      <c r="F12" s="12">
        <v>2</v>
      </c>
      <c r="G12" s="13">
        <f t="shared" si="0"/>
        <v>1600</v>
      </c>
      <c r="H12" s="12">
        <v>0</v>
      </c>
      <c r="I12" s="13">
        <f t="shared" si="1"/>
        <v>0</v>
      </c>
      <c r="J12" s="12">
        <v>0</v>
      </c>
      <c r="K12" s="13">
        <f t="shared" ref="K12:K20" si="4">J12*E12</f>
        <v>0</v>
      </c>
      <c r="L12" s="12">
        <v>0</v>
      </c>
      <c r="M12" s="13">
        <f t="shared" si="3"/>
        <v>0</v>
      </c>
    </row>
    <row r="13" spans="3:13">
      <c r="C13" s="6" t="s">
        <v>19</v>
      </c>
      <c r="D13" s="7" t="s">
        <v>17</v>
      </c>
      <c r="E13" s="8">
        <v>120</v>
      </c>
      <c r="F13" s="12">
        <v>30</v>
      </c>
      <c r="G13" s="13">
        <f t="shared" si="0"/>
        <v>3600</v>
      </c>
      <c r="H13" s="12">
        <v>400</v>
      </c>
      <c r="I13" s="13">
        <f t="shared" si="1"/>
        <v>48000</v>
      </c>
      <c r="J13" s="12">
        <v>0</v>
      </c>
      <c r="K13" s="13">
        <f t="shared" si="4"/>
        <v>0</v>
      </c>
      <c r="L13" s="12">
        <v>0</v>
      </c>
      <c r="M13" s="13">
        <f t="shared" si="3"/>
        <v>0</v>
      </c>
    </row>
    <row r="14" spans="3:13">
      <c r="C14" s="6" t="s">
        <v>20</v>
      </c>
      <c r="D14" s="7" t="s">
        <v>18</v>
      </c>
      <c r="E14" s="8">
        <v>160</v>
      </c>
      <c r="F14" s="12">
        <v>2</v>
      </c>
      <c r="G14" s="13">
        <f t="shared" si="0"/>
        <v>320</v>
      </c>
      <c r="H14" s="12"/>
      <c r="I14" s="13">
        <f t="shared" si="1"/>
        <v>0</v>
      </c>
      <c r="J14" s="12">
        <v>0</v>
      </c>
      <c r="K14" s="13">
        <f t="shared" si="4"/>
        <v>0</v>
      </c>
      <c r="L14" s="12">
        <v>0</v>
      </c>
      <c r="M14" s="13">
        <f t="shared" si="3"/>
        <v>0</v>
      </c>
    </row>
    <row r="15" spans="3:13">
      <c r="C15" s="16"/>
      <c r="D15" s="17"/>
      <c r="E15" s="18"/>
      <c r="F15" s="18"/>
      <c r="G15" s="18"/>
      <c r="H15" s="18"/>
      <c r="I15" s="18"/>
      <c r="J15" s="18"/>
      <c r="K15" s="18"/>
      <c r="L15" s="18"/>
      <c r="M15" s="18"/>
    </row>
    <row r="16" spans="3:13">
      <c r="C16" s="6" t="s">
        <v>21</v>
      </c>
      <c r="D16" s="7"/>
      <c r="E16" s="8">
        <v>1500</v>
      </c>
      <c r="F16" s="12">
        <v>1</v>
      </c>
      <c r="G16" s="13">
        <f t="shared" si="0"/>
        <v>1500</v>
      </c>
      <c r="H16" s="12"/>
      <c r="I16" s="13">
        <f t="shared" si="1"/>
        <v>0</v>
      </c>
      <c r="J16" s="12">
        <v>0</v>
      </c>
      <c r="K16" s="13">
        <f t="shared" si="4"/>
        <v>0</v>
      </c>
      <c r="L16" s="12">
        <v>0</v>
      </c>
      <c r="M16" s="13">
        <f t="shared" si="3"/>
        <v>0</v>
      </c>
    </row>
    <row r="17" spans="3:13">
      <c r="C17" s="16"/>
      <c r="D17" s="17"/>
      <c r="E17" s="18"/>
      <c r="F17" s="18"/>
      <c r="G17" s="18"/>
      <c r="H17" s="18"/>
      <c r="I17" s="18"/>
      <c r="J17" s="18"/>
      <c r="K17" s="18"/>
      <c r="L17" s="18"/>
      <c r="M17" s="18"/>
    </row>
    <row r="18" spans="3:13">
      <c r="C18" s="6" t="s">
        <v>23</v>
      </c>
      <c r="D18" s="7" t="s">
        <v>24</v>
      </c>
      <c r="E18" s="8"/>
      <c r="F18" s="12"/>
      <c r="G18" s="13">
        <f>SUM(G3:G16)*0.17</f>
        <v>1375.64</v>
      </c>
      <c r="H18" s="12"/>
      <c r="I18" s="13">
        <f>SUM(I3:I16)*0.17</f>
        <v>8160.0000000000009</v>
      </c>
      <c r="J18" s="12"/>
      <c r="K18" s="13">
        <f t="shared" si="4"/>
        <v>0</v>
      </c>
      <c r="L18" s="12"/>
      <c r="M18" s="13">
        <f t="shared" si="3"/>
        <v>0</v>
      </c>
    </row>
    <row r="19" spans="3:13">
      <c r="C19" s="16"/>
      <c r="D19" s="17"/>
      <c r="E19" s="18"/>
      <c r="F19" s="18"/>
      <c r="G19" s="18"/>
      <c r="H19" s="18"/>
      <c r="I19" s="18"/>
      <c r="J19" s="18"/>
      <c r="K19" s="18"/>
      <c r="L19" s="18"/>
      <c r="M19" s="18"/>
    </row>
    <row r="20" spans="3:13" ht="25.5" thickBot="1">
      <c r="C20" s="6" t="s">
        <v>25</v>
      </c>
      <c r="D20" s="20" t="s">
        <v>26</v>
      </c>
      <c r="E20" s="8">
        <v>1100</v>
      </c>
      <c r="F20" s="21">
        <v>2</v>
      </c>
      <c r="G20" s="22">
        <f>F20*E20</f>
        <v>2200</v>
      </c>
      <c r="H20" s="21">
        <v>2</v>
      </c>
      <c r="I20" s="22">
        <f>H20*E20</f>
        <v>2200</v>
      </c>
      <c r="J20" s="21">
        <v>2</v>
      </c>
      <c r="K20" s="22">
        <f t="shared" si="4"/>
        <v>2200</v>
      </c>
      <c r="L20" s="21">
        <v>2</v>
      </c>
      <c r="M20" s="22">
        <f t="shared" si="3"/>
        <v>2200</v>
      </c>
    </row>
    <row r="21" spans="3:13" ht="15.75" thickBot="1">
      <c r="C21" s="17"/>
      <c r="D21" s="17"/>
      <c r="E21" s="18"/>
      <c r="F21" s="18"/>
      <c r="G21" s="18"/>
      <c r="H21" s="18"/>
      <c r="I21" s="18"/>
      <c r="J21" s="18"/>
      <c r="K21" s="18"/>
      <c r="L21" s="18"/>
      <c r="M21" s="18"/>
    </row>
    <row r="22" spans="3:13" ht="15.75" thickBot="1">
      <c r="C22" s="3"/>
      <c r="D22" s="3"/>
      <c r="E22" s="46" t="s">
        <v>29</v>
      </c>
      <c r="F22" s="47"/>
      <c r="G22" s="59">
        <f>SUM(G3:G20)</f>
        <v>11667.64</v>
      </c>
      <c r="H22" s="23"/>
      <c r="I22" s="59">
        <f t="shared" ref="I22:M22" si="5">SUM(I3:I20)</f>
        <v>58360</v>
      </c>
      <c r="J22" s="23"/>
      <c r="K22" s="59">
        <f t="shared" si="5"/>
        <v>2200</v>
      </c>
      <c r="L22" s="23"/>
      <c r="M22" s="60">
        <f t="shared" si="5"/>
        <v>2200</v>
      </c>
    </row>
    <row r="23" spans="3:13" ht="15.75" thickBot="1"/>
    <row r="24" spans="3:13" ht="15.75" thickBot="1">
      <c r="E24" s="57" t="s">
        <v>54</v>
      </c>
      <c r="F24" s="58"/>
      <c r="G24" s="58"/>
      <c r="H24" s="58"/>
      <c r="I24" s="58"/>
      <c r="J24" s="58"/>
      <c r="K24" s="58"/>
      <c r="L24" s="61">
        <f>SUM(G22,I22,K22,M22)</f>
        <v>74427.64</v>
      </c>
      <c r="M24" s="62"/>
    </row>
  </sheetData>
  <mergeCells count="7">
    <mergeCell ref="E24:K24"/>
    <mergeCell ref="L24:M24"/>
    <mergeCell ref="F1:G1"/>
    <mergeCell ref="H1:I1"/>
    <mergeCell ref="J1:K1"/>
    <mergeCell ref="L1:M1"/>
    <mergeCell ref="E22:F2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C4:J26"/>
  <sheetViews>
    <sheetView topLeftCell="A3" workbookViewId="0">
      <selection activeCell="E19" sqref="E19:F26"/>
    </sheetView>
  </sheetViews>
  <sheetFormatPr defaultRowHeight="15"/>
  <cols>
    <col min="3" max="3" width="10.85546875" bestFit="1" customWidth="1"/>
    <col min="4" max="4" width="37" bestFit="1" customWidth="1"/>
    <col min="5" max="5" width="8.5703125" style="1" customWidth="1"/>
    <col min="6" max="6" width="9.5703125" style="1" bestFit="1" customWidth="1"/>
    <col min="7" max="9" width="8.5703125" style="1" customWidth="1"/>
  </cols>
  <sheetData>
    <row r="4" spans="3:10" ht="15.75" thickBot="1"/>
    <row r="5" spans="3:10" ht="15.75" thickBot="1">
      <c r="C5" s="29" t="s">
        <v>0</v>
      </c>
      <c r="D5" s="28" t="s">
        <v>1</v>
      </c>
      <c r="E5" s="28" t="s">
        <v>36</v>
      </c>
      <c r="F5" s="30" t="s">
        <v>37</v>
      </c>
      <c r="G5" s="28" t="s">
        <v>38</v>
      </c>
      <c r="H5" s="30" t="s">
        <v>39</v>
      </c>
      <c r="I5" s="28" t="s">
        <v>40</v>
      </c>
      <c r="J5" s="1"/>
    </row>
    <row r="6" spans="3:10">
      <c r="C6" s="48" t="s">
        <v>52</v>
      </c>
      <c r="D6" s="37" t="s">
        <v>41</v>
      </c>
      <c r="E6" s="38">
        <v>2600</v>
      </c>
      <c r="F6" s="39">
        <f>E6*1.17</f>
        <v>3042</v>
      </c>
      <c r="G6" s="38">
        <f t="shared" ref="G6:I6" si="0">F6*1.17</f>
        <v>3559.14</v>
      </c>
      <c r="H6" s="39">
        <f t="shared" si="0"/>
        <v>4164.1938</v>
      </c>
      <c r="I6" s="38">
        <f t="shared" si="0"/>
        <v>4872.1067459999995</v>
      </c>
      <c r="J6" s="1"/>
    </row>
    <row r="7" spans="3:10">
      <c r="C7" s="49"/>
      <c r="D7" s="31" t="s">
        <v>42</v>
      </c>
      <c r="E7" s="34">
        <v>13000</v>
      </c>
      <c r="F7" s="35">
        <f t="shared" ref="F7:I7" si="1">E7*1.17</f>
        <v>15209.999999999998</v>
      </c>
      <c r="G7" s="33">
        <f t="shared" si="1"/>
        <v>17795.699999999997</v>
      </c>
      <c r="H7" s="35">
        <f t="shared" si="1"/>
        <v>20820.968999999994</v>
      </c>
      <c r="I7" s="33">
        <f t="shared" si="1"/>
        <v>24360.533729999992</v>
      </c>
      <c r="J7" s="1"/>
    </row>
    <row r="8" spans="3:10">
      <c r="C8" s="49"/>
      <c r="D8" s="31" t="s">
        <v>43</v>
      </c>
      <c r="E8" s="34">
        <v>3200</v>
      </c>
      <c r="F8" s="35">
        <f t="shared" ref="F8:I8" si="2">E8*1.17</f>
        <v>3744</v>
      </c>
      <c r="G8" s="33">
        <f t="shared" si="2"/>
        <v>4380.4799999999996</v>
      </c>
      <c r="H8" s="35">
        <f t="shared" si="2"/>
        <v>5125.1615999999995</v>
      </c>
      <c r="I8" s="33">
        <f t="shared" si="2"/>
        <v>5996.4390719999992</v>
      </c>
      <c r="J8" s="1"/>
    </row>
    <row r="9" spans="3:10" ht="15.75" thickBot="1">
      <c r="C9" s="50"/>
      <c r="D9" s="40" t="s">
        <v>44</v>
      </c>
      <c r="E9" s="41">
        <v>12000</v>
      </c>
      <c r="F9" s="42">
        <f t="shared" ref="F9:I9" si="3">E9*1.17</f>
        <v>14040</v>
      </c>
      <c r="G9" s="43">
        <f t="shared" si="3"/>
        <v>16426.8</v>
      </c>
      <c r="H9" s="42">
        <f t="shared" si="3"/>
        <v>19219.356</v>
      </c>
      <c r="I9" s="43">
        <f t="shared" si="3"/>
        <v>22486.646519999998</v>
      </c>
      <c r="J9" s="1"/>
    </row>
    <row r="10" spans="3:10">
      <c r="C10" s="51" t="s">
        <v>45</v>
      </c>
      <c r="D10" s="36" t="s">
        <v>46</v>
      </c>
      <c r="E10" s="25"/>
      <c r="F10" s="4"/>
      <c r="G10" s="25"/>
      <c r="H10" s="4"/>
      <c r="I10" s="25"/>
      <c r="J10" s="53" t="s">
        <v>53</v>
      </c>
    </row>
    <row r="11" spans="3:10">
      <c r="C11" s="51"/>
      <c r="D11" s="31" t="s">
        <v>47</v>
      </c>
      <c r="E11" s="25"/>
      <c r="F11" s="4"/>
      <c r="G11" s="25"/>
      <c r="H11" s="4"/>
      <c r="I11" s="25"/>
      <c r="J11" s="54"/>
    </row>
    <row r="12" spans="3:10" ht="15" customHeight="1">
      <c r="C12" s="51"/>
      <c r="D12" s="31" t="s">
        <v>51</v>
      </c>
      <c r="E12" s="25"/>
      <c r="F12" s="4"/>
      <c r="G12" s="25"/>
      <c r="H12" s="4"/>
      <c r="I12" s="25"/>
      <c r="J12" s="54"/>
    </row>
    <row r="13" spans="3:10">
      <c r="C13" s="51"/>
      <c r="D13" s="31" t="s">
        <v>48</v>
      </c>
      <c r="E13" s="25"/>
      <c r="F13" s="4"/>
      <c r="G13" s="25"/>
      <c r="H13" s="4"/>
      <c r="I13" s="25"/>
      <c r="J13" s="54"/>
    </row>
    <row r="14" spans="3:10" ht="15.75" thickBot="1">
      <c r="C14" s="52"/>
      <c r="D14" s="31" t="s">
        <v>49</v>
      </c>
      <c r="E14" s="25"/>
      <c r="F14" s="4"/>
      <c r="G14" s="25"/>
      <c r="H14" s="4"/>
      <c r="I14" s="25"/>
      <c r="J14" s="55"/>
    </row>
    <row r="15" spans="3:10" ht="15.75" thickBot="1">
      <c r="C15" s="24" t="s">
        <v>50</v>
      </c>
      <c r="D15" s="24"/>
      <c r="E15" s="26">
        <f>SUM(E6:E9)</f>
        <v>30800</v>
      </c>
      <c r="F15" s="32">
        <f t="shared" ref="F15:I15" si="4">SUM(F6:F9)</f>
        <v>36036</v>
      </c>
      <c r="G15" s="26">
        <f t="shared" si="4"/>
        <v>42162.119999999995</v>
      </c>
      <c r="H15" s="32">
        <f t="shared" si="4"/>
        <v>49329.680399999997</v>
      </c>
      <c r="I15" s="26">
        <f t="shared" si="4"/>
        <v>57715.726067999989</v>
      </c>
      <c r="J15" s="27">
        <f>SUM(E15:I15)</f>
        <v>216043.526468</v>
      </c>
    </row>
    <row r="19" spans="5:6">
      <c r="E19" s="1" t="s">
        <v>55</v>
      </c>
      <c r="F19" s="1" t="s">
        <v>56</v>
      </c>
    </row>
    <row r="20" spans="5:6">
      <c r="E20">
        <v>0</v>
      </c>
      <c r="F20" s="56">
        <v>0</v>
      </c>
    </row>
    <row r="21" spans="5:6">
      <c r="E21">
        <v>0.5</v>
      </c>
      <c r="F21" s="56">
        <f>-Costos!L24</f>
        <v>-74427.64</v>
      </c>
    </row>
    <row r="22" spans="5:6">
      <c r="E22">
        <v>1.5</v>
      </c>
      <c r="F22" s="56">
        <f>F21+E15/(1.013)</f>
        <v>-44022.901599210265</v>
      </c>
    </row>
    <row r="23" spans="5:6">
      <c r="E23">
        <v>2.5</v>
      </c>
      <c r="F23" s="56">
        <f>F22+F15/(1.013)^2</f>
        <v>-8905.8789645370271</v>
      </c>
    </row>
    <row r="24" spans="5:6">
      <c r="E24">
        <v>3.5</v>
      </c>
      <c r="F24" s="56">
        <f>F23+G15/(1.013)^3</f>
        <v>31653.762183111234</v>
      </c>
    </row>
    <row r="25" spans="5:6">
      <c r="E25">
        <v>4.5</v>
      </c>
      <c r="F25" s="56">
        <f>F24+H15/(1.013)^4</f>
        <v>78499.547121658587</v>
      </c>
    </row>
    <row r="26" spans="5:6">
      <c r="E26">
        <v>6.5</v>
      </c>
      <c r="F26" s="56">
        <f>F25+I15/(1.013)^5</f>
        <v>132605.7350566047</v>
      </c>
    </row>
  </sheetData>
  <mergeCells count="3">
    <mergeCell ref="C6:C9"/>
    <mergeCell ref="C10:C14"/>
    <mergeCell ref="J10:J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E5:M14"/>
  <sheetViews>
    <sheetView tabSelected="1" workbookViewId="0">
      <selection activeCell="M14" sqref="M14"/>
    </sheetView>
  </sheetViews>
  <sheetFormatPr defaultRowHeight="15"/>
  <sheetData>
    <row r="5" spans="5:13">
      <c r="E5">
        <v>0</v>
      </c>
      <c r="F5">
        <v>0</v>
      </c>
    </row>
    <row r="6" spans="5:13">
      <c r="E6">
        <v>0.5</v>
      </c>
      <c r="F6">
        <v>-247325</v>
      </c>
    </row>
    <row r="7" spans="5:13">
      <c r="E7">
        <v>1.5</v>
      </c>
      <c r="F7">
        <v>-187098</v>
      </c>
      <c r="H7">
        <f>F6+61010/1.013</f>
        <v>-187097.95162882528</v>
      </c>
    </row>
    <row r="8" spans="5:13">
      <c r="E8">
        <v>2.5</v>
      </c>
      <c r="F8">
        <v>-130345</v>
      </c>
      <c r="H8">
        <f>F7+58238/(1.013)^2</f>
        <v>-130345.16494066766</v>
      </c>
    </row>
    <row r="9" spans="5:13">
      <c r="E9">
        <v>3.5</v>
      </c>
      <c r="F9">
        <v>-74320</v>
      </c>
      <c r="H9">
        <f>F8+58238/(1.013)^3</f>
        <v>-74320.483653176372</v>
      </c>
    </row>
    <row r="10" spans="5:13">
      <c r="E10">
        <v>4.5</v>
      </c>
    </row>
    <row r="11" spans="5:13">
      <c r="E11">
        <v>6.5</v>
      </c>
    </row>
    <row r="14" spans="5:13">
      <c r="M14">
        <v>247325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Costos</vt:lpstr>
      <vt:lpstr>Beneficios</vt:lpstr>
      <vt:lpstr>Flujo de caja descontada</vt:lpstr>
      <vt:lpstr>Costos!_Toc250906791</vt:lpstr>
    </vt:vector>
  </TitlesOfParts>
  <Company>Fackland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Facuvit</dc:creator>
  <cp:lastModifiedBy>Facuvit</cp:lastModifiedBy>
  <dcterms:created xsi:type="dcterms:W3CDTF">2010-01-31T15:45:46Z</dcterms:created>
  <dcterms:modified xsi:type="dcterms:W3CDTF">2010-02-09T22:53:32Z</dcterms:modified>
</cp:coreProperties>
</file>