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jpeg"/><Relationship Id="rId4" Type="http://schemas.openxmlformats.org/package/2006/relationships/metadata/core-properties" Target="docProps/core.xml"/><Relationship Id="rId5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lordiron/Documents/ИТМО/Works/Informatics/Work 10/"/>
    </mc:Choice>
  </mc:AlternateContent>
  <bookViews>
    <workbookView xWindow="0" yWindow="0" windowWidth="33600" windowHeight="21000" tabRatio="500" activeTab="4"/>
  </bookViews>
  <sheets>
    <sheet name="Задание 1.1" sheetId="1" r:id="rId1"/>
    <sheet name="Задание 1.2" sheetId="3" r:id="rId2"/>
    <sheet name="Задание 2.1" sheetId="4" r:id="rId3"/>
    <sheet name="Задание 2.2" sheetId="5" r:id="rId4"/>
    <sheet name="Задание 2.3" sheetId="6" r:id="rId5"/>
  </sheets>
  <definedNames>
    <definedName name="solver_adj" localSheetId="0" hidden="1">'Задание 1.1'!$A$3:$C$3</definedName>
    <definedName name="solver_adj" localSheetId="1" hidden="1">'Задание 1.2'!$A$3:$C$3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'Задание 1.1'!$H$1</definedName>
    <definedName name="solver_lhs1" localSheetId="1" hidden="1">'Задание 1.2'!$H$1</definedName>
    <definedName name="solver_lhs2" localSheetId="0" hidden="1">'Задание 1.1'!$H$2</definedName>
    <definedName name="solver_lhs2" localSheetId="1" hidden="1">'Задание 1.2'!$H$2</definedName>
    <definedName name="solver_lhs3" localSheetId="0" hidden="1">'Задание 1.1'!$H$3</definedName>
    <definedName name="solver_lhs3" localSheetId="1" hidden="1">'Задание 1.2'!$H$3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opt" localSheetId="0" hidden="1">'Задание 1.1'!$E$2</definedName>
    <definedName name="solver_opt" localSheetId="1" hidden="1">'Задание 1.2'!$E$2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3</definedName>
    <definedName name="solver_rel2" localSheetId="0" hidden="1">1</definedName>
    <definedName name="solver_rel2" localSheetId="1" hidden="1">3</definedName>
    <definedName name="solver_rel3" localSheetId="0" hidden="1">1</definedName>
    <definedName name="solver_rel3" localSheetId="1" hidden="1">3</definedName>
    <definedName name="solver_rhs1" localSheetId="0" hidden="1">17</definedName>
    <definedName name="solver_rhs1" localSheetId="1" hidden="1">43</definedName>
    <definedName name="solver_rhs2" localSheetId="0" hidden="1">21</definedName>
    <definedName name="solver_rhs2" localSheetId="1" hidden="1">19</definedName>
    <definedName name="solver_rhs3" localSheetId="0" hidden="1">67</definedName>
    <definedName name="solver_rhs3" localSheetId="1" hidden="1">17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4" i="4"/>
  <c r="G5" i="4"/>
  <c r="G6" i="4"/>
  <c r="G7" i="4"/>
  <c r="G8" i="4"/>
  <c r="G9" i="4"/>
  <c r="G10" i="4"/>
  <c r="G11" i="4"/>
  <c r="G12" i="4"/>
  <c r="G4" i="4"/>
  <c r="F5" i="4"/>
  <c r="F6" i="4"/>
  <c r="F7" i="4"/>
  <c r="F8" i="4"/>
  <c r="F9" i="4"/>
  <c r="F10" i="4"/>
  <c r="F11" i="4"/>
  <c r="F12" i="4"/>
  <c r="F4" i="4"/>
  <c r="E5" i="4"/>
  <c r="E6" i="4"/>
  <c r="E7" i="4"/>
  <c r="E8" i="4"/>
  <c r="E9" i="4"/>
  <c r="E10" i="4"/>
  <c r="E11" i="4"/>
  <c r="E12" i="4"/>
  <c r="E4" i="4"/>
  <c r="D13" i="4"/>
  <c r="C13" i="4"/>
  <c r="XFD1048550" i="1"/>
  <c r="XFD1048551" i="1"/>
  <c r="XFD1048552" i="1"/>
  <c r="XFD1048553" i="1"/>
  <c r="XFD1048554" i="1"/>
  <c r="XFD1048555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H3" i="3"/>
  <c r="H2" i="3"/>
  <c r="H1" i="3"/>
  <c r="E2" i="3"/>
  <c r="XFD1048575" i="3"/>
  <c r="XFD1048574" i="3"/>
  <c r="XFD1048573" i="3"/>
  <c r="XFD1048572" i="3"/>
  <c r="XFD1048571" i="3"/>
  <c r="XFD1048570" i="3"/>
  <c r="XFD1048569" i="3"/>
  <c r="XFD1048568" i="3"/>
  <c r="XFD1048567" i="3"/>
  <c r="XFD1048566" i="3"/>
  <c r="XFD1048565" i="3"/>
  <c r="XFD1048564" i="3"/>
  <c r="XFD1048563" i="3"/>
  <c r="XFD1048562" i="3"/>
  <c r="XFD1048561" i="3"/>
  <c r="XFD1048560" i="3"/>
  <c r="XFD1048559" i="3"/>
  <c r="XFD1048558" i="3"/>
  <c r="XFD1048557" i="3"/>
  <c r="XFD1048556" i="3"/>
  <c r="XFD1048555" i="3"/>
  <c r="XFD1048554" i="3"/>
  <c r="XFD1048553" i="3"/>
  <c r="XFD1048552" i="3"/>
  <c r="XFD1048551" i="3"/>
  <c r="XFD1048550" i="3"/>
  <c r="H3" i="1"/>
  <c r="H2" i="1"/>
  <c r="H1" i="1"/>
  <c r="E2" i="1"/>
</calcChain>
</file>

<file path=xl/sharedStrings.xml><?xml version="1.0" encoding="utf-8"?>
<sst xmlns="http://schemas.openxmlformats.org/spreadsheetml/2006/main" count="35" uniqueCount="25">
  <si>
    <t>Формула</t>
  </si>
  <si>
    <t>x1</t>
  </si>
  <si>
    <t>x2</t>
  </si>
  <si>
    <t>x3</t>
  </si>
  <si>
    <t>Переменные</t>
  </si>
  <si>
    <t>Ограничение 1</t>
  </si>
  <si>
    <t>Ограничение 2</t>
  </si>
  <si>
    <t>Ограничение 3</t>
  </si>
  <si>
    <t>Наименование показателя</t>
  </si>
  <si>
    <t>Абсолютное значение, тыс. руб</t>
  </si>
  <si>
    <t>Запасы, в том числе:</t>
  </si>
  <si>
    <t>НДС по ценности</t>
  </si>
  <si>
    <t>Краткосрочная дебиторская задолженность, в том числе</t>
  </si>
  <si>
    <t>Денежные средства</t>
  </si>
  <si>
    <t xml:space="preserve">    сырье и материалы</t>
  </si>
  <si>
    <t xml:space="preserve">    незавершенное производство</t>
  </si>
  <si>
    <t xml:space="preserve">    готовая продукция</t>
  </si>
  <si>
    <t xml:space="preserve">    расходы на будущих периодов</t>
  </si>
  <si>
    <t xml:space="preserve">    покупатели и заказчики</t>
  </si>
  <si>
    <t>Общий объем</t>
  </si>
  <si>
    <t>Удельный вес</t>
  </si>
  <si>
    <t>начало года</t>
  </si>
  <si>
    <t>конец года</t>
  </si>
  <si>
    <t>Изменение удельного веса в течении года</t>
  </si>
  <si>
    <t>Темп прироста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</si>
</sst>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/>
    <xf numFmtId="2" fontId="0" fillId="0" borderId="2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/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Структура оборотных активов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'Задание 2.1'!$B$4:$B$12</c:f>
              <c:strCache>
                <c:ptCount val="9"/>
                <c:pt idx="0">
                  <c:v>Запасы, в том числе:</c:v>
                </c:pt>
                <c:pt idx="1">
                  <c:v>    сырье и материалы</c:v>
                </c:pt>
                <c:pt idx="2">
                  <c:v>    незавершенное производство</c:v>
                </c:pt>
                <c:pt idx="3">
                  <c:v>    готовая продукция</c:v>
                </c:pt>
                <c:pt idx="4">
                  <c:v>    расходы на будущих периодов</c:v>
                </c:pt>
                <c:pt idx="5">
                  <c:v>НДС по ценности</c:v>
                </c:pt>
                <c:pt idx="6">
                  <c:v>Краткосрочная дебиторская задолженность, в том числе</c:v>
                </c:pt>
                <c:pt idx="7">
                  <c:v>    покупатели и заказчики</c:v>
                </c:pt>
                <c:pt idx="8">
                  <c:v>Денежные средства</c:v>
                </c:pt>
              </c:strCache>
            </c:strRef>
          </c:cat>
          <c:val>
            <c:numRef>
              <c:f>'Задание 2.1'!$D$4:$D$12</c:f>
              <c:numCache>
                <c:formatCode>General</c:formatCode>
                <c:ptCount val="9"/>
                <c:pt idx="0">
                  <c:v>14115.0</c:v>
                </c:pt>
                <c:pt idx="1">
                  <c:v>6116.0</c:v>
                </c:pt>
                <c:pt idx="2">
                  <c:v>1935.0</c:v>
                </c:pt>
                <c:pt idx="3">
                  <c:v>5855.0</c:v>
                </c:pt>
                <c:pt idx="4">
                  <c:v>209.0</c:v>
                </c:pt>
                <c:pt idx="5">
                  <c:v>40.0</c:v>
                </c:pt>
                <c:pt idx="6">
                  <c:v>20717.0</c:v>
                </c:pt>
                <c:pt idx="7">
                  <c:v>14124.0</c:v>
                </c:pt>
                <c:pt idx="8">
                  <c:v>1105.0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оборотных активов предприятия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Конец года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2.1'!$B$4:$B$12</c:f>
              <c:strCache>
                <c:ptCount val="9"/>
                <c:pt idx="0">
                  <c:v>Запасы, в том числе:</c:v>
                </c:pt>
                <c:pt idx="1">
                  <c:v>    сырье и материалы</c:v>
                </c:pt>
                <c:pt idx="2">
                  <c:v>    незавершенное производство</c:v>
                </c:pt>
                <c:pt idx="3">
                  <c:v>    готовая продукция</c:v>
                </c:pt>
                <c:pt idx="4">
                  <c:v>    расходы на будущих периодов</c:v>
                </c:pt>
                <c:pt idx="5">
                  <c:v>НДС по ценности</c:v>
                </c:pt>
                <c:pt idx="6">
                  <c:v>Краткосрочная дебиторская задолженность, в том числе</c:v>
                </c:pt>
                <c:pt idx="7">
                  <c:v>    покупатели и заказчики</c:v>
                </c:pt>
                <c:pt idx="8">
                  <c:v>Денежные средства</c:v>
                </c:pt>
              </c:strCache>
            </c:strRef>
          </c:cat>
          <c:val>
            <c:numRef>
              <c:f>'Задание 2.1'!$D$4:$D$12</c:f>
              <c:numCache>
                <c:formatCode>General</c:formatCode>
                <c:ptCount val="9"/>
                <c:pt idx="0">
                  <c:v>14115.0</c:v>
                </c:pt>
                <c:pt idx="1">
                  <c:v>6116.0</c:v>
                </c:pt>
                <c:pt idx="2">
                  <c:v>1935.0</c:v>
                </c:pt>
                <c:pt idx="3">
                  <c:v>5855.0</c:v>
                </c:pt>
                <c:pt idx="4">
                  <c:v>209.0</c:v>
                </c:pt>
                <c:pt idx="5">
                  <c:v>40.0</c:v>
                </c:pt>
                <c:pt idx="6">
                  <c:v>20717.0</c:v>
                </c:pt>
                <c:pt idx="7">
                  <c:v>14124.0</c:v>
                </c:pt>
                <c:pt idx="8">
                  <c:v>1105.0</c:v>
                </c:pt>
              </c:numCache>
            </c:numRef>
          </c:val>
        </c:ser>
        <c:ser>
          <c:idx val="0"/>
          <c:order val="1"/>
          <c:tx>
            <c:v>Начало года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2.1'!$B$4:$B$12</c:f>
              <c:strCache>
                <c:ptCount val="9"/>
                <c:pt idx="0">
                  <c:v>Запасы, в том числе:</c:v>
                </c:pt>
                <c:pt idx="1">
                  <c:v>    сырье и материалы</c:v>
                </c:pt>
                <c:pt idx="2">
                  <c:v>    незавершенное производство</c:v>
                </c:pt>
                <c:pt idx="3">
                  <c:v>    готовая продукция</c:v>
                </c:pt>
                <c:pt idx="4">
                  <c:v>    расходы на будущих периодов</c:v>
                </c:pt>
                <c:pt idx="5">
                  <c:v>НДС по ценности</c:v>
                </c:pt>
                <c:pt idx="6">
                  <c:v>Краткосрочная дебиторская задолженность, в том числе</c:v>
                </c:pt>
                <c:pt idx="7">
                  <c:v>    покупатели и заказчики</c:v>
                </c:pt>
                <c:pt idx="8">
                  <c:v>Денежные средства</c:v>
                </c:pt>
              </c:strCache>
            </c:strRef>
          </c:cat>
          <c:val>
            <c:numRef>
              <c:f>'Задание 2.1'!$C$4:$C$12</c:f>
              <c:numCache>
                <c:formatCode>General</c:formatCode>
                <c:ptCount val="9"/>
                <c:pt idx="0">
                  <c:v>11174.0</c:v>
                </c:pt>
                <c:pt idx="1">
                  <c:v>7741.0</c:v>
                </c:pt>
                <c:pt idx="2">
                  <c:v>532.0</c:v>
                </c:pt>
                <c:pt idx="3">
                  <c:v>2717.0</c:v>
                </c:pt>
                <c:pt idx="4">
                  <c:v>184.0</c:v>
                </c:pt>
                <c:pt idx="5">
                  <c:v>47.0</c:v>
                </c:pt>
                <c:pt idx="6">
                  <c:v>26366.0</c:v>
                </c:pt>
                <c:pt idx="7">
                  <c:v>22756.0</c:v>
                </c:pt>
                <c:pt idx="8">
                  <c:v>1064.0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920209936"/>
        <c:axId val="-920207184"/>
      </c:barChart>
      <c:catAx>
        <c:axId val="-920209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207184"/>
        <c:crosses val="autoZero"/>
        <c:auto val="1"/>
        <c:lblAlgn val="ctr"/>
        <c:lblOffset val="100"/>
        <c:noMultiLvlLbl val="0"/>
      </c:catAx>
      <c:valAx>
        <c:axId val="-92020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2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207650</xdr:colOff>
      <xdr:row>0</xdr:row>
      <xdr:rowOff>185649</xdr:rowOff>
    </xdr:from>
    <xdr:to>
      <xdr:col>10</xdr:col>
      <xdr:colOff>67950</xdr:colOff>
      <xdr:row>29</xdr:row>
      <xdr:rowOff>14200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287020</xdr:colOff>
      <xdr:row>1</xdr:row>
      <xdr:rowOff>62230</xdr:rowOff>
    </xdr:from>
    <xdr:to>
      <xdr:col>11</xdr:col>
      <xdr:colOff>586154</xdr:colOff>
      <xdr:row>36</xdr:row>
      <xdr:rowOff>21710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B7C8C93-AEEB-DF43-AEF3-57B4EC2A9D4F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1711101512916780321&quot;"/>
    <we:property name="BhJd" value="&quot;&quot;"/>
    <we:property name="GQJYAA1STG5/GTJAFCgvOCw7L1kRFQ==" value="&quot;eQ==&quot;"/>
    <we:property name="GQJYAA1STG5/GTJAFCgvOCw7L0UBFAA=" value="&quot;aUwKRA==&quot;"/>
    <we:property name="GQJYAA1STG5/GTJAFCgvOCw7L0UBFAM=" value="&quot;aU4KRA==&quot;"/>
    <we:property name="GQJYAA1STG5/GTJAFCgvOCw7L1sMCwA=" value="&quot;bTMTVUkLHA0WQX8=&quot;"/>
    <we:property name="GQJYAA1STG5/GTJAFCgvOCw7L0UMCwA=" value="&quot;bTITVUkLHAwWQX8=&quot;"/>
    <we:property name="GQJYAA1STG5/GTJAFCgvOCw7L1sMCwM=" value="&quot;bTQTXUIVfmoL&quot;"/>
    <we:property name="GQJYAA1STG5/GTJAFCgvOCw7L0UMCwM=" value="&quot;eQ==&quot;"/>
    <we:property name="GQJYAA1STG5/GTJAMSYxJygrHFIX" value="&quot;&quot;"/>
    <we:property name="GQJYAA1STG5/GTJAKCUp" value="&quot;&quot;"/>
    <we:property name="GQJYAA1STG5/GTJAKiY7AyAn" value="&quot;eA==&quot;"/>
    <we:property name="GQJYAA1STG5/GTJAFCgvOCw7L1IKHw==" value="&quot;eQ==&quot;"/>
    <we:property name="GQJYAA1STG5/GTJAFCgvOCw7L0EFFA==" value="&quot;eQ==&quot;"/>
    <we:property name="GQJYAA1STG5/GTJAFCgvOCw7L0cWHQ==" value="&quot;eV4HVEgBCH8=&quot;"/>
    <we:property name="GQJYAA1STG5/GTJAFCgvOCw7L0QHFA==" value="&quot;eA==&quot;"/>
    <we:property name="GQJYAA1STG5/GTJAFCgvOCw7L0UIAA==" value="&quot;eQ==&quot;"/>
    <we:property name="GQJYAA1STG5/GTJAFCgvOCw7L0MLFA==" value="&quot;eV4HVQ==&quot;"/>
    <we:property name="GQJYAA1STG5/GTJAFCgvOCw7L1QSHw==" value="&quot;eV4HVEgA&quot;"/>
    <we:property name="GQJYAA1STG5/GTJAFCgvOCw7L1oXFA==" value="&quot;eQ==&quot;"/>
    <we:property name="GQJYAA1STG5/GTJAFCgvOCw7L0QXAg==" value="&quot;eEAH&quot;"/>
    <we:property name="GQJYAA1STG5/GTJAFCgvOCw7L0UXHA==" value="&quot;eQ==&quot;"/>
    <we:property name="GQJYAA1STG5/GTJAFCgvOCw7L1oWDA==" value="&quot;eV4HU00=&quot;"/>
    <we:property name="GQJYAA1STG5/GTJAFCgvOCw7L1oKEQ==" value="&quot;ekA=&quot;"/>
    <we:property name="GQJYAA1STG5/GTJAFCgvOCw7L0UGDg==" value="&quot;eA==&quot;"/>
    <we:property name="GQJYAA1STG5/GTJAFCgvOCw7L1kBHw==" value="&quot;eA==&quot;"/>
    <we:property name="GQJYAA1STG5/GTJAFCgvOCw7L1YHGw==" value="&quot;eV4HVEk=&quot;"/>
    <we:property name="GQJYAA1STG5/GTJAFCgvOCw7L0UBCw==" value="&quot;fA==&quot;"/>
    <we:property name="GQJYAA1STG5/GTJAFCgvOCw7L1YWCw==" value="&quot;eA==&quot;"/>
    <we:property name="GQJYAA1STG5/GTJAFCgvOCw7L0QQGQ==" value="&quot;eQ==&quot;"/>
    <we:property name="GQJYAA1STG5/GTJAFCgvOCw7L1oBDA==" value="&quot;eA==&quot;"/>
    <we:property name="GQJYAA1STG5/GTJAFCgvOCw7L0QLGw==" value="&quot;eQ==&quot;"/>
    <we:property name="GQJYAA1STG5/GTJAFCgvOCw7L1sUDA==" value="&quot;eQ==&quot;"/>
    <we:property name="GQJYAA1STG5/GTJAFCgvOCw7L1sUCA==" value="&quot;eQ==&quot;"/>
    <we:property name="GQJYAA1STG5/GTJAFCgvOCw7L1AFCA==" value="&quot;eV4HVEgBCH8=&quot;"/>
    <we:property name="GQJYAA1STG5/GTJAFCgvOCw7L14UCw==" value="&quot;eV4OXQ==&quot;"/>
    <we:property name="GQJYAA1STG5/GTJAFCgvOCw7L1EBGQ==" value="&quot;eV4HVEgBCH8=&quot;"/>
    <we:property name="GQJYAA1STG5/GTJAFCgvOCw7L14UEQ==" value="&quot;eA==&quot;"/>
    <we:property name="GQJYAA1STG5/GTJAFCgvOCw7L14UHA==" value="&quot;eg==&quot;"/>
    <we:property name="HRFED1gAGT1dHDwEFRgmIC4=" value="&quot;DiJw&quot;"/>
    <we:property name="HRFED1gAGQNTCAcICQ==" value="&quot;eA==&quot;"/>
    <we:property name="HRFED1gAGQFQGg==" value="&quot;bTUTVg==&quot;"/>
    <we:property name="HRFED1gAGT1dHDwEFRgtKy4=" value="&quot;eA==&quot;"/>
    <we:property name="HRFED1gAGT1dHDwEFRgzPCw=" value="&quot;eV4HVEgBCH8=&quot;"/>
    <we:property name="HRFED1gAGT1dHDwEFRgwLSU=" value="&quot;eA==&quot;"/>
    <we:property name="HRFED1gAGT1dHDwEFRgxIjE=" value="&quot;eQ==&quot;"/>
    <we:property name="HRFED1gAGT1dHDwEFRg3ISU=" value="&quot;eV4HVQ==&quot;"/>
    <we:property name="HRFED1gAGT1dHDwEFRggOC4=" value="&quot;eV4HVEgA&quot;"/>
    <we:property name="HRFED1gAGT1dHDwEFRguPSU=" value="&quot;eQ==&quot;"/>
    <we:property name="HRFED1gAGT1dHDwEFRgwPTM=" value="&quot;eEAH&quot;"/>
    <we:property name="HRFED1gAGT1dHDwEFRgxPS0=" value="&quot;eQ==&quot;"/>
    <we:property name="HRFED1gAGT1dHDwEFRguPD0=" value="&quot;eV4HU00=&quot;"/>
    <we:property name="HRFED1gAGT1dHDwEFRguICA=" value="&quot;ekA=&quot;"/>
    <we:property name="HRFED1gAGT1dHDwEFRgxLD8=" value="&quot;eA==&quot;"/>
    <we:property name="HRFED1gAGT1dHDwEFRgtOjs=" value="&quot;ew==&quot;"/>
    <we:property name="HRFED1gAGT1dHDwEFRgiLSo=" value="&quot;eV4HVEk=&quot;"/>
    <we:property name="HRFED1gAGT1dHDwEFRgxKzo=" value="&quot;fA==&quot;"/>
    <we:property name="HRFED1gAGT1dHDwEFRgiPDo=" value="&quot;eA==&quot;"/>
    <we:property name="HRFED1gAGT1dHDwEFRgwOig=" value="&quot;eQ==&quot;"/>
    <we:property name="HRFED1gAGT1dHDwEFRguKz0=" value="&quot;eA==&quot;"/>
    <we:property name="HRFED1gAGT1dHDwEFRgwISo=" value="&quot;eQ==&quot;"/>
    <we:property name="HRFED1gAGT1dHDwEFRgvPj0=" value="&quot;eQ==&quot;"/>
    <we:property name="HRFED1gAGT1dHDwEFRgvPjk=" value="&quot;eQ==&quot;"/>
    <we:property name="HRFED1gAGT1dHDwEFRgkLzk=" value="&quot;eV4HVEgBCH8=&quot;"/>
    <we:property name="HRFED1gAGT1dHDwEFRgqPjo=" value="&quot;eV4OXQ==&quot;"/>
    <we:property name="HRFED1gAGT1dHDwEFRglKyg=" value="&quot;eV4HVEgBCH8=&quot;"/>
    <we:property name="HRFED1gAGT1dHDwEFRgqPiA=" value="&quot;eA==&quot;"/>
    <we:property name="HRFED1gAGT1dHDwEFRgqPi0=" value="&quot;eg==&quot;"/>
    <we:property name="HRFED1gAGT1dHDwEFRgtOyQ=" value="&quot;fw==&quot;"/>
    <we:property name="HRFED1gAGRhTAiMABSsmPQ==" value="&quot;bTETV0IVe2oB&quot;"/>
    <we:property name="HRFED1gAGT1dHDwEFRg1LyU=" value="&quot;eQ==&quot;"/>
    <we:property name="HRFED1gAGT1dHDwEFRgvJjp4" value="&quot;bTgTVQ==&quot;"/>
    <we:property name="HRFED1gAGT1dHDwEFRgxKyV4" value="&quot;aUwKRA==&quot;"/>
    <we:property name="HRFED1gAGT1dHDwEFRgxJjp4" value="&quot;e0IH&quot;"/>
    <we:property name="HRFED1gAGT1dHDwEFRgvJjp7" value="&quot;bTgTVg==&quot;"/>
    <we:property name="HRFED1gAGT1dHDwEFRgxKyV7" value="&quot;aUwKRA==&quot;"/>
    <we:property name="HRFED1gAGT1dHDwEFRgxJjp7" value="&quot;fUAH&quot;"/>
    <we:property name="HRFED1gAGT1dHDwEFRgvJjp6" value="&quot;bTgTVw==&quot;"/>
    <we:property name="HRFED1gAGT1dHDwEFRgxKyV6" value="&quot;aUwKRA==&quot;"/>
    <we:property name="HRFED1gAGT1dHDwEFRgxJjp6" value="&quot;eEAH&quot;"/>
    <we:property name="HRFED1gAGT1dHDwEFRgvJjp9" value="&quot;bTETVw==&quot;"/>
    <we:property name="HRFED1gAGT1dHDwEFRgxKyV9" value="&quot;aU4KRA==&quot;"/>
    <we:property name="HRFED1gAGT1dHDwEFRgxJjp9" value="&quot;eQ==&quot;"/>
    <we:property name="HRFED1gAGT1dHDwEFRgvJjp8" value="&quot;bTITVw==&quot;"/>
    <we:property name="HRFED1gAGT1dHDwEFRgxKyV8" value="&quot;aU4KRA==&quot;"/>
    <we:property name="HRFED1gAGT1dHDwEFRgxJjp8" value="&quot;eQ==&quot;"/>
    <we:property name="HRFED1gAGT1dHDwEFRgvJjp/" value="&quot;bTMTVw==&quot;"/>
    <we:property name="HRFED1gAGT1dHDwEFRgxKyV/" value="&quot;aU4KRA==&quot;"/>
    <we:property name="HRFED1gAGT1dHDwEFRgxJjp/" value="&quot;eQ==&quot;"/>
    <we:property name="HRFED1gAGT1dHDwEFRgvJjp+" value="&quot;&quot;"/>
    <we:property name="HRFED1gAGT1dHDwEFRgxKyV+" value="&quot;aUwKRA==&quot;"/>
    <we:property name="HRFED1gAGT1dHDwEFRgxJjp+" value="&quot;&quot;"/>
    <we:property name="XkQDVEUJDW4DXntAFCgvOCw7L1IKHw==" value="&quot;DiJw&quot;"/>
    <we:property name="XkQDVEUJDW4DXntAKiY7AyAn" value="&quot;eA==&quot;"/>
    <we:property name="XkQDVEUJDW4DXntAKCUp" value="&quot;&quot;"/>
    <we:property name="XkQDVEUJDW4DXntAFCgvOCw7L1kBHw==" value="&quot;eA==&quot;"/>
    <we:property name="XkQDVEUJDW4DXntAFCgvOCw7L0cWHQ==" value="&quot;eV4HVEgBCH8=&quot;"/>
    <we:property name="XkQDVEUJDW4DXntAFCgvOCw7L0QHFA==" value="&quot;eA==&quot;"/>
    <we:property name="XkQDVEUJDW4DXntAFCgvOCw7L0UIAA==" value="&quot;eQ==&quot;"/>
    <we:property name="XkQDVEUJDW4DXntAFCgvOCw7L0MLFA==" value="&quot;eV4HVQ==&quot;"/>
    <we:property name="XkQDVEUJDW4DXntAFCgvOCw7L1QSHw==" value="&quot;eV4HVEgA&quot;"/>
    <we:property name="XkQDVEUJDW4DXntAFCgvOCw7L1oXFA==" value="&quot;eQ==&quot;"/>
    <we:property name="XkQDVEUJDW4DXntAFCgvOCw7L0QXAg==" value="&quot;eEAH&quot;"/>
    <we:property name="XkQDVEUJDW4DXntAFCgvOCw7L0UXHA==" value="&quot;eQ==&quot;"/>
    <we:property name="XkQDVEUJDW4DXntAFCgvOCw7L1oWDA==" value="&quot;eV4HU00=&quot;"/>
    <we:property name="XkQDVEUJDW4DXntAFCgvOCw7L1oKEQ==" value="&quot;ekA=&quot;"/>
    <we:property name="XkQDVEUJDW4DXntAFCgvOCw7L0UGDg==" value="&quot;eA==&quot;"/>
    <we:property name="XkQDVEUJDW4DXntAFCgvOCw7L1kQCg==" value="&quot;ew==&quot;"/>
    <we:property name="XkQDVEUJDW4DXntAFCgvOCw7L1YHGw==" value="&quot;eV4HVEk=&quot;"/>
    <we:property name="XkQDVEUJDW4DXntAFCgvOCw7L0UBCw==" value="&quot;fA==&quot;"/>
    <we:property name="XkQDVEUJDW4DXntAFCgvOCw7L1YWCw==" value="&quot;eA==&quot;"/>
    <we:property name="XkQDVEUJDW4DXntAFCgvOCw7L0QQGQ==" value="&quot;eQ==&quot;"/>
    <we:property name="XkQDVEUJDW4DXntAFCgvOCw7L1oBDA==" value="&quot;eA==&quot;"/>
    <we:property name="XkQDVEUJDW4DXntAFCgvOCw7L0QLGw==" value="&quot;eQ==&quot;"/>
    <we:property name="XkQDVEUJDW4DXntAFCgvOCw7L1sUDA==" value="&quot;eQ==&quot;"/>
    <we:property name="XkQDVEUJDW4DXntAFCgvOCw7L1sUCA==" value="&quot;eQ==&quot;"/>
    <we:property name="XkQDVEUJDW4DXntAFCgvOCw7L1AFCA==" value="&quot;eV4HVEgBCH8=&quot;"/>
    <we:property name="XkQDVEUJDW4DXntAFCgvOCw7L14UCw==" value="&quot;eV4OXQ==&quot;"/>
    <we:property name="XkQDVEUJDW4DXntAFCgvOCw7L1EBGQ==" value="&quot;eV4HVEgBCH8=&quot;"/>
    <we:property name="XkQDVEUJDW4DXntAFCgvOCw7L14UEQ==" value="&quot;eA==&quot;"/>
    <we:property name="XkQDVEUJDW4DXntAFCgvOCw7L14UHA==" value="&quot;eg==&quot;"/>
    <we:property name="XkQDVEUJDW4DXntAMSYxJygrHFIX" value="&quot;&quot;"/>
    <we:property name="XkQDVEUJDW4DXntAFCgvOCw7L1kRFQ==" value="&quot;eQ==&quot;"/>
    <we:property name="XkQDVEUJDW4DXntAFCgvOCw7L1sMCwA=" value="&quot;bTgTVQ==&quot;"/>
    <we:property name="XkQDVEUJDW4DXntAFCgvOCw7L0UBFAA=" value="&quot;aUwKRA==&quot;"/>
    <we:property name="XkQDVEUJDW4DXntAFCgvOCw7L0UMCwA=" value="&quot;eEc=&quot;"/>
    <we:property name="XkQDVEUJDW4DXntAFCgvOCw7L1sMCwM=" value="&quot;bTgTVg==&quot;"/>
    <we:property name="XkQDVEUJDW4DXntAFCgvOCw7L0UBFAM=" value="&quot;aUwKRA==&quot;"/>
    <we:property name="XkQDVEUJDW4DXntAFCgvOCw7L0UMCwM=" value="&quot;e0E=&quot;"/>
    <we:property name="XkQDVEUJDW4DXntAFCgvOCw7L1sMCwI=" value="&quot;bTgTVw==&quot;"/>
    <we:property name="XkQDVEUJDW4DXntAFCgvOCw7L0UBFAI=" value="&quot;aUwKRA==&quot;"/>
    <we:property name="XkQDVEUJDW4DXntAFCgvOCw7L0UMCwI=" value="&quot;f0c=&quot;"/>
    <we:property name="XkQDVEUJDW4DXntAFCgvOCw7L1sMCwU=" value="&quot;bTETVw==&quot;"/>
    <we:property name="XkQDVEUJDW4DXntAFCgvOCw7L0UBFAU=" value="&quot;aU4KRA==&quot;"/>
    <we:property name="XkQDVEUJDW4DXntAFCgvOCw7L0UMCwU=" value="&quot;eQ==&quot;"/>
    <we:property name="XkQDVEUJDW4DXntAFCgvOCw7L1sMCwQ=" value="&quot;bTITVw==&quot;"/>
    <we:property name="XkQDVEUJDW4DXntAFCgvOCw7L0UBFAQ=" value="&quot;aU4KRA==&quot;"/>
    <we:property name="XkQDVEUJDW4DXntAFCgvOCw7L0UMCwQ=" value="&quot;eQ==&quot;"/>
    <we:property name="XkQDVEUJDW4DXntAFCgvOCw7L1sMCwc=" value="&quot;bTMTVw==&quot;"/>
    <we:property name="XkQDVEUJDW4DXntAFCgvOCw7L0UBFAc=" value="&quot;aU4KRA==&quot;"/>
    <we:property name="XkQDVEUJDW4DXntAFCgvOCw7L0UMCwc=" value="&quot;eQ==&quot;"/>
    <we:property name="XkQDVEUJDW4DXntAMSYxJygrHFIXSA==" value="&quot;&quot;"/>
    <we:property name="XkQDVEUJDW4DXntAMSYxJygrHFIXSQ==" value="&quot;bTITVw==&quot;"/>
    <we:property name="XkQDVEUJDW4DXntAMSYxJygrHFIXSg==" value="&quot;bTMTVw==&quot;"/>
    <we:property name="XkQDVEUJDW4DXntAFCgvOCw7L0EFFA==" value="&quot;eQ==&quot;"/>
    <we:property name="XkQDVEUJDW4DXnhAFCgvOCw7L1IKHw==" value="&quot;DiJw&quot;"/>
    <we:property name="XkQDVEUJDW4DXnhAKiY7AyAn" value="&quot;ew==&quot;"/>
    <we:property name="XkQDVEUJDW4DXnhAKCUp" value="&quot;bTUTVg==&quot;"/>
    <we:property name="XkQDVEUJDW4DXnhAFCgvOCw7L1kBHw==" value="&quot;eA==&quot;"/>
    <we:property name="XkQDVEUJDW4DXnhAFCgvOCw7L0cWHQ==" value="&quot;eV4HVEgBCH8=&quot;"/>
    <we:property name="XkQDVEUJDW4DXnhAFCgvOCw7L0QHFA==" value="&quot;eA==&quot;"/>
    <we:property name="XkQDVEUJDW4DXnhAFCgvOCw7L0UIAA==" value="&quot;eQ==&quot;"/>
    <we:property name="XkQDVEUJDW4DXnhAFCgvOCw7L0MLFA==" value="&quot;eV4HVQ==&quot;"/>
    <we:property name="XkQDVEUJDW4DXnhAFCgvOCw7L1QSHw==" value="&quot;eV4HVEgA&quot;"/>
    <we:property name="XkQDVEUJDW4DXnhAFCgvOCw7L1oXFA==" value="&quot;eQ==&quot;"/>
    <we:property name="XkQDVEUJDW4DXnhAFCgvOCw7L0QXAg==" value="&quot;eEAH&quot;"/>
    <we:property name="XkQDVEUJDW4DXnhAFCgvOCw7L0UXHA==" value="&quot;eQ==&quot;"/>
    <we:property name="XkQDVEUJDW4DXnhAFCgvOCw7L1oWDA==" value="&quot;eV4HU00=&quot;"/>
    <we:property name="XkQDVEUJDW4DXnhAFCgvOCw7L1oKEQ==" value="&quot;ekA=&quot;"/>
    <we:property name="XkQDVEUJDW4DXnhAFCgvOCw7L0UGDg==" value="&quot;eA==&quot;"/>
    <we:property name="XkQDVEUJDW4DXnhAFCgvOCw7L1kQCg==" value="&quot;ew==&quot;"/>
    <we:property name="XkQDVEUJDW4DXnhAFCgvOCw7L1YHGw==" value="&quot;eV4HVEk=&quot;"/>
    <we:property name="XkQDVEUJDW4DXnhAFCgvOCw7L0UBCw==" value="&quot;fA==&quot;"/>
    <we:property name="XkQDVEUJDW4DXnhAFCgvOCw7L1YWCw==" value="&quot;eA==&quot;"/>
    <we:property name="XkQDVEUJDW4DXnhAFCgvOCw7L0QQGQ==" value="&quot;eQ==&quot;"/>
    <we:property name="XkQDVEUJDW4DXnhAFCgvOCw7L1oBDA==" value="&quot;ew==&quot;"/>
    <we:property name="XkQDVEUJDW4DXnhAFCgvOCw7L0QLGw==" value="&quot;eQ==&quot;"/>
    <we:property name="XkQDVEUJDW4DXnhAFCgvOCw7L1sUDA==" value="&quot;eQ==&quot;"/>
    <we:property name="XkQDVEUJDW4DXnhAFCgvOCw7L1sUCA==" value="&quot;eQ==&quot;"/>
    <we:property name="XkQDVEUJDW4DXnhAFCgvOCw7L1AFCA==" value="&quot;eV4HVEgBCH8=&quot;"/>
    <we:property name="XkQDVEUJDW4DXnhAFCgvOCw7L14UCw==" value="&quot;eV4OXQ==&quot;"/>
    <we:property name="XkQDVEUJDW4DXnhAFCgvOCw7L1EBGQ==" value="&quot;eV4HVEgBCH8=&quot;"/>
    <we:property name="XkQDVEUJDW4DXnhAFCgvOCw7L14UEQ==" value="&quot;eA==&quot;"/>
    <we:property name="XkQDVEUJDW4DXnhAFCgvOCw7L14UHA==" value="&quot;eg==&quot;"/>
    <we:property name="XkQDVEUJDW4DXnhAMSYxJygrHFIX" value="&quot;bTETV0IVe2oB&quot;"/>
    <we:property name="XkQDVEUJDW4DXnhAFCgvOCw7L1kRFQ==" value="&quot;eg==&quot;"/>
    <we:property name="XkQDVEUJDW4DXnhAFCgvOCw7L1sMCwA=" value="&quot;bTgTVQ==&quot;"/>
    <we:property name="XkQDVEUJDW4DXnhAFCgvOCw7L0UBFAA=" value="&quot;aU4KRA==&quot;"/>
    <we:property name="XkQDVEUJDW4DXnhAFCgvOCw7L0UMCwA=" value="&quot;fUM=&quot;"/>
    <we:property name="XkQDVEUJDW4DXnhAFCgvOCw7L1sMCwM=" value="&quot;bTgTVg==&quot;"/>
    <we:property name="XkQDVEUJDW4DXnhAFCgvOCw7L0UBFAM=" value="&quot;aU4KRA==&quot;"/>
    <we:property name="XkQDVEUJDW4DXnhAFCgvOCw7L0UMCwM=" value="&quot;eEk=&quot;"/>
    <we:property name="XkQDVEUJDW4DXnhAFCgvOCw7L1sMCwI=" value="&quot;bTgTVw==&quot;"/>
    <we:property name="XkQDVEUJDW4DXnhAFCgvOCw7L0UBFAI=" value="&quot;aU4KRA==&quot;"/>
    <we:property name="XkQDVEUJDW4DXnhAFCgvOCw7L0UMCwI=" value="&quot;eEc=&quot;"/>
  </we:properties>
  <we:bindings>
    <we:binding id="refEdit" type="matrix" appref="{F042743A-C25A-904B-A9E6-0E6CE624DDA3}"/>
    <we:binding id="Worker" type="matrix" appref="{A6EDD4DB-BE52-B647-B47B-ED94B11FF0AF}"/>
    <we:binding id="Var0" type="matrix" appref="{F6767804-7C10-164D-AFD4-E787A57665FC}"/>
    <we:binding id="Task 1refEdit" type="matrix" appref="{2CACD2A8-9A5E-4045-9D62-F478B534EB65}"/>
    <we:binding id="Task 1Worker" type="matrix" appref="{BB195A1C-923A-D640-B80F-D818AB2E59BE}"/>
    <we:binding id="Var$A$3:$C$3" type="matrix" appref="{D8B47B1F-C838-864D-B064-0EDB8A67EAF3}"/>
    <we:binding id="Задание 1.1refEdit" type="matrix" appref="{E8E1B2D3-C148-BE4D-86E5-501B7A90BBD6}"/>
    <we:binding id="Задание 1.1Worker" type="matrix" appref="{EF202908-B612-5840-9CA5-0415D5329E63}"/>
    <we:binding id="Obj" type="matrix" appref="{93ACC497-FBC1-9A4E-9A31-A86DC949D036}"/>
    <we:binding id="Задание 1.2refEdit" type="matrix" appref="{1CBB3A0C-010C-8F46-86A4-31FDCDF24AB7}"/>
    <we:binding id="Задание 1.2Worker" type="matrix" appref="{2BB52785-AA04-3F4F-9106-181F0F7D704B}"/>
  </we:bindings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5"/>
  <sheetViews>
    <sheetView zoomScale="169" workbookViewId="0">
      <selection activeCell="H1" sqref="H1"/>
    </sheetView>
  </sheetViews>
  <sheetFormatPr baseColWidth="10" defaultRowHeight="16" x14ac:dyDescent="0.2"/>
  <cols>
    <col min="1" max="1" width="12.1640625" customWidth="1"/>
    <col min="2" max="2" width="13" customWidth="1"/>
    <col min="3" max="3" width="14" customWidth="1"/>
    <col min="5" max="5" width="16.5" bestFit="1" customWidth="1"/>
    <col min="7" max="7" width="18.1640625" bestFit="1" customWidth="1"/>
    <col min="8" max="8" width="11.1640625" bestFit="1" customWidth="1"/>
  </cols>
  <sheetData>
    <row r="1" spans="1:8" ht="19" x14ac:dyDescent="0.25">
      <c r="A1" s="15" t="s">
        <v>4</v>
      </c>
      <c r="B1" s="15"/>
      <c r="C1" s="15"/>
      <c r="D1" s="1"/>
      <c r="E1" s="5" t="s">
        <v>0</v>
      </c>
      <c r="F1" s="1"/>
      <c r="G1" s="6" t="s">
        <v>5</v>
      </c>
      <c r="H1" s="4">
        <f>A3+2*B3+8*C3</f>
        <v>17</v>
      </c>
    </row>
    <row r="2" spans="1:8" ht="19" x14ac:dyDescent="0.25">
      <c r="A2" s="7" t="s">
        <v>1</v>
      </c>
      <c r="B2" s="7" t="s">
        <v>2</v>
      </c>
      <c r="C2" s="7" t="s">
        <v>3</v>
      </c>
      <c r="D2" s="1"/>
      <c r="E2" s="4">
        <f>A3+5*C3</f>
        <v>13.666666666666664</v>
      </c>
      <c r="F2" s="1"/>
      <c r="G2" s="6" t="s">
        <v>6</v>
      </c>
      <c r="H2" s="4">
        <f>3*A3+4*B3-3*C3</f>
        <v>21</v>
      </c>
    </row>
    <row r="3" spans="1:8" ht="19" x14ac:dyDescent="0.25">
      <c r="A3" s="4">
        <v>8.1111111111111107</v>
      </c>
      <c r="B3" s="4">
        <v>0</v>
      </c>
      <c r="C3" s="4">
        <v>1.1111111111111109</v>
      </c>
      <c r="D3" s="1"/>
      <c r="E3" s="1"/>
      <c r="F3" s="1"/>
      <c r="G3" s="6" t="s">
        <v>7</v>
      </c>
      <c r="H3" s="4">
        <f>6*A3+3*B3+6*C3</f>
        <v>55.333333333333329</v>
      </c>
    </row>
    <row r="4" spans="1:8" ht="21" x14ac:dyDescent="0.25">
      <c r="A4" s="2"/>
      <c r="B4" s="2"/>
      <c r="C4" s="2"/>
      <c r="D4" s="2"/>
      <c r="E4" s="2"/>
      <c r="F4" s="2"/>
      <c r="G4" s="2"/>
    </row>
    <row r="5" spans="1:8" ht="19" x14ac:dyDescent="0.25">
      <c r="A5" s="3"/>
    </row>
    <row r="1048550" spans="16384:16384" x14ac:dyDescent="0.2">
      <c r="XFD1048550">
        <f>solver_pre</f>
        <v>9.9999999999999995E-7</v>
      </c>
    </row>
    <row r="1048551" spans="16384:16384" x14ac:dyDescent="0.2">
      <c r="XFD1048551">
        <f>solver_scl</f>
        <v>1</v>
      </c>
    </row>
    <row r="1048552" spans="16384:16384" x14ac:dyDescent="0.2">
      <c r="XFD1048552">
        <f>solver_rlx</f>
        <v>2</v>
      </c>
    </row>
    <row r="1048553" spans="16384:16384" x14ac:dyDescent="0.2">
      <c r="XFD1048553">
        <f>solver_tol</f>
        <v>0.01</v>
      </c>
    </row>
    <row r="1048554" spans="16384:16384" x14ac:dyDescent="0.2">
      <c r="XFD1048554">
        <f>solver_cvg</f>
        <v>1E-4</v>
      </c>
    </row>
    <row r="1048555" spans="16384:16384" x14ac:dyDescent="0.2">
      <c r="XFD1048555">
        <f>solver_msl</f>
        <v>2</v>
      </c>
    </row>
    <row r="1048556" spans="16384:16384" x14ac:dyDescent="0.2">
      <c r="XFD1048556">
        <f>solver_ssz</f>
        <v>100</v>
      </c>
    </row>
    <row r="1048557" spans="16384:16384" x14ac:dyDescent="0.2">
      <c r="XFD1048557">
        <f>solver_rsd</f>
        <v>0</v>
      </c>
    </row>
    <row r="1048558" spans="16384:16384" x14ac:dyDescent="0.2">
      <c r="XFD1048558">
        <f>solver_mrt</f>
        <v>7.4999999999999997E-2</v>
      </c>
    </row>
    <row r="1048559" spans="16384:16384" x14ac:dyDescent="0.2">
      <c r="XFD1048559">
        <f>solver_mni</f>
        <v>30</v>
      </c>
    </row>
    <row r="1048560" spans="16384:16384" x14ac:dyDescent="0.2">
      <c r="XFD1048560">
        <f>solver_rbv</f>
        <v>1</v>
      </c>
    </row>
    <row r="1048561" spans="16384:16384" x14ac:dyDescent="0.2">
      <c r="XFD1048561">
        <f>solver_neg</f>
        <v>1</v>
      </c>
    </row>
    <row r="1048562" spans="16384:16384" x14ac:dyDescent="0.2">
      <c r="XFD1048562" t="e">
        <f>solver_ntr</f>
        <v>#NAME?</v>
      </c>
    </row>
    <row r="1048563" spans="16384:16384" x14ac:dyDescent="0.2">
      <c r="XFD1048563" t="e">
        <f>solver_acc</f>
        <v>#NAME?</v>
      </c>
    </row>
    <row r="1048564" spans="16384:16384" x14ac:dyDescent="0.2">
      <c r="XFD1048564" t="e">
        <f>solver_res</f>
        <v>#NAME?</v>
      </c>
    </row>
    <row r="1048565" spans="16384:16384" x14ac:dyDescent="0.2">
      <c r="XFD1048565" t="e">
        <f>solver_ars</f>
        <v>#NAME?</v>
      </c>
    </row>
    <row r="1048566" spans="16384:16384" x14ac:dyDescent="0.2">
      <c r="XFD1048566" t="e">
        <f>solver_sta</f>
        <v>#NAME?</v>
      </c>
    </row>
    <row r="1048567" spans="16384:16384" x14ac:dyDescent="0.2">
      <c r="XFD1048567" t="e">
        <f>solver_met</f>
        <v>#NAME?</v>
      </c>
    </row>
    <row r="1048568" spans="16384:16384" x14ac:dyDescent="0.2">
      <c r="XFD1048568" t="e">
        <f>solver_soc</f>
        <v>#NAME?</v>
      </c>
    </row>
    <row r="1048569" spans="16384:16384" x14ac:dyDescent="0.2">
      <c r="XFD1048569" t="e">
        <f>solver_lpt</f>
        <v>#NAME?</v>
      </c>
    </row>
    <row r="1048570" spans="16384:16384" x14ac:dyDescent="0.2">
      <c r="XFD1048570" t="e">
        <f>solver_lpp</f>
        <v>#NAME?</v>
      </c>
    </row>
    <row r="1048571" spans="16384:16384" x14ac:dyDescent="0.2">
      <c r="XFD1048571" t="e">
        <f>solver_gap</f>
        <v>#NAME?</v>
      </c>
    </row>
    <row r="1048572" spans="16384:16384" x14ac:dyDescent="0.2">
      <c r="XFD1048572" t="e">
        <f>solver_ips</f>
        <v>#NAME?</v>
      </c>
    </row>
    <row r="1048573" spans="16384:16384" x14ac:dyDescent="0.2">
      <c r="XFD1048573" t="e">
        <f>solver_fea</f>
        <v>#NAME?</v>
      </c>
    </row>
    <row r="1048574" spans="16384:16384" x14ac:dyDescent="0.2">
      <c r="XFD1048574" t="e">
        <f>solver_ipi</f>
        <v>#NAME?</v>
      </c>
    </row>
    <row r="1048575" spans="16384:16384" x14ac:dyDescent="0.2">
      <c r="XFD1048575" t="e">
        <f>solver_ipd</f>
        <v>#NAME?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  <extLst>
    <ext xmlns:x15="http://schemas.microsoft.com/office/spreadsheetml/2010/11/main" uri="{F7C9EE02-42E1-4005-9D12-6889AFFD525C}">
      <x15:webExtensions xmlns:xm="http://schemas.microsoft.com/office/excel/2006/main">
        <x15:webExtension appRef="{2CACD2A8-9A5E-4045-9D62-F478B534EB65}">
          <xm:f>'Задание 1.1'!1:1048576</xm:f>
        </x15:webExtension>
        <x15:webExtension appRef="{BB195A1C-923A-D640-B80F-D818AB2E59BE}">
          <xm:f>'Задание 1.1'!XFD1048550:XFD1048575</xm:f>
        </x15:webExtension>
        <x15:webExtension appRef="{D8B47B1F-C838-864D-B064-0EDB8A67EAF3}">
          <xm:f>'Задание 1.1'!$A$3:$C$3</xm:f>
        </x15:webExtension>
        <x15:webExtension appRef="{E8E1B2D3-C148-BE4D-86E5-501B7A90BBD6}">
          <xm:f>'Задание 1.1'!1:1048576</xm:f>
        </x15:webExtension>
        <x15:webExtension appRef="{EF202908-B612-5840-9CA5-0415D5329E63}">
          <xm:f>'Задание 1.1'!XFD1048550:XFD1048575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5"/>
  <sheetViews>
    <sheetView zoomScale="215" workbookViewId="0">
      <selection activeCell="E2" sqref="E2"/>
    </sheetView>
  </sheetViews>
  <sheetFormatPr baseColWidth="10" defaultRowHeight="16" x14ac:dyDescent="0.2"/>
  <cols>
    <col min="1" max="1" width="12.1640625" customWidth="1"/>
    <col min="2" max="2" width="13" customWidth="1"/>
    <col min="3" max="3" width="14" customWidth="1"/>
    <col min="5" max="5" width="16.5" bestFit="1" customWidth="1"/>
    <col min="7" max="7" width="18.1640625" bestFit="1" customWidth="1"/>
    <col min="8" max="8" width="11.1640625" bestFit="1" customWidth="1"/>
  </cols>
  <sheetData>
    <row r="1" spans="1:8" ht="19" x14ac:dyDescent="0.25">
      <c r="A1" s="15" t="s">
        <v>4</v>
      </c>
      <c r="B1" s="15"/>
      <c r="C1" s="15"/>
      <c r="D1" s="1"/>
      <c r="E1" s="5" t="s">
        <v>0</v>
      </c>
      <c r="F1" s="1"/>
      <c r="G1" s="6" t="s">
        <v>5</v>
      </c>
      <c r="H1" s="4">
        <f>2*A3+4*B3+5*C3</f>
        <v>14556161975.88435</v>
      </c>
    </row>
    <row r="2" spans="1:8" ht="19" x14ac:dyDescent="0.25">
      <c r="A2" s="7" t="s">
        <v>1</v>
      </c>
      <c r="B2" s="7" t="s">
        <v>2</v>
      </c>
      <c r="C2" s="7" t="s">
        <v>3</v>
      </c>
      <c r="D2" s="1"/>
      <c r="E2" s="4">
        <f>A3+4*B3-C3</f>
        <v>-1213013488.0736957</v>
      </c>
      <c r="F2" s="1"/>
      <c r="G2" s="6" t="s">
        <v>6</v>
      </c>
      <c r="H2" s="4">
        <f>-4*A3-B3+9*C3</f>
        <v>16982188918.03174</v>
      </c>
    </row>
    <row r="3" spans="1:8" ht="19" x14ac:dyDescent="0.25">
      <c r="A3" s="4">
        <v>1213013505.0736957</v>
      </c>
      <c r="B3" s="4">
        <v>0</v>
      </c>
      <c r="C3" s="4">
        <v>2426026993.1473913</v>
      </c>
      <c r="D3" s="1"/>
      <c r="E3" s="1"/>
      <c r="F3" s="1"/>
      <c r="G3" s="6" t="s">
        <v>7</v>
      </c>
      <c r="H3" s="4">
        <f>2*A3+3*B3-C3</f>
        <v>17</v>
      </c>
    </row>
    <row r="4" spans="1:8" ht="21" x14ac:dyDescent="0.25">
      <c r="A4" s="2"/>
      <c r="B4" s="2"/>
      <c r="C4" s="2"/>
      <c r="D4" s="2"/>
      <c r="E4" s="2"/>
      <c r="F4" s="2"/>
      <c r="G4" s="2"/>
    </row>
    <row r="5" spans="1:8" ht="19" x14ac:dyDescent="0.25">
      <c r="A5" s="3"/>
    </row>
    <row r="1048550" spans="16384:16384" x14ac:dyDescent="0.2">
      <c r="XFD1048550">
        <f>solver_pre</f>
        <v>9.9999999999999995E-7</v>
      </c>
    </row>
    <row r="1048551" spans="16384:16384" x14ac:dyDescent="0.2">
      <c r="XFD1048551">
        <f>solver_scl</f>
        <v>1</v>
      </c>
    </row>
    <row r="1048552" spans="16384:16384" x14ac:dyDescent="0.2">
      <c r="XFD1048552">
        <f>solver_rlx</f>
        <v>2</v>
      </c>
    </row>
    <row r="1048553" spans="16384:16384" x14ac:dyDescent="0.2">
      <c r="XFD1048553">
        <f>solver_tol</f>
        <v>0.01</v>
      </c>
    </row>
    <row r="1048554" spans="16384:16384" x14ac:dyDescent="0.2">
      <c r="XFD1048554">
        <f>solver_cvg</f>
        <v>1E-4</v>
      </c>
    </row>
    <row r="1048555" spans="16384:16384" x14ac:dyDescent="0.2">
      <c r="XFD1048555">
        <f>solver_msl</f>
        <v>2</v>
      </c>
    </row>
    <row r="1048556" spans="16384:16384" x14ac:dyDescent="0.2">
      <c r="XFD1048556">
        <f>solver_ssz</f>
        <v>100</v>
      </c>
    </row>
    <row r="1048557" spans="16384:16384" x14ac:dyDescent="0.2">
      <c r="XFD1048557">
        <f>solver_rsd</f>
        <v>0</v>
      </c>
    </row>
    <row r="1048558" spans="16384:16384" x14ac:dyDescent="0.2">
      <c r="XFD1048558">
        <f>solver_mrt</f>
        <v>7.4999999999999997E-2</v>
      </c>
    </row>
    <row r="1048559" spans="16384:16384" x14ac:dyDescent="0.2">
      <c r="XFD1048559">
        <f>solver_mni</f>
        <v>30</v>
      </c>
    </row>
    <row r="1048560" spans="16384:16384" x14ac:dyDescent="0.2">
      <c r="XFD1048560">
        <f>solver_rbv</f>
        <v>1</v>
      </c>
    </row>
    <row r="1048561" spans="16384:16384" x14ac:dyDescent="0.2">
      <c r="XFD1048561">
        <f>solver_neg</f>
        <v>1</v>
      </c>
    </row>
    <row r="1048562" spans="16384:16384" x14ac:dyDescent="0.2">
      <c r="XFD1048562" t="e">
        <f>solver_ntr</f>
        <v>#NAME?</v>
      </c>
    </row>
    <row r="1048563" spans="16384:16384" x14ac:dyDescent="0.2">
      <c r="XFD1048563" t="e">
        <f>solver_acc</f>
        <v>#NAME?</v>
      </c>
    </row>
    <row r="1048564" spans="16384:16384" x14ac:dyDescent="0.2">
      <c r="XFD1048564" t="e">
        <f>solver_res</f>
        <v>#NAME?</v>
      </c>
    </row>
    <row r="1048565" spans="16384:16384" x14ac:dyDescent="0.2">
      <c r="XFD1048565" t="e">
        <f>solver_ars</f>
        <v>#NAME?</v>
      </c>
    </row>
    <row r="1048566" spans="16384:16384" x14ac:dyDescent="0.2">
      <c r="XFD1048566" t="e">
        <f>solver_sta</f>
        <v>#NAME?</v>
      </c>
    </row>
    <row r="1048567" spans="16384:16384" x14ac:dyDescent="0.2">
      <c r="XFD1048567" t="e">
        <f>solver_met</f>
        <v>#NAME?</v>
      </c>
    </row>
    <row r="1048568" spans="16384:16384" x14ac:dyDescent="0.2">
      <c r="XFD1048568" t="e">
        <f>solver_soc</f>
        <v>#NAME?</v>
      </c>
    </row>
    <row r="1048569" spans="16384:16384" x14ac:dyDescent="0.2">
      <c r="XFD1048569" t="e">
        <f>solver_lpt</f>
        <v>#NAME?</v>
      </c>
    </row>
    <row r="1048570" spans="16384:16384" x14ac:dyDescent="0.2">
      <c r="XFD1048570" t="e">
        <f>solver_lpp</f>
        <v>#NAME?</v>
      </c>
    </row>
    <row r="1048571" spans="16384:16384" x14ac:dyDescent="0.2">
      <c r="XFD1048571" t="e">
        <f>solver_gap</f>
        <v>#NAME?</v>
      </c>
    </row>
    <row r="1048572" spans="16384:16384" x14ac:dyDescent="0.2">
      <c r="XFD1048572" t="e">
        <f>solver_ips</f>
        <v>#NAME?</v>
      </c>
    </row>
    <row r="1048573" spans="16384:16384" x14ac:dyDescent="0.2">
      <c r="XFD1048573" t="e">
        <f>solver_fea</f>
        <v>#NAME?</v>
      </c>
    </row>
    <row r="1048574" spans="16384:16384" x14ac:dyDescent="0.2">
      <c r="XFD1048574" t="e">
        <f>solver_ipi</f>
        <v>#NAME?</v>
      </c>
    </row>
    <row r="1048575" spans="16384:16384" x14ac:dyDescent="0.2">
      <c r="XFD1048575" t="e">
        <f>solver_ipd</f>
        <v>#NAME?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  <extLst>
    <ext xmlns:x15="http://schemas.microsoft.com/office/spreadsheetml/2010/11/main" uri="{F7C9EE02-42E1-4005-9D12-6889AFFD525C}">
      <x15:webExtensions xmlns:xm="http://schemas.microsoft.com/office/excel/2006/main">
        <x15:webExtension appRef="{1CBB3A0C-010C-8F46-86A4-31FDCDF24AB7}">
          <xm:f>'Задание 1.2'!1:1048576</xm:f>
        </x15:webExtension>
        <x15:webExtension appRef="{2BB52785-AA04-3F4F-9106-181F0F7D704B}">
          <xm:f>'Задание 1.2'!XFD1048550:XFD1048575</xm:f>
        </x15:webExtension>
        <x15:webExtension appRef="{F042743A-C25A-904B-A9E6-0E6CE624DDA3}">
          <xm:f>'Задание 1.2'!1:1048576</xm:f>
        </x15:webExtension>
        <x15:webExtension appRef="{F6767804-7C10-164D-AFD4-E787A57665FC}">
          <xm:f>'Задание 1.2'!$A$3:$C$3</xm:f>
        </x15:webExtension>
        <x15:webExtension appRef="{93ACC497-FBC1-9A4E-9A31-A86DC949D036}">
          <xm:f>'Задание 1.2'!$E$2</xm:f>
        </x15:webExtension>
        <x15:webExtension appRef="{A6EDD4DB-BE52-B647-B47B-ED94B11FF0AF}">
          <xm:f>'Задание 1.2'!XFD1048550:XFD1048575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zoomScale="144" zoomScaleNormal="200" workbookViewId="0">
      <selection activeCell="H5" sqref="H5"/>
    </sheetView>
  </sheetViews>
  <sheetFormatPr baseColWidth="10" defaultRowHeight="16" x14ac:dyDescent="0.2"/>
  <cols>
    <col min="2" max="2" width="31.5" customWidth="1"/>
    <col min="3" max="3" width="17.5" customWidth="1"/>
    <col min="4" max="4" width="17.6640625" customWidth="1"/>
    <col min="5" max="5" width="11.6640625" bestFit="1" customWidth="1"/>
    <col min="6" max="6" width="12.1640625" bestFit="1" customWidth="1"/>
    <col min="7" max="7" width="14.1640625" bestFit="1" customWidth="1"/>
  </cols>
  <sheetData>
    <row r="1" spans="2:8" ht="17" thickBot="1" x14ac:dyDescent="0.25"/>
    <row r="2" spans="2:8" ht="33" customHeight="1" thickBot="1" x14ac:dyDescent="0.25">
      <c r="B2" s="18" t="s">
        <v>8</v>
      </c>
      <c r="C2" s="16" t="s">
        <v>9</v>
      </c>
      <c r="D2" s="17"/>
      <c r="E2" s="19" t="s">
        <v>20</v>
      </c>
      <c r="F2" s="20"/>
      <c r="G2" s="21" t="s">
        <v>23</v>
      </c>
      <c r="H2" s="21" t="s">
        <v>24</v>
      </c>
    </row>
    <row r="3" spans="2:8" ht="17" thickBot="1" x14ac:dyDescent="0.25">
      <c r="B3" s="18"/>
      <c r="C3" s="10" t="s">
        <v>21</v>
      </c>
      <c r="D3" s="10" t="s">
        <v>22</v>
      </c>
      <c r="E3" s="10" t="s">
        <v>21</v>
      </c>
      <c r="F3" s="10" t="s">
        <v>22</v>
      </c>
      <c r="G3" s="21"/>
      <c r="H3" s="21"/>
    </row>
    <row r="4" spans="2:8" ht="17" thickBot="1" x14ac:dyDescent="0.25">
      <c r="B4" s="8" t="s">
        <v>10</v>
      </c>
      <c r="C4" s="10">
        <v>11174</v>
      </c>
      <c r="D4" s="10">
        <v>14115</v>
      </c>
      <c r="E4" s="12">
        <f>C4/$C$13*100</f>
        <v>15.395213623400064</v>
      </c>
      <c r="F4" s="8">
        <f>D4/$D$13*100</f>
        <v>21.980503301357917</v>
      </c>
      <c r="G4" s="11">
        <f>F4-E4</f>
        <v>6.5852896779578529</v>
      </c>
      <c r="H4" s="11">
        <f>G4/F4*100</f>
        <v>29.959685579861244</v>
      </c>
    </row>
    <row r="5" spans="2:8" ht="17" thickBot="1" x14ac:dyDescent="0.25">
      <c r="B5" s="8" t="s">
        <v>14</v>
      </c>
      <c r="C5" s="10">
        <v>7741</v>
      </c>
      <c r="D5" s="10">
        <v>6116</v>
      </c>
      <c r="E5" s="12">
        <f t="shared" ref="E5:E12" si="0">C5/$C$13*100</f>
        <v>10.665325636185779</v>
      </c>
      <c r="F5" s="8">
        <f t="shared" ref="F5:F12" si="1">D5/$D$13*100</f>
        <v>9.5241061417715205</v>
      </c>
      <c r="G5" s="11">
        <f t="shared" ref="G5:G12" si="2">F5-E5</f>
        <v>-1.1412194944142584</v>
      </c>
      <c r="H5" s="11">
        <f t="shared" ref="H5:H12" si="3">G5/F5*100</f>
        <v>-11.98243149988653</v>
      </c>
    </row>
    <row r="6" spans="2:8" ht="17" thickBot="1" x14ac:dyDescent="0.25">
      <c r="B6" s="8" t="s">
        <v>15</v>
      </c>
      <c r="C6" s="10">
        <v>532</v>
      </c>
      <c r="D6" s="10">
        <v>1935</v>
      </c>
      <c r="E6" s="12">
        <f t="shared" si="0"/>
        <v>0.73297419434838318</v>
      </c>
      <c r="F6" s="8">
        <f t="shared" si="1"/>
        <v>3.0132677214401395</v>
      </c>
      <c r="G6" s="11">
        <f t="shared" si="2"/>
        <v>2.2802935270917564</v>
      </c>
      <c r="H6" s="11">
        <f t="shared" si="3"/>
        <v>75.675105496498304</v>
      </c>
    </row>
    <row r="7" spans="2:8" ht="17" thickBot="1" x14ac:dyDescent="0.25">
      <c r="B7" s="8" t="s">
        <v>16</v>
      </c>
      <c r="C7" s="10">
        <v>2717</v>
      </c>
      <c r="D7" s="10">
        <v>5855</v>
      </c>
      <c r="E7" s="12">
        <f t="shared" si="0"/>
        <v>3.7434039211363852</v>
      </c>
      <c r="F7" s="8">
        <f t="shared" si="1"/>
        <v>9.1176653793447109</v>
      </c>
      <c r="G7" s="11">
        <f t="shared" si="2"/>
        <v>5.3742614582083252</v>
      </c>
      <c r="H7" s="11">
        <f t="shared" si="3"/>
        <v>58.943394329685027</v>
      </c>
    </row>
    <row r="8" spans="2:8" ht="17" thickBot="1" x14ac:dyDescent="0.25">
      <c r="B8" s="8" t="s">
        <v>17</v>
      </c>
      <c r="C8" s="10">
        <v>184</v>
      </c>
      <c r="D8" s="10">
        <v>209</v>
      </c>
      <c r="E8" s="12">
        <f t="shared" si="0"/>
        <v>0.253509871729516</v>
      </c>
      <c r="F8" s="8">
        <f t="shared" si="1"/>
        <v>0.32546405880154478</v>
      </c>
      <c r="G8" s="11">
        <f t="shared" si="2"/>
        <v>7.1954187072028775E-2</v>
      </c>
      <c r="H8" s="11">
        <f t="shared" si="3"/>
        <v>22.108182186686122</v>
      </c>
    </row>
    <row r="9" spans="2:8" ht="17" thickBot="1" x14ac:dyDescent="0.25">
      <c r="B9" s="8" t="s">
        <v>11</v>
      </c>
      <c r="C9" s="10">
        <v>47</v>
      </c>
      <c r="D9" s="10">
        <v>40</v>
      </c>
      <c r="E9" s="12">
        <f t="shared" si="0"/>
        <v>6.4755238974387244E-2</v>
      </c>
      <c r="F9" s="8">
        <f t="shared" si="1"/>
        <v>6.2289772019434413E-2</v>
      </c>
      <c r="G9" s="11">
        <f t="shared" si="2"/>
        <v>-2.4654669549528316E-3</v>
      </c>
      <c r="H9" s="11">
        <f t="shared" si="3"/>
        <v>-3.9580606494812756</v>
      </c>
    </row>
    <row r="10" spans="2:8" ht="33" thickBot="1" x14ac:dyDescent="0.25">
      <c r="B10" s="9" t="s">
        <v>12</v>
      </c>
      <c r="C10" s="10">
        <v>26366</v>
      </c>
      <c r="D10" s="10">
        <v>20717</v>
      </c>
      <c r="E10" s="12">
        <f t="shared" si="0"/>
        <v>36.326311293589228</v>
      </c>
      <c r="F10" s="8">
        <f t="shared" si="1"/>
        <v>32.261430173165564</v>
      </c>
      <c r="G10" s="11">
        <f t="shared" si="2"/>
        <v>-4.0648811204236637</v>
      </c>
      <c r="H10" s="11">
        <f t="shared" si="3"/>
        <v>-12.59981686678216</v>
      </c>
    </row>
    <row r="11" spans="2:8" ht="17" thickBot="1" x14ac:dyDescent="0.25">
      <c r="B11" s="8" t="s">
        <v>18</v>
      </c>
      <c r="C11" s="10">
        <v>22756</v>
      </c>
      <c r="D11" s="10">
        <v>14124</v>
      </c>
      <c r="E11" s="12">
        <f t="shared" si="0"/>
        <v>31.352557831939485</v>
      </c>
      <c r="F11" s="8">
        <f t="shared" si="1"/>
        <v>21.994518500062291</v>
      </c>
      <c r="G11" s="11">
        <f t="shared" si="2"/>
        <v>-9.3580393318771939</v>
      </c>
      <c r="H11" s="11">
        <f t="shared" si="3"/>
        <v>-42.54714342507971</v>
      </c>
    </row>
    <row r="12" spans="2:8" ht="17" thickBot="1" x14ac:dyDescent="0.25">
      <c r="B12" s="8" t="s">
        <v>13</v>
      </c>
      <c r="C12" s="10">
        <v>1064</v>
      </c>
      <c r="D12" s="10">
        <v>1105</v>
      </c>
      <c r="E12" s="12">
        <f t="shared" si="0"/>
        <v>1.4659483886967664</v>
      </c>
      <c r="F12" s="8">
        <f t="shared" si="1"/>
        <v>1.7207549520368755</v>
      </c>
      <c r="G12" s="11">
        <f t="shared" si="2"/>
        <v>0.25480656334010909</v>
      </c>
      <c r="H12" s="11">
        <f t="shared" si="3"/>
        <v>14.807835539772348</v>
      </c>
    </row>
    <row r="13" spans="2:8" ht="17" thickBot="1" x14ac:dyDescent="0.25">
      <c r="B13" s="14" t="s">
        <v>19</v>
      </c>
      <c r="C13" s="13">
        <f>SUM(C4:C12)</f>
        <v>72581</v>
      </c>
      <c r="D13" s="13">
        <f>SUM(D4:D12)</f>
        <v>64216</v>
      </c>
    </row>
  </sheetData>
  <mergeCells count="5">
    <mergeCell ref="C2:D2"/>
    <mergeCell ref="B2:B3"/>
    <mergeCell ref="E2:F2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4" workbookViewId="0">
      <selection activeCell="L15" sqref="L15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7" workbookViewId="0">
      <selection activeCell="M29" sqref="M29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Задание 1.1</vt:lpstr>
      <vt:lpstr>Задание 1.2</vt:lpstr>
      <vt:lpstr>Задание 2.1</vt:lpstr>
      <vt:lpstr>Задание 2.2</vt:lpstr>
      <vt:lpstr>Задание 2.3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2017-12-08T13:42:42Z</dcterms:created>
  <dcterms:modified xsi:type="dcterms:W3CDTF">2017-12-15T09:25:04Z</dcterms:modified>
</cp:coreProperties>
</file>