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vasquez/Documents/Finances/"/>
    </mc:Choice>
  </mc:AlternateContent>
  <xr:revisionPtr revIDLastSave="0" documentId="13_ncr:1_{21885652-AFC8-0B40-BFFF-3681FFD559B5}" xr6:coauthVersionLast="47" xr6:coauthVersionMax="47" xr10:uidLastSave="{00000000-0000-0000-0000-000000000000}"/>
  <bookViews>
    <workbookView xWindow="0" yWindow="740" windowWidth="30240" windowHeight="18900" xr2:uid="{CF4FC926-CC8A-9E41-A732-0E702561531A}"/>
  </bookViews>
  <sheets>
    <sheet name="August" sheetId="8" r:id="rId1"/>
    <sheet name="January" sheetId="1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8" l="1"/>
  <c r="F67" i="7"/>
  <c r="M68" i="8"/>
  <c r="AG59" i="8"/>
  <c r="AB59" i="8"/>
  <c r="W59" i="8"/>
  <c r="R59" i="8"/>
  <c r="M59" i="8"/>
  <c r="F53" i="8"/>
  <c r="E53" i="8"/>
  <c r="AG50" i="8"/>
  <c r="AB50" i="8"/>
  <c r="W50" i="8"/>
  <c r="R50" i="8"/>
  <c r="M50" i="8"/>
  <c r="AG41" i="8"/>
  <c r="AB41" i="8"/>
  <c r="W41" i="8"/>
  <c r="R41" i="8"/>
  <c r="M41" i="8"/>
  <c r="E39" i="8"/>
  <c r="AG31" i="8"/>
  <c r="AB31" i="8"/>
  <c r="W31" i="8"/>
  <c r="R31" i="8"/>
  <c r="M31" i="8"/>
  <c r="E24" i="8"/>
  <c r="AG22" i="8"/>
  <c r="AB22" i="8"/>
  <c r="W22" i="8"/>
  <c r="R22" i="8"/>
  <c r="M22" i="8"/>
  <c r="AG13" i="8"/>
  <c r="AB13" i="8"/>
  <c r="W13" i="8"/>
  <c r="R13" i="8"/>
  <c r="M13" i="8"/>
  <c r="F66" i="7"/>
  <c r="F65" i="7"/>
  <c r="F61" i="7"/>
  <c r="F60" i="7"/>
  <c r="F59" i="7"/>
  <c r="F58" i="7"/>
  <c r="F57" i="7"/>
  <c r="F56" i="7"/>
  <c r="F55" i="7"/>
  <c r="AB13" i="7"/>
  <c r="E24" i="7"/>
  <c r="M67" i="7"/>
  <c r="F66" i="6"/>
  <c r="E52" i="7"/>
  <c r="F67" i="6"/>
  <c r="F65" i="6"/>
  <c r="F64" i="6"/>
  <c r="F61" i="6"/>
  <c r="F60" i="6"/>
  <c r="F59" i="6"/>
  <c r="F58" i="6"/>
  <c r="F57" i="6"/>
  <c r="F56" i="6"/>
  <c r="F55" i="6"/>
  <c r="E24" i="6"/>
  <c r="AG58" i="7"/>
  <c r="AB58" i="7"/>
  <c r="W58" i="7"/>
  <c r="R58" i="7"/>
  <c r="M58" i="7"/>
  <c r="F52" i="7"/>
  <c r="AG49" i="7"/>
  <c r="AB49" i="7"/>
  <c r="W49" i="7"/>
  <c r="R49" i="7"/>
  <c r="M49" i="7"/>
  <c r="AG40" i="7"/>
  <c r="AB40" i="7"/>
  <c r="W40" i="7"/>
  <c r="R40" i="7"/>
  <c r="M40" i="7"/>
  <c r="E38" i="7"/>
  <c r="AG31" i="7"/>
  <c r="AB31" i="7"/>
  <c r="W31" i="7"/>
  <c r="R31" i="7"/>
  <c r="M31" i="7"/>
  <c r="AG22" i="7"/>
  <c r="AB22" i="7"/>
  <c r="W22" i="7"/>
  <c r="R22" i="7"/>
  <c r="M22" i="7"/>
  <c r="AG13" i="7"/>
  <c r="W13" i="7"/>
  <c r="R13" i="7"/>
  <c r="M13" i="7"/>
  <c r="E13" i="7"/>
  <c r="E52" i="6"/>
  <c r="F52" i="6"/>
  <c r="AG58" i="6"/>
  <c r="AB58" i="6"/>
  <c r="W58" i="6"/>
  <c r="R58" i="6"/>
  <c r="AG49" i="6"/>
  <c r="AB49" i="6"/>
  <c r="W49" i="6"/>
  <c r="R49" i="6"/>
  <c r="AG40" i="6"/>
  <c r="AB40" i="6"/>
  <c r="W40" i="6"/>
  <c r="R40" i="6"/>
  <c r="M58" i="6"/>
  <c r="M49" i="6"/>
  <c r="M40" i="6"/>
  <c r="AG31" i="6"/>
  <c r="AB31" i="6"/>
  <c r="W31" i="6"/>
  <c r="R31" i="6"/>
  <c r="M31" i="6"/>
  <c r="AG22" i="6"/>
  <c r="AB22" i="6"/>
  <c r="W22" i="6"/>
  <c r="R22" i="6"/>
  <c r="M22" i="6"/>
  <c r="AG13" i="6"/>
  <c r="W13" i="6"/>
  <c r="R13" i="6"/>
  <c r="M13" i="6"/>
  <c r="E38" i="6"/>
  <c r="E13" i="6"/>
  <c r="E22" i="5"/>
  <c r="N53" i="5"/>
  <c r="N52" i="5"/>
  <c r="N50" i="5"/>
  <c r="AB40" i="5"/>
  <c r="AB21" i="5"/>
  <c r="N40" i="5"/>
  <c r="N53" i="4"/>
  <c r="N52" i="4"/>
  <c r="N51" i="4"/>
  <c r="N50" i="4"/>
  <c r="N49" i="4"/>
  <c r="G40" i="4"/>
  <c r="G41" i="4"/>
  <c r="G42" i="4"/>
  <c r="G43" i="4"/>
  <c r="G44" i="4"/>
  <c r="G45" i="4"/>
  <c r="G46" i="4"/>
  <c r="G50" i="4" s="1"/>
  <c r="G47" i="4"/>
  <c r="G48" i="4"/>
  <c r="G50" i="5"/>
  <c r="E50" i="5"/>
  <c r="U40" i="5"/>
  <c r="E36" i="5"/>
  <c r="E18" i="5"/>
  <c r="E11" i="5"/>
  <c r="N40" i="4"/>
  <c r="N40" i="3"/>
  <c r="E22" i="3"/>
  <c r="N53" i="3"/>
  <c r="N52" i="3"/>
  <c r="N51" i="3"/>
  <c r="N50" i="3"/>
  <c r="E50" i="4"/>
  <c r="AB40" i="4"/>
  <c r="U40" i="4"/>
  <c r="E36" i="4"/>
  <c r="E18" i="4"/>
  <c r="E11" i="4"/>
  <c r="U40" i="3"/>
  <c r="G50" i="3"/>
  <c r="E50" i="3"/>
  <c r="E18" i="3"/>
  <c r="M60" i="2"/>
  <c r="M59" i="2"/>
  <c r="M58" i="2"/>
  <c r="M57" i="2"/>
  <c r="M56" i="2"/>
  <c r="E36" i="3"/>
  <c r="N54" i="5" l="1"/>
  <c r="N54" i="4"/>
  <c r="T47" i="5"/>
  <c r="T47" i="4"/>
  <c r="E35" i="2"/>
  <c r="E11" i="2" l="1"/>
  <c r="M53" i="1"/>
  <c r="M51" i="1"/>
  <c r="M52" i="1" l="1"/>
  <c r="M50" i="1"/>
  <c r="AB40" i="3" l="1"/>
  <c r="E11" i="3"/>
  <c r="AA43" i="2"/>
  <c r="T43" i="2"/>
  <c r="M47" i="2"/>
  <c r="E17" i="2"/>
  <c r="T47" i="3" l="1"/>
  <c r="N54" i="3"/>
  <c r="S50" i="2"/>
  <c r="M61" i="2"/>
  <c r="M49" i="1"/>
  <c r="M54" i="1" s="1"/>
  <c r="AA39" i="1"/>
  <c r="T39" i="1"/>
  <c r="M39" i="1"/>
  <c r="E18" i="1"/>
  <c r="E11" i="1"/>
  <c r="E22" i="1" s="1"/>
  <c r="S46" i="1" l="1"/>
</calcChain>
</file>

<file path=xl/sharedStrings.xml><?xml version="1.0" encoding="utf-8"?>
<sst xmlns="http://schemas.openxmlformats.org/spreadsheetml/2006/main" count="767" uniqueCount="391">
  <si>
    <t>Started With</t>
  </si>
  <si>
    <t>Net Worth</t>
  </si>
  <si>
    <t>Banamex Debit Card</t>
  </si>
  <si>
    <t>BBVA Debit Card</t>
  </si>
  <si>
    <t>Money Cash</t>
  </si>
  <si>
    <t>Mom</t>
  </si>
  <si>
    <t>Emiliano</t>
  </si>
  <si>
    <t>Abi</t>
  </si>
  <si>
    <t>Debts from People</t>
  </si>
  <si>
    <t>BBVA Credit Card</t>
  </si>
  <si>
    <t>EXPENSES</t>
  </si>
  <si>
    <t>Amount</t>
  </si>
  <si>
    <t>Phone Service</t>
  </si>
  <si>
    <t>Apple Music</t>
  </si>
  <si>
    <t>iCloud</t>
  </si>
  <si>
    <t>GYM Membership</t>
  </si>
  <si>
    <t>Total Expenses</t>
  </si>
  <si>
    <t>Monthly Payments</t>
  </si>
  <si>
    <t>Credit Card Bill</t>
  </si>
  <si>
    <t>Mom Card Bill</t>
  </si>
  <si>
    <t>Ended With</t>
  </si>
  <si>
    <t>Groceries</t>
  </si>
  <si>
    <t>Apartment Services</t>
  </si>
  <si>
    <t>Transport</t>
  </si>
  <si>
    <t>Pruebas Sangre</t>
  </si>
  <si>
    <t>Boleto Volaris</t>
  </si>
  <si>
    <t>Dermatologist appointment</t>
  </si>
  <si>
    <t>Accutane Treatment</t>
  </si>
  <si>
    <t>Maskking</t>
  </si>
  <si>
    <t>Cafe</t>
  </si>
  <si>
    <t>Dermatologist</t>
  </si>
  <si>
    <t>Zara</t>
  </si>
  <si>
    <t>Amazon Self Care</t>
  </si>
  <si>
    <t>Apartment Rent</t>
  </si>
  <si>
    <t>Apartment Deposit</t>
  </si>
  <si>
    <t>Bio</t>
  </si>
  <si>
    <t>Harry Potter Coffee</t>
  </si>
  <si>
    <t>Uber</t>
  </si>
  <si>
    <t>7 Eleven</t>
  </si>
  <si>
    <t>Metro</t>
  </si>
  <si>
    <t>Uber Eats</t>
  </si>
  <si>
    <t>La Comer</t>
  </si>
  <si>
    <t>Starbucks</t>
  </si>
  <si>
    <t>Ikea</t>
  </si>
  <si>
    <t>Gong Cha</t>
  </si>
  <si>
    <t>Extras</t>
  </si>
  <si>
    <t>Rappi</t>
  </si>
  <si>
    <t>Amazon</t>
  </si>
  <si>
    <t>Seven Eleven</t>
  </si>
  <si>
    <t>Chapultepec</t>
  </si>
  <si>
    <t>Umai</t>
  </si>
  <si>
    <t>Casa de Tonio</t>
  </si>
  <si>
    <t>Terraza Hotel</t>
  </si>
  <si>
    <t>Debit Cards</t>
  </si>
  <si>
    <t>Aseo Departamento</t>
  </si>
  <si>
    <t>Garrafon</t>
  </si>
  <si>
    <t>Santa Clara</t>
  </si>
  <si>
    <t>Sonora Prime Masaryk</t>
  </si>
  <si>
    <t>Cover Discoteca</t>
  </si>
  <si>
    <t>Krispy Kreme</t>
  </si>
  <si>
    <t>Puntos</t>
  </si>
  <si>
    <t>Maison Keyser</t>
  </si>
  <si>
    <t>Milk Pizzeria</t>
  </si>
  <si>
    <t>Uber Roma - Depa</t>
  </si>
  <si>
    <t>Cigarros</t>
  </si>
  <si>
    <t>Uber Eats Subway</t>
  </si>
  <si>
    <t>Rapi Super</t>
  </si>
  <si>
    <t>Uber Blow</t>
  </si>
  <si>
    <t>Metro Recarga</t>
  </si>
  <si>
    <t>Cinemex</t>
  </si>
  <si>
    <t>Bicicletas Reforma</t>
  </si>
  <si>
    <t>Limpieza Semanal</t>
  </si>
  <si>
    <t>7 Eleven Garrafon</t>
  </si>
  <si>
    <t>7 Eleven Aguas</t>
  </si>
  <si>
    <t>Tandoor Hindu</t>
  </si>
  <si>
    <t>Libro Amazon Valentin</t>
  </si>
  <si>
    <t>Bar27 Santa Fe</t>
  </si>
  <si>
    <t>Uber Casa Ren</t>
  </si>
  <si>
    <t>Farmacia Ahorro</t>
  </si>
  <si>
    <t>TransporTec</t>
  </si>
  <si>
    <t>Chofer Fran</t>
  </si>
  <si>
    <t>Uber Pass</t>
  </si>
  <si>
    <t>Uber Tec</t>
  </si>
  <si>
    <t>Garrafon 7 Eleven</t>
  </si>
  <si>
    <t>Comida Jardin Interior</t>
  </si>
  <si>
    <t>Volaris</t>
  </si>
  <si>
    <t>Uber Cornershop</t>
  </si>
  <si>
    <t>Tamales</t>
  </si>
  <si>
    <t>Renta</t>
  </si>
  <si>
    <t>Income</t>
  </si>
  <si>
    <t>Hermano</t>
  </si>
  <si>
    <t>Amazon Macbook Case</t>
  </si>
  <si>
    <t>Uber Depa Mauricio</t>
  </si>
  <si>
    <t>Didi Mauricio</t>
  </si>
  <si>
    <t>Didi Aeropuerto</t>
  </si>
  <si>
    <t>Nomad</t>
  </si>
  <si>
    <t>Accutane Pills</t>
  </si>
  <si>
    <t>Effaclar Barra</t>
  </si>
  <si>
    <t>Estudios</t>
  </si>
  <si>
    <t>Farolito</t>
  </si>
  <si>
    <t>Dermatologo</t>
  </si>
  <si>
    <t>Dentista</t>
  </si>
  <si>
    <t>Uber Airport</t>
  </si>
  <si>
    <t>Comida Tec</t>
  </si>
  <si>
    <t>7 Eleven Agua y Café</t>
  </si>
  <si>
    <t>Tickets Cinepolis</t>
  </si>
  <si>
    <t>Comida Cinepolis</t>
  </si>
  <si>
    <t>Uber Eats McDonalds</t>
  </si>
  <si>
    <t>Mensualidades</t>
  </si>
  <si>
    <t>Power GYM</t>
  </si>
  <si>
    <t>Gasolina</t>
  </si>
  <si>
    <t>Haircut</t>
  </si>
  <si>
    <t>Panic</t>
  </si>
  <si>
    <t>Lentes Gucci</t>
  </si>
  <si>
    <t>Comida China Tec</t>
  </si>
  <si>
    <t>7 Eleven Cigarros</t>
  </si>
  <si>
    <t>LV Card Holder</t>
  </si>
  <si>
    <t>Deposito Depa</t>
  </si>
  <si>
    <t>Churreria Moro</t>
  </si>
  <si>
    <t>Uber Polanco</t>
  </si>
  <si>
    <t>Iced Coffee Mora Mora</t>
  </si>
  <si>
    <t>Servicio Carmen</t>
  </si>
  <si>
    <t>Monarch Butterfly Trip</t>
  </si>
  <si>
    <t>Starbucks Recarga</t>
  </si>
  <si>
    <t>Lago Algo</t>
  </si>
  <si>
    <t>Uber Lago</t>
  </si>
  <si>
    <t>SmartFit</t>
  </si>
  <si>
    <t>Hot Dogs</t>
  </si>
  <si>
    <t>7 Eleven Agua</t>
  </si>
  <si>
    <t>Coldplay Tickets</t>
  </si>
  <si>
    <t>Nomina 1</t>
  </si>
  <si>
    <t>Nomina 2</t>
  </si>
  <si>
    <t>Walmart</t>
  </si>
  <si>
    <t>LaComer Tequila</t>
  </si>
  <si>
    <t>Tacos Caifan</t>
  </si>
  <si>
    <t>Social Perla Negra</t>
  </si>
  <si>
    <t>Uber Fiesta Jenny</t>
  </si>
  <si>
    <t>Tio</t>
  </si>
  <si>
    <t>Café del Sur</t>
  </si>
  <si>
    <t>Torta Tec</t>
  </si>
  <si>
    <t>Baguettery</t>
  </si>
  <si>
    <t>7 Eleven Agua Snacks</t>
  </si>
  <si>
    <t>Iced Coffee Garat</t>
  </si>
  <si>
    <t>Nieves San Angel</t>
  </si>
  <si>
    <t>Carmen Limpieza</t>
  </si>
  <si>
    <t>Matcha Tec</t>
  </si>
  <si>
    <t>Uber Giselle</t>
  </si>
  <si>
    <t>Cover Janis</t>
  </si>
  <si>
    <t>Uber Janis</t>
  </si>
  <si>
    <t>Snacks</t>
  </si>
  <si>
    <t>Le Pain Insurgentes</t>
  </si>
  <si>
    <t>Uber Eats PF Chang</t>
  </si>
  <si>
    <t>Vuelo Volaris</t>
  </si>
  <si>
    <t>Cena Ale Garcia</t>
  </si>
  <si>
    <t>Soriana CornerShop</t>
  </si>
  <si>
    <t>Maison Kayser</t>
  </si>
  <si>
    <t>Flores</t>
  </si>
  <si>
    <t>Gas Departamento</t>
  </si>
  <si>
    <t>Recarga Metro</t>
  </si>
  <si>
    <t>Mantenimiento SmartFit</t>
  </si>
  <si>
    <t>Queseriademi</t>
  </si>
  <si>
    <t>Palacio de Hierro</t>
  </si>
  <si>
    <t>Casa de Toño</t>
  </si>
  <si>
    <t>Uber Amazon</t>
  </si>
  <si>
    <t>Bonetta</t>
  </si>
  <si>
    <t>Uber Tec Giselle</t>
  </si>
  <si>
    <t>Starbucks Prisma</t>
  </si>
  <si>
    <t>Chai Tec</t>
  </si>
  <si>
    <t>CFE Departamento</t>
  </si>
  <si>
    <t>Starbucks Chapultepec</t>
  </si>
  <si>
    <t>7 Eleven Snacks</t>
  </si>
  <si>
    <t>Hamburguesa Pily</t>
  </si>
  <si>
    <t>Uber UNAM</t>
  </si>
  <si>
    <t>Mayson Kayser Croissants</t>
  </si>
  <si>
    <t>Desayuno Chilaquiles 1123</t>
  </si>
  <si>
    <t>Dos aguas 1.5 L</t>
  </si>
  <si>
    <t>Churreria Porfirio</t>
  </si>
  <si>
    <t>Aire Libere Emmiliano</t>
  </si>
  <si>
    <t>Starbucks Catedral</t>
  </si>
  <si>
    <t>Boletos Cine</t>
  </si>
  <si>
    <t>Disney+</t>
  </si>
  <si>
    <t>Walmart Wines</t>
  </si>
  <si>
    <t>Sanboards</t>
  </si>
  <si>
    <t>Uber Emiliano</t>
  </si>
  <si>
    <t>UberPass</t>
  </si>
  <si>
    <t>Pastillas</t>
  </si>
  <si>
    <t>Samalayuca</t>
  </si>
  <si>
    <t>Boletos Rosalia</t>
  </si>
  <si>
    <t>Metrobus</t>
  </si>
  <si>
    <t>Deposito Departamento</t>
  </si>
  <si>
    <t>Emmiliano</t>
  </si>
  <si>
    <t>Shin Toshin</t>
  </si>
  <si>
    <t>Volaris Maleta</t>
  </si>
  <si>
    <t xml:space="preserve">7 Eleven Garrafon </t>
  </si>
  <si>
    <t>La Comer Mandado</t>
  </si>
  <si>
    <t>Uber Fer</t>
  </si>
  <si>
    <t>Gorra Mama</t>
  </si>
  <si>
    <t>Chiurros el moro</t>
  </si>
  <si>
    <t>Departamento</t>
  </si>
  <si>
    <t>LaComer</t>
  </si>
  <si>
    <t>Garabatos</t>
  </si>
  <si>
    <t>Cinepolis</t>
  </si>
  <si>
    <t>Amazon Books</t>
  </si>
  <si>
    <t>VanTec</t>
  </si>
  <si>
    <t>Fast Fruit Tec</t>
  </si>
  <si>
    <t>Subway Tec</t>
  </si>
  <si>
    <t>Oxxo Tec</t>
  </si>
  <si>
    <t>Uber Giselle BBVA</t>
  </si>
  <si>
    <t>Metrobus Citi</t>
  </si>
  <si>
    <t>Uber Eats Breakfast</t>
  </si>
  <si>
    <t>Cornershop Groceries</t>
  </si>
  <si>
    <t>LaComer Drinks</t>
  </si>
  <si>
    <t>Pily</t>
  </si>
  <si>
    <t>Snakcs Emma</t>
  </si>
  <si>
    <t>Recarga Starbucks Citi</t>
  </si>
  <si>
    <t>Cineteca Nacional</t>
  </si>
  <si>
    <t>Café Constela</t>
  </si>
  <si>
    <t>Smartfit</t>
  </si>
  <si>
    <t>Uber Eats Burger</t>
  </si>
  <si>
    <t>Suhi Uber Eats</t>
  </si>
  <si>
    <t>Starbucks Chai</t>
  </si>
  <si>
    <t>Uber Mauricio</t>
  </si>
  <si>
    <t>McDonalds McFlurry</t>
  </si>
  <si>
    <t>Jardin Interior Comda</t>
  </si>
  <si>
    <t>Uber Eats Carls</t>
  </si>
  <si>
    <t>Sears Icee</t>
  </si>
  <si>
    <t>Fast Food Tec</t>
  </si>
  <si>
    <t>Amazon Protein and Mat</t>
  </si>
  <si>
    <t>Porrua Chapultepec</t>
  </si>
  <si>
    <t>Tierra Garat Polanco</t>
  </si>
  <si>
    <t>7 Eleven Coffee</t>
  </si>
  <si>
    <t>El jardin interior</t>
  </si>
  <si>
    <t>Mayson Kaiser</t>
  </si>
  <si>
    <t>Casa de toño</t>
  </si>
  <si>
    <t>Ren</t>
  </si>
  <si>
    <t>Uber Estereo</t>
  </si>
  <si>
    <t>Catamundi</t>
  </si>
  <si>
    <t>Palacio Drink</t>
  </si>
  <si>
    <t>Gong cha</t>
  </si>
  <si>
    <t>Uber cheesecake</t>
  </si>
  <si>
    <t>Sushi Eats</t>
  </si>
  <si>
    <t>Cheesecake</t>
  </si>
  <si>
    <t>Drinks Estereo</t>
  </si>
  <si>
    <t>Chambao</t>
  </si>
  <si>
    <t>La comer salsa</t>
  </si>
  <si>
    <t>STARTED WITH</t>
  </si>
  <si>
    <t>NET WORTH</t>
  </si>
  <si>
    <t>BBVA</t>
  </si>
  <si>
    <t>CitiBanamex</t>
  </si>
  <si>
    <t>Cash</t>
  </si>
  <si>
    <t>ENDED WITH</t>
  </si>
  <si>
    <t>PEOPLE WHO OWN ME</t>
  </si>
  <si>
    <t>Nomina</t>
  </si>
  <si>
    <t>june</t>
  </si>
  <si>
    <t>Services</t>
  </si>
  <si>
    <t>GYM</t>
  </si>
  <si>
    <t>Apartment</t>
  </si>
  <si>
    <t>BBVA Debit</t>
  </si>
  <si>
    <t>CitiBanamex Debit</t>
  </si>
  <si>
    <t>BBVA Credit</t>
  </si>
  <si>
    <t>La Comer Super</t>
  </si>
  <si>
    <t>Cine Comida</t>
  </si>
  <si>
    <t>7 Eleven Sopa</t>
  </si>
  <si>
    <t>Barakato</t>
  </si>
  <si>
    <t>Lentes Mercado</t>
  </si>
  <si>
    <t>Uber Regreso Tec</t>
  </si>
  <si>
    <t>Nieve Taro</t>
  </si>
  <si>
    <t>Papa Johns</t>
  </si>
  <si>
    <t>LaComer Arroz</t>
  </si>
  <si>
    <t>McDonalds</t>
  </si>
  <si>
    <t>Apple iCloud</t>
  </si>
  <si>
    <t>LaComer Tortas Crema</t>
  </si>
  <si>
    <t>LaComer Alcohol</t>
  </si>
  <si>
    <t>Quesadillas Bosque</t>
  </si>
  <si>
    <t>Uber Perisur</t>
  </si>
  <si>
    <t>Hot Cheetos</t>
  </si>
  <si>
    <t>Starbucks Tec</t>
  </si>
  <si>
    <t>Uber Tec Morning</t>
  </si>
  <si>
    <t>Uber Tec Afternoon</t>
  </si>
  <si>
    <t>7Eleven Snacks</t>
  </si>
  <si>
    <t>Lorde</t>
  </si>
  <si>
    <t>Uber One</t>
  </si>
  <si>
    <t>Telcel</t>
  </si>
  <si>
    <t>Corona Capital</t>
  </si>
  <si>
    <t>Cielito Café</t>
  </si>
  <si>
    <t>7 Eleven Leche</t>
  </si>
  <si>
    <t>Olive Garden</t>
  </si>
  <si>
    <t>Boletos Van Gogh</t>
  </si>
  <si>
    <t>Cornernshop</t>
  </si>
  <si>
    <t>Comida corrida</t>
  </si>
  <si>
    <t>Gasolina Trip</t>
  </si>
  <si>
    <t>UberEats</t>
  </si>
  <si>
    <t>7Eleven Garrafon</t>
  </si>
  <si>
    <t>Antro Solin</t>
  </si>
  <si>
    <t>Cover Antro</t>
  </si>
  <si>
    <t>Tacos Orinoco</t>
  </si>
  <si>
    <t>McFlurry</t>
  </si>
  <si>
    <t>Café Jardin Interior</t>
  </si>
  <si>
    <t>Café Berlin</t>
  </si>
  <si>
    <t>KFC</t>
  </si>
  <si>
    <t>Te Matcha</t>
  </si>
  <si>
    <t>Café</t>
  </si>
  <si>
    <t>july</t>
  </si>
  <si>
    <t>Cover Sic</t>
  </si>
  <si>
    <t>Uber Gin Gin</t>
  </si>
  <si>
    <t>El Fogoncito</t>
  </si>
  <si>
    <t>LaComer Pancakes</t>
  </si>
  <si>
    <t>El Moro</t>
  </si>
  <si>
    <t>Constela</t>
  </si>
  <si>
    <t>Madre Café</t>
  </si>
  <si>
    <t>Uber Sic</t>
  </si>
  <si>
    <t>Pizza Dia</t>
  </si>
  <si>
    <t>Costco Comida</t>
  </si>
  <si>
    <t>Uber Costco</t>
  </si>
  <si>
    <t>LaComer Tortas</t>
  </si>
  <si>
    <t>Jarabe Tos</t>
  </si>
  <si>
    <t>Amazon Docuhe</t>
  </si>
  <si>
    <t>Agua 7 Eleven</t>
  </si>
  <si>
    <t>Cover Estereo</t>
  </si>
  <si>
    <t>LaComer Carne</t>
  </si>
  <si>
    <t>Uber Chapultepec</t>
  </si>
  <si>
    <t>Metrobus Recarga</t>
  </si>
  <si>
    <t>7Eleven ForuLoko</t>
  </si>
  <si>
    <t>Corona</t>
  </si>
  <si>
    <t>Plan Telcel</t>
  </si>
  <si>
    <t>Café Libreria</t>
  </si>
  <si>
    <t>La Cocineria</t>
  </si>
  <si>
    <t>Uber Aeropuerto</t>
  </si>
  <si>
    <t>Disney Plus</t>
  </si>
  <si>
    <t>Apple music</t>
  </si>
  <si>
    <t>Mercado Reforma</t>
  </si>
  <si>
    <t>Come Camila</t>
  </si>
  <si>
    <t>Libro Usado</t>
  </si>
  <si>
    <t>UberEats Pizza</t>
  </si>
  <si>
    <t>Churreria el moro</t>
  </si>
  <si>
    <t>Queseria</t>
  </si>
  <si>
    <t>7 Eleven Tortillas</t>
  </si>
  <si>
    <t>Uber Groceries</t>
  </si>
  <si>
    <t>Asian bay</t>
  </si>
  <si>
    <t>Centro Naturista</t>
  </si>
  <si>
    <t>Telcel Plan</t>
  </si>
  <si>
    <t>august</t>
  </si>
  <si>
    <t>Carls Jr</t>
  </si>
  <si>
    <t>Rosalia</t>
  </si>
  <si>
    <t>Uber Reforma</t>
  </si>
  <si>
    <t>Vape</t>
  </si>
  <si>
    <t>7 Eleven Sprite</t>
  </si>
  <si>
    <t>Costco Blueberries</t>
  </si>
  <si>
    <t>Napoles Coffee</t>
  </si>
  <si>
    <t>Burger King</t>
  </si>
  <si>
    <t>Sushi</t>
  </si>
  <si>
    <t>Kentucky Uber</t>
  </si>
  <si>
    <t>Carmen</t>
  </si>
  <si>
    <t>Smart fit</t>
  </si>
  <si>
    <t>Buvette</t>
  </si>
  <si>
    <t>Takis 7 eleven</t>
  </si>
  <si>
    <t>Sushi Ramen</t>
  </si>
  <si>
    <t>Uber Hacia Estereo</t>
  </si>
  <si>
    <t>Uber Regreso Estereo</t>
  </si>
  <si>
    <t>Vodka Smirnoff</t>
  </si>
  <si>
    <t>LaComer Sandwich</t>
  </si>
  <si>
    <t>Uber Ilios</t>
  </si>
  <si>
    <t>Ilios</t>
  </si>
  <si>
    <t>Uber Restaurante Rowan</t>
  </si>
  <si>
    <t>Rent</t>
  </si>
  <si>
    <t>Costco</t>
  </si>
  <si>
    <t>Cornershop</t>
  </si>
  <si>
    <t>Dentalia Teeth Cleaning</t>
  </si>
  <si>
    <t>Dentalia Surgery</t>
  </si>
  <si>
    <t>AMEX</t>
  </si>
  <si>
    <t>Chihuahua Flight Ticket</t>
  </si>
  <si>
    <t>Cigarretes</t>
  </si>
  <si>
    <t>Carmen Apartamento</t>
  </si>
  <si>
    <t>LaComer Snacks</t>
  </si>
  <si>
    <t>Pizza Uber Eats</t>
  </si>
  <si>
    <t>iHop</t>
  </si>
  <si>
    <t>Pain Pills After Surgery</t>
  </si>
  <si>
    <t>Emma</t>
  </si>
  <si>
    <t>Altair</t>
  </si>
  <si>
    <t>Agua 7Eleven</t>
  </si>
  <si>
    <t>LaComer Groceries</t>
  </si>
  <si>
    <t xml:space="preserve">Flight </t>
  </si>
  <si>
    <t>Emma Flight</t>
  </si>
  <si>
    <t>Hamburgesas Mata</t>
  </si>
  <si>
    <t>Lft</t>
  </si>
  <si>
    <t>15th</t>
  </si>
  <si>
    <t>30th</t>
  </si>
  <si>
    <t>14th</t>
  </si>
  <si>
    <t>10th</t>
  </si>
  <si>
    <t>25th</t>
  </si>
  <si>
    <t>Pastillas Derma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</si>
</sst>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4"/>
      <color theme="0"/>
      <name val="Times New Roman"/>
      <family val="1"/>
    </font>
    <font>
      <b/>
      <sz val="12"/>
      <color theme="0"/>
      <name val="Times New Roman"/>
      <family val="1"/>
    </font>
    <font>
      <b/>
      <i/>
      <sz val="15"/>
      <color theme="1"/>
      <name val="Times New Roman"/>
      <family val="1"/>
    </font>
    <font>
      <i/>
      <sz val="12"/>
      <color theme="1"/>
      <name val="Times New Roman"/>
      <family val="1"/>
    </font>
    <font>
      <sz val="14"/>
      <color theme="0"/>
      <name val="Times New Roman"/>
      <family val="1"/>
    </font>
    <font>
      <b/>
      <i/>
      <sz val="13"/>
      <color rgb="FF000000"/>
      <name val="Times New Roman"/>
      <family val="1"/>
    </font>
    <font>
      <b/>
      <i/>
      <sz val="13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BC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9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/>
    <xf numFmtId="0" fontId="1" fillId="8" borderId="0" xfId="0" applyFont="1" applyFill="1"/>
    <xf numFmtId="0" fontId="1" fillId="0" borderId="0" xfId="0" applyFont="1" applyAlignment="1">
      <alignment horizontal="right"/>
    </xf>
    <xf numFmtId="0" fontId="10" fillId="0" borderId="0" xfId="0" applyFont="1"/>
    <xf numFmtId="0" fontId="0" fillId="0" borderId="0" xfId="0" applyFont="1"/>
    <xf numFmtId="0" fontId="1" fillId="8" borderId="49" xfId="0" applyFont="1" applyFill="1" applyBorder="1"/>
    <xf numFmtId="0" fontId="1" fillId="8" borderId="44" xfId="0" applyFont="1" applyFill="1" applyBorder="1"/>
    <xf numFmtId="0" fontId="1" fillId="8" borderId="15" xfId="0" applyFont="1" applyFill="1" applyBorder="1"/>
    <xf numFmtId="0" fontId="1" fillId="8" borderId="47" xfId="0" applyFont="1" applyFill="1" applyBorder="1"/>
    <xf numFmtId="0" fontId="1" fillId="17" borderId="4" xfId="0" applyFont="1" applyFill="1" applyBorder="1"/>
    <xf numFmtId="0" fontId="1" fillId="0" borderId="4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49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15" xfId="0" applyFont="1" applyBorder="1"/>
    <xf numFmtId="0" fontId="1" fillId="0" borderId="47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54" xfId="0" applyFont="1" applyBorder="1"/>
    <xf numFmtId="0" fontId="0" fillId="0" borderId="0" xfId="0" applyAlignment="1"/>
    <xf numFmtId="0" fontId="0" fillId="4" borderId="10" xfId="0" applyFill="1" applyBorder="1"/>
    <xf numFmtId="0" fontId="0" fillId="17" borderId="10" xfId="0" applyFill="1" applyBorder="1"/>
    <xf numFmtId="0" fontId="0" fillId="11" borderId="10" xfId="0" applyFill="1" applyBorder="1"/>
    <xf numFmtId="0" fontId="0" fillId="21" borderId="13" xfId="0" applyFill="1" applyBorder="1"/>
    <xf numFmtId="0" fontId="1" fillId="20" borderId="37" xfId="0" applyFont="1" applyFill="1" applyBorder="1"/>
    <xf numFmtId="0" fontId="0" fillId="19" borderId="10" xfId="0" applyFill="1" applyBorder="1"/>
    <xf numFmtId="0" fontId="0" fillId="6" borderId="10" xfId="0" applyFill="1" applyBorder="1"/>
    <xf numFmtId="0" fontId="0" fillId="9" borderId="13" xfId="0" applyFill="1" applyBorder="1"/>
    <xf numFmtId="0" fontId="0" fillId="18" borderId="10" xfId="0" applyFill="1" applyBorder="1"/>
    <xf numFmtId="0" fontId="0" fillId="3" borderId="37" xfId="0" applyFill="1" applyBorder="1"/>
    <xf numFmtId="0" fontId="1" fillId="18" borderId="48" xfId="0" applyFont="1" applyFill="1" applyBorder="1" applyAlignment="1">
      <alignment horizontal="right"/>
    </xf>
    <xf numFmtId="0" fontId="1" fillId="22" borderId="49" xfId="0" applyFont="1" applyFill="1" applyBorder="1" applyAlignment="1">
      <alignment horizontal="right"/>
    </xf>
    <xf numFmtId="0" fontId="1" fillId="0" borderId="44" xfId="0" applyFont="1" applyBorder="1" applyAlignment="1">
      <alignment horizontal="right"/>
    </xf>
    <xf numFmtId="0" fontId="1" fillId="0" borderId="49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47" xfId="0" applyFont="1" applyBorder="1" applyAlignment="1">
      <alignment horizontal="right"/>
    </xf>
    <xf numFmtId="0" fontId="1" fillId="9" borderId="44" xfId="0" applyFont="1" applyFill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0" fillId="23" borderId="10" xfId="0" applyFill="1" applyBorder="1"/>
    <xf numFmtId="0" fontId="1" fillId="23" borderId="42" xfId="0" applyFont="1" applyFill="1" applyBorder="1" applyAlignment="1">
      <alignment horizontal="right"/>
    </xf>
    <xf numFmtId="0" fontId="1" fillId="0" borderId="48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53" xfId="0" applyFont="1" applyBorder="1" applyAlignment="1">
      <alignment horizontal="right"/>
    </xf>
    <xf numFmtId="0" fontId="1" fillId="22" borderId="48" xfId="0" applyFont="1" applyFill="1" applyBorder="1" applyAlignment="1">
      <alignment horizontal="right"/>
    </xf>
    <xf numFmtId="0" fontId="1" fillId="9" borderId="51" xfId="0" applyFont="1" applyFill="1" applyBorder="1" applyAlignment="1">
      <alignment horizontal="right"/>
    </xf>
    <xf numFmtId="0" fontId="1" fillId="23" borderId="39" xfId="0" applyFont="1" applyFill="1" applyBorder="1" applyAlignment="1">
      <alignment horizontal="right"/>
    </xf>
    <xf numFmtId="0" fontId="1" fillId="11" borderId="48" xfId="0" applyFont="1" applyFill="1" applyBorder="1" applyAlignment="1">
      <alignment horizontal="right"/>
    </xf>
    <xf numFmtId="0" fontId="1" fillId="3" borderId="42" xfId="0" applyFont="1" applyFill="1" applyBorder="1" applyAlignment="1">
      <alignment horizontal="right"/>
    </xf>
    <xf numFmtId="0" fontId="1" fillId="11" borderId="49" xfId="0" applyFont="1" applyFill="1" applyBorder="1" applyAlignment="1">
      <alignment horizontal="right"/>
    </xf>
    <xf numFmtId="0" fontId="1" fillId="23" borderId="44" xfId="0" applyFont="1" applyFill="1" applyBorder="1" applyAlignment="1">
      <alignment horizontal="right"/>
    </xf>
    <xf numFmtId="0" fontId="1" fillId="17" borderId="49" xfId="0" applyFont="1" applyFill="1" applyBorder="1" applyAlignment="1">
      <alignment horizontal="right"/>
    </xf>
    <xf numFmtId="0" fontId="1" fillId="0" borderId="49" xfId="0" applyFont="1" applyFill="1" applyBorder="1" applyAlignment="1">
      <alignment horizontal="right"/>
    </xf>
    <xf numFmtId="0" fontId="1" fillId="0" borderId="44" xfId="0" applyFont="1" applyFill="1" applyBorder="1" applyAlignment="1">
      <alignment horizontal="right"/>
    </xf>
    <xf numFmtId="0" fontId="1" fillId="18" borderId="49" xfId="0" applyFont="1" applyFill="1" applyBorder="1" applyAlignment="1">
      <alignment horizontal="right"/>
    </xf>
    <xf numFmtId="0" fontId="1" fillId="9" borderId="42" xfId="0" applyFont="1" applyFill="1" applyBorder="1" applyAlignment="1">
      <alignment horizontal="right"/>
    </xf>
    <xf numFmtId="0" fontId="1" fillId="6" borderId="42" xfId="0" applyFont="1" applyFill="1" applyBorder="1" applyAlignment="1">
      <alignment horizontal="right"/>
    </xf>
    <xf numFmtId="0" fontId="1" fillId="20" borderId="48" xfId="0" applyFont="1" applyFill="1" applyBorder="1" applyAlignment="1">
      <alignment horizontal="right"/>
    </xf>
    <xf numFmtId="0" fontId="1" fillId="23" borderId="51" xfId="0" applyFont="1" applyFill="1" applyBorder="1" applyAlignment="1">
      <alignment horizontal="right"/>
    </xf>
    <xf numFmtId="0" fontId="1" fillId="0" borderId="42" xfId="0" applyFont="1" applyBorder="1" applyAlignment="1">
      <alignment horizontal="center"/>
    </xf>
    <xf numFmtId="0" fontId="1" fillId="6" borderId="44" xfId="0" applyFont="1" applyFill="1" applyBorder="1" applyAlignment="1">
      <alignment horizontal="right"/>
    </xf>
    <xf numFmtId="0" fontId="1" fillId="20" borderId="49" xfId="0" applyFont="1" applyFill="1" applyBorder="1" applyAlignment="1">
      <alignment horizontal="right"/>
    </xf>
    <xf numFmtId="0" fontId="1" fillId="0" borderId="21" xfId="0" applyFont="1" applyBorder="1"/>
    <xf numFmtId="0" fontId="1" fillId="0" borderId="48" xfId="0" applyFont="1" applyFill="1" applyBorder="1" applyAlignment="1">
      <alignment horizontal="right"/>
    </xf>
    <xf numFmtId="0" fontId="1" fillId="0" borderId="42" xfId="0" applyFont="1" applyFill="1" applyBorder="1" applyAlignment="1">
      <alignment horizontal="right"/>
    </xf>
    <xf numFmtId="0" fontId="1" fillId="0" borderId="39" xfId="0" applyFont="1" applyFill="1" applyBorder="1" applyAlignment="1">
      <alignment horizontal="right"/>
    </xf>
    <xf numFmtId="0" fontId="1" fillId="0" borderId="49" xfId="0" applyFont="1" applyFill="1" applyBorder="1"/>
    <xf numFmtId="0" fontId="1" fillId="0" borderId="44" xfId="0" applyFont="1" applyFill="1" applyBorder="1"/>
    <xf numFmtId="0" fontId="1" fillId="0" borderId="39" xfId="0" applyFont="1" applyFill="1" applyBorder="1"/>
    <xf numFmtId="0" fontId="1" fillId="0" borderId="42" xfId="0" applyFont="1" applyFill="1" applyBorder="1" applyAlignment="1">
      <alignment horizontal="center"/>
    </xf>
    <xf numFmtId="0" fontId="1" fillId="23" borderId="42" xfId="0" applyFont="1" applyFill="1" applyBorder="1" applyAlignment="1">
      <alignment horizontal="center"/>
    </xf>
    <xf numFmtId="0" fontId="1" fillId="23" borderId="44" xfId="0" applyFont="1" applyFill="1" applyBorder="1"/>
    <xf numFmtId="0" fontId="1" fillId="23" borderId="51" xfId="0" applyFont="1" applyFill="1" applyBorder="1" applyAlignment="1">
      <alignment horizontal="center"/>
    </xf>
    <xf numFmtId="0" fontId="1" fillId="23" borderId="39" xfId="0" applyFont="1" applyFill="1" applyBorder="1"/>
    <xf numFmtId="0" fontId="1" fillId="19" borderId="49" xfId="0" applyFont="1" applyFill="1" applyBorder="1" applyAlignment="1">
      <alignment horizontal="right"/>
    </xf>
    <xf numFmtId="0" fontId="1" fillId="6" borderId="39" xfId="0" applyFont="1" applyFill="1" applyBorder="1"/>
    <xf numFmtId="0" fontId="1" fillId="6" borderId="51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20" borderId="49" xfId="0" applyFont="1" applyFill="1" applyBorder="1"/>
    <xf numFmtId="0" fontId="1" fillId="0" borderId="51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right"/>
    </xf>
    <xf numFmtId="0" fontId="1" fillId="21" borderId="51" xfId="0" applyFont="1" applyFill="1" applyBorder="1" applyAlignment="1">
      <alignment horizontal="center"/>
    </xf>
    <xf numFmtId="0" fontId="1" fillId="21" borderId="39" xfId="0" applyFont="1" applyFill="1" applyBorder="1"/>
    <xf numFmtId="0" fontId="1" fillId="3" borderId="42" xfId="0" applyFont="1" applyFill="1" applyBorder="1" applyAlignment="1">
      <alignment horizontal="center"/>
    </xf>
    <xf numFmtId="0" fontId="1" fillId="18" borderId="48" xfId="0" applyFont="1" applyFill="1" applyBorder="1" applyAlignment="1"/>
    <xf numFmtId="0" fontId="1" fillId="4" borderId="48" xfId="0" applyFont="1" applyFill="1" applyBorder="1" applyAlignment="1">
      <alignment horizontal="right"/>
    </xf>
    <xf numFmtId="0" fontId="1" fillId="20" borderId="48" xfId="0" applyFont="1" applyFill="1" applyBorder="1" applyAlignment="1">
      <alignment horizontal="center"/>
    </xf>
    <xf numFmtId="0" fontId="0" fillId="9" borderId="34" xfId="0" applyFill="1" applyBorder="1"/>
    <xf numFmtId="0" fontId="0" fillId="24" borderId="10" xfId="0" applyFill="1" applyBorder="1"/>
    <xf numFmtId="0" fontId="1" fillId="24" borderId="44" xfId="0" applyFont="1" applyFill="1" applyBorder="1"/>
    <xf numFmtId="0" fontId="1" fillId="9" borderId="42" xfId="0" applyFont="1" applyFill="1" applyBorder="1" applyAlignment="1">
      <alignment horizontal="center"/>
    </xf>
    <xf numFmtId="0" fontId="1" fillId="3" borderId="44" xfId="0" applyFont="1" applyFill="1" applyBorder="1"/>
    <xf numFmtId="0" fontId="1" fillId="18" borderId="49" xfId="0" applyFont="1" applyFill="1" applyBorder="1"/>
    <xf numFmtId="0" fontId="1" fillId="22" borderId="49" xfId="0" applyFont="1" applyFill="1" applyBorder="1"/>
    <xf numFmtId="0" fontId="1" fillId="18" borderId="48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17" borderId="43" xfId="0" applyFont="1" applyFill="1" applyBorder="1" applyAlignment="1"/>
    <xf numFmtId="0" fontId="10" fillId="17" borderId="45" xfId="0" applyFont="1" applyFill="1" applyBorder="1" applyAlignment="1"/>
    <xf numFmtId="0" fontId="1" fillId="0" borderId="43" xfId="0" applyFont="1" applyFill="1" applyBorder="1" applyAlignment="1"/>
    <xf numFmtId="0" fontId="1" fillId="0" borderId="0" xfId="0" applyFont="1" applyFill="1" applyBorder="1" applyAlignment="1"/>
    <xf numFmtId="0" fontId="1" fillId="0" borderId="44" xfId="0" applyFont="1" applyFill="1" applyBorder="1" applyAlignment="1"/>
    <xf numFmtId="0" fontId="1" fillId="0" borderId="4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44" xfId="0" applyFont="1" applyFill="1" applyBorder="1" applyAlignment="1">
      <alignment horizontal="left"/>
    </xf>
    <xf numFmtId="0" fontId="10" fillId="17" borderId="0" xfId="0" applyFont="1" applyFill="1" applyBorder="1" applyAlignment="1">
      <alignment horizontal="center"/>
    </xf>
    <xf numFmtId="0" fontId="10" fillId="17" borderId="44" xfId="0" applyFont="1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12" fillId="9" borderId="52" xfId="0" applyFont="1" applyFill="1" applyBorder="1" applyAlignment="1">
      <alignment horizontal="left"/>
    </xf>
    <xf numFmtId="0" fontId="12" fillId="9" borderId="46" xfId="0" applyFont="1" applyFill="1" applyBorder="1" applyAlignment="1">
      <alignment horizontal="left"/>
    </xf>
    <xf numFmtId="0" fontId="12" fillId="9" borderId="53" xfId="0" applyFont="1" applyFill="1" applyBorder="1" applyAlignment="1">
      <alignment horizontal="left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20" borderId="35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17" borderId="45" xfId="0" applyFont="1" applyFill="1" applyBorder="1" applyAlignment="1">
      <alignment horizontal="center"/>
    </xf>
    <xf numFmtId="0" fontId="1" fillId="17" borderId="4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17" borderId="43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left"/>
    </xf>
    <xf numFmtId="0" fontId="12" fillId="9" borderId="28" xfId="0" applyFont="1" applyFill="1" applyBorder="1" applyAlignment="1">
      <alignment horizontal="left"/>
    </xf>
    <xf numFmtId="0" fontId="12" fillId="9" borderId="29" xfId="0" applyFont="1" applyFill="1" applyBorder="1" applyAlignment="1">
      <alignment horizontal="left"/>
    </xf>
    <xf numFmtId="0" fontId="12" fillId="9" borderId="30" xfId="0" applyFont="1" applyFill="1" applyBorder="1" applyAlignment="1">
      <alignment horizontal="left"/>
    </xf>
    <xf numFmtId="0" fontId="12" fillId="9" borderId="31" xfId="0" applyFont="1" applyFill="1" applyBorder="1" applyAlignment="1">
      <alignment horizontal="left"/>
    </xf>
    <xf numFmtId="0" fontId="1" fillId="0" borderId="45" xfId="0" applyFont="1" applyBorder="1" applyAlignment="1">
      <alignment horizontal="center"/>
    </xf>
    <xf numFmtId="0" fontId="1" fillId="0" borderId="40" xfId="0" applyFont="1" applyFill="1" applyBorder="1" applyAlignment="1">
      <alignment horizontal="left"/>
    </xf>
    <xf numFmtId="0" fontId="1" fillId="0" borderId="41" xfId="0" applyFont="1" applyFill="1" applyBorder="1" applyAlignment="1">
      <alignment horizontal="left"/>
    </xf>
    <xf numFmtId="0" fontId="1" fillId="0" borderId="42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13" fillId="9" borderId="52" xfId="0" applyFont="1" applyFill="1" applyBorder="1" applyAlignment="1">
      <alignment horizontal="left"/>
    </xf>
    <xf numFmtId="0" fontId="13" fillId="9" borderId="46" xfId="0" applyFont="1" applyFill="1" applyBorder="1" applyAlignment="1">
      <alignment horizontal="left"/>
    </xf>
    <xf numFmtId="0" fontId="13" fillId="9" borderId="47" xfId="0" applyFont="1" applyFill="1" applyBorder="1" applyAlignment="1">
      <alignment horizontal="left"/>
    </xf>
    <xf numFmtId="0" fontId="13" fillId="9" borderId="45" xfId="0" applyFont="1" applyFill="1" applyBorder="1" applyAlignment="1">
      <alignment horizontal="left"/>
    </xf>
    <xf numFmtId="0" fontId="13" fillId="9" borderId="53" xfId="0" applyFont="1" applyFill="1" applyBorder="1" applyAlignment="1">
      <alignment horizontal="left"/>
    </xf>
    <xf numFmtId="0" fontId="10" fillId="17" borderId="30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17" borderId="46" xfId="0" applyFont="1" applyFill="1" applyBorder="1" applyAlignment="1">
      <alignment horizontal="center"/>
    </xf>
    <xf numFmtId="0" fontId="10" fillId="17" borderId="47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left"/>
    </xf>
    <xf numFmtId="0" fontId="1" fillId="0" borderId="50" xfId="0" applyFont="1" applyFill="1" applyBorder="1" applyAlignment="1">
      <alignment horizontal="left"/>
    </xf>
    <xf numFmtId="0" fontId="1" fillId="0" borderId="40" xfId="0" applyFont="1" applyFill="1" applyBorder="1" applyAlignment="1"/>
    <xf numFmtId="0" fontId="1" fillId="0" borderId="41" xfId="0" applyFont="1" applyFill="1" applyBorder="1" applyAlignment="1"/>
    <xf numFmtId="0" fontId="1" fillId="0" borderId="42" xfId="0" applyFont="1" applyFill="1" applyBorder="1" applyAlignment="1"/>
    <xf numFmtId="0" fontId="11" fillId="14" borderId="1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0" fillId="17" borderId="8" xfId="0" applyFont="1" applyFill="1" applyBorder="1" applyAlignment="1">
      <alignment horizontal="center"/>
    </xf>
    <xf numFmtId="0" fontId="10" fillId="17" borderId="56" xfId="0" applyFont="1" applyFill="1" applyBorder="1" applyAlignment="1">
      <alignment horizontal="center"/>
    </xf>
    <xf numFmtId="0" fontId="9" fillId="15" borderId="17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0" fontId="9" fillId="15" borderId="21" xfId="0" applyFon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45" xfId="0" applyFont="1" applyFill="1" applyBorder="1" applyAlignment="1">
      <alignment horizontal="center"/>
    </xf>
    <xf numFmtId="0" fontId="10" fillId="4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8" borderId="43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9" fillId="7" borderId="1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left"/>
    </xf>
    <xf numFmtId="0" fontId="13" fillId="9" borderId="23" xfId="0" applyFont="1" applyFill="1" applyBorder="1" applyAlignment="1">
      <alignment horizontal="left"/>
    </xf>
    <xf numFmtId="0" fontId="13" fillId="9" borderId="24" xfId="0" applyFont="1" applyFill="1" applyBorder="1" applyAlignment="1">
      <alignment horizontal="left"/>
    </xf>
    <xf numFmtId="0" fontId="13" fillId="9" borderId="25" xfId="0" applyFont="1" applyFill="1" applyBorder="1" applyAlignment="1">
      <alignment horizontal="left"/>
    </xf>
    <xf numFmtId="0" fontId="13" fillId="9" borderId="26" xfId="0" applyFont="1" applyFill="1" applyBorder="1" applyAlignment="1">
      <alignment horizontal="left"/>
    </xf>
    <xf numFmtId="0" fontId="1" fillId="12" borderId="9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18" xfId="0" applyFont="1" applyFill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2" borderId="2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14" borderId="35" xfId="0" applyFont="1" applyFill="1" applyBorder="1" applyAlignment="1">
      <alignment horizontal="center"/>
    </xf>
    <xf numFmtId="0" fontId="7" fillId="14" borderId="36" xfId="0" applyFont="1" applyFill="1" applyBorder="1" applyAlignment="1">
      <alignment horizontal="center"/>
    </xf>
    <xf numFmtId="0" fontId="7" fillId="14" borderId="37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43" xfId="0" applyFont="1" applyBorder="1" applyAlignment="1"/>
    <xf numFmtId="0" fontId="1" fillId="0" borderId="0" xfId="0" applyFont="1" applyBorder="1" applyAlignment="1"/>
    <xf numFmtId="0" fontId="1" fillId="0" borderId="44" xfId="0" applyFont="1" applyBorder="1" applyAlignment="1"/>
    <xf numFmtId="0" fontId="10" fillId="17" borderId="43" xfId="0" applyFont="1" applyFill="1" applyBorder="1" applyAlignment="1">
      <alignment horizontal="center"/>
    </xf>
    <xf numFmtId="0" fontId="10" fillId="17" borderId="45" xfId="0" applyFont="1" applyFill="1" applyBorder="1" applyAlignment="1">
      <alignment horizontal="center"/>
    </xf>
    <xf numFmtId="0" fontId="1" fillId="17" borderId="4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CFD"/>
      <color rgb="FFFFD990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B8DE-1890-D444-BBD0-9F1F7801A31D}">
  <dimension ref="B2:AG69"/>
  <sheetViews>
    <sheetView tabSelected="1" topLeftCell="A23" zoomScale="90" workbookViewId="0">
      <selection activeCell="R63" sqref="R63"/>
    </sheetView>
  </sheetViews>
  <sheetFormatPr baseColWidth="10" defaultRowHeight="16" x14ac:dyDescent="0.2"/>
  <sheetData>
    <row r="2" spans="2:33" ht="17" thickBot="1" x14ac:dyDescent="0.25"/>
    <row r="3" spans="2:33" x14ac:dyDescent="0.2">
      <c r="B3" s="195" t="s">
        <v>245</v>
      </c>
      <c r="C3" s="196"/>
      <c r="D3" s="197"/>
      <c r="E3" s="201">
        <v>8111</v>
      </c>
      <c r="F3" s="202"/>
      <c r="I3" s="225" t="s">
        <v>341</v>
      </c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7"/>
    </row>
    <row r="4" spans="2:33" ht="17" thickBot="1" x14ac:dyDescent="0.25">
      <c r="B4" s="198"/>
      <c r="C4" s="199"/>
      <c r="D4" s="200"/>
      <c r="E4" s="203"/>
      <c r="F4" s="204"/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30"/>
    </row>
    <row r="5" spans="2:33" ht="17" x14ac:dyDescent="0.2">
      <c r="I5" s="231">
        <v>1</v>
      </c>
      <c r="J5" s="232"/>
      <c r="K5" s="232"/>
      <c r="L5" s="232"/>
      <c r="M5" s="233"/>
      <c r="N5" s="234">
        <v>2</v>
      </c>
      <c r="O5" s="232"/>
      <c r="P5" s="232"/>
      <c r="Q5" s="232"/>
      <c r="R5" s="233"/>
      <c r="S5" s="234">
        <v>3</v>
      </c>
      <c r="T5" s="232"/>
      <c r="U5" s="232"/>
      <c r="V5" s="232"/>
      <c r="W5" s="233"/>
      <c r="X5" s="234">
        <v>4</v>
      </c>
      <c r="Y5" s="232"/>
      <c r="Z5" s="232"/>
      <c r="AA5" s="232"/>
      <c r="AB5" s="233"/>
      <c r="AC5" s="232">
        <v>5</v>
      </c>
      <c r="AD5" s="232"/>
      <c r="AE5" s="232"/>
      <c r="AF5" s="232"/>
      <c r="AG5" s="235"/>
    </row>
    <row r="6" spans="2:33" x14ac:dyDescent="0.2">
      <c r="I6" s="186"/>
      <c r="J6" s="166"/>
      <c r="K6" s="167"/>
      <c r="L6" s="64"/>
      <c r="M6" s="65"/>
      <c r="N6" s="165" t="s">
        <v>342</v>
      </c>
      <c r="O6" s="166"/>
      <c r="P6" s="167"/>
      <c r="Q6" s="45">
        <v>180</v>
      </c>
      <c r="R6" s="41"/>
      <c r="S6" s="165" t="s">
        <v>348</v>
      </c>
      <c r="T6" s="166"/>
      <c r="U6" s="167"/>
      <c r="V6" s="45">
        <v>46</v>
      </c>
      <c r="W6" s="41"/>
      <c r="X6" s="165" t="s">
        <v>344</v>
      </c>
      <c r="Y6" s="166"/>
      <c r="Z6" s="167"/>
      <c r="AA6" s="48">
        <v>80</v>
      </c>
      <c r="AB6" s="41"/>
      <c r="AC6" s="166" t="s">
        <v>347</v>
      </c>
      <c r="AD6" s="166"/>
      <c r="AE6" s="167"/>
      <c r="AF6" s="32">
        <v>525</v>
      </c>
      <c r="AG6" s="59"/>
    </row>
    <row r="7" spans="2:33" ht="17" thickBot="1" x14ac:dyDescent="0.25">
      <c r="I7" s="185"/>
      <c r="J7" s="108"/>
      <c r="K7" s="109"/>
      <c r="L7" s="53"/>
      <c r="M7" s="54"/>
      <c r="N7" s="180"/>
      <c r="O7" s="108"/>
      <c r="P7" s="109"/>
      <c r="Q7" s="53"/>
      <c r="R7" s="54"/>
      <c r="S7" s="180"/>
      <c r="T7" s="108"/>
      <c r="U7" s="109"/>
      <c r="V7" s="53"/>
      <c r="W7" s="54"/>
      <c r="X7" s="180" t="s">
        <v>346</v>
      </c>
      <c r="Y7" s="108"/>
      <c r="Z7" s="109"/>
      <c r="AA7" s="33">
        <v>17</v>
      </c>
      <c r="AB7" s="51"/>
      <c r="AC7" s="108" t="s">
        <v>162</v>
      </c>
      <c r="AD7" s="108"/>
      <c r="AE7" s="109"/>
      <c r="AF7" s="55">
        <v>290</v>
      </c>
      <c r="AG7" s="47"/>
    </row>
    <row r="8" spans="2:33" x14ac:dyDescent="0.2">
      <c r="B8" s="214" t="s">
        <v>246</v>
      </c>
      <c r="C8" s="215"/>
      <c r="D8" s="215"/>
      <c r="E8" s="215"/>
      <c r="F8" s="216"/>
      <c r="I8" s="185"/>
      <c r="J8" s="108"/>
      <c r="K8" s="109"/>
      <c r="L8" s="53"/>
      <c r="M8" s="54"/>
      <c r="N8" s="180"/>
      <c r="O8" s="108"/>
      <c r="P8" s="109"/>
      <c r="Q8" s="53"/>
      <c r="R8" s="54"/>
      <c r="S8" s="180"/>
      <c r="T8" s="108"/>
      <c r="U8" s="109"/>
      <c r="V8" s="53"/>
      <c r="W8" s="54"/>
      <c r="X8" s="180" t="s">
        <v>345</v>
      </c>
      <c r="Y8" s="108"/>
      <c r="Z8" s="109"/>
      <c r="AA8" s="33">
        <v>250</v>
      </c>
      <c r="AB8" s="51"/>
      <c r="AC8" s="108"/>
      <c r="AD8" s="108"/>
      <c r="AE8" s="109"/>
      <c r="AF8" s="53"/>
      <c r="AG8" s="66"/>
    </row>
    <row r="9" spans="2:33" ht="17" thickBot="1" x14ac:dyDescent="0.25">
      <c r="B9" s="217"/>
      <c r="C9" s="218"/>
      <c r="D9" s="218"/>
      <c r="E9" s="218"/>
      <c r="F9" s="219"/>
      <c r="I9" s="185"/>
      <c r="J9" s="108"/>
      <c r="K9" s="109"/>
      <c r="L9" s="53"/>
      <c r="M9" s="54"/>
      <c r="N9" s="180"/>
      <c r="O9" s="108"/>
      <c r="P9" s="109"/>
      <c r="Q9" s="53"/>
      <c r="R9" s="54"/>
      <c r="S9" s="180"/>
      <c r="T9" s="108"/>
      <c r="U9" s="109"/>
      <c r="V9" s="53"/>
      <c r="W9" s="54"/>
      <c r="X9" s="105"/>
      <c r="Y9" s="106"/>
      <c r="Z9" s="107"/>
      <c r="AA9" s="53"/>
      <c r="AB9" s="54"/>
      <c r="AC9" s="108"/>
      <c r="AD9" s="108"/>
      <c r="AE9" s="109"/>
      <c r="AF9" s="53"/>
      <c r="AG9" s="66"/>
    </row>
    <row r="10" spans="2:33" x14ac:dyDescent="0.2">
      <c r="B10" s="210" t="s">
        <v>248</v>
      </c>
      <c r="C10" s="211"/>
      <c r="D10" s="212"/>
      <c r="E10" s="181">
        <v>318</v>
      </c>
      <c r="F10" s="182"/>
      <c r="I10" s="116"/>
      <c r="J10" s="106"/>
      <c r="K10" s="107"/>
      <c r="L10" s="53"/>
      <c r="M10" s="54"/>
      <c r="N10" s="180"/>
      <c r="O10" s="108"/>
      <c r="P10" s="109"/>
      <c r="Q10" s="53"/>
      <c r="R10" s="54"/>
      <c r="S10" s="105"/>
      <c r="T10" s="106"/>
      <c r="U10" s="107"/>
      <c r="V10" s="53"/>
      <c r="W10" s="54"/>
      <c r="X10" s="105"/>
      <c r="Y10" s="106"/>
      <c r="Z10" s="107"/>
      <c r="AA10" s="53"/>
      <c r="AB10" s="54"/>
      <c r="AC10" s="108"/>
      <c r="AD10" s="108"/>
      <c r="AE10" s="109"/>
      <c r="AF10" s="53"/>
      <c r="AG10" s="66"/>
    </row>
    <row r="11" spans="2:33" x14ac:dyDescent="0.2">
      <c r="B11" s="210" t="s">
        <v>247</v>
      </c>
      <c r="C11" s="211"/>
      <c r="D11" s="212"/>
      <c r="E11" s="181">
        <v>2116</v>
      </c>
      <c r="F11" s="182"/>
      <c r="I11" s="116"/>
      <c r="J11" s="106"/>
      <c r="K11" s="107"/>
      <c r="L11" s="53"/>
      <c r="M11" s="54"/>
      <c r="N11" s="180"/>
      <c r="O11" s="108"/>
      <c r="P11" s="109"/>
      <c r="Q11" s="53"/>
      <c r="R11" s="54"/>
      <c r="S11" s="105"/>
      <c r="T11" s="106"/>
      <c r="U11" s="107"/>
      <c r="V11" s="53"/>
      <c r="W11" s="54"/>
      <c r="X11" s="105"/>
      <c r="Y11" s="106"/>
      <c r="Z11" s="107"/>
      <c r="AA11" s="53"/>
      <c r="AB11" s="54"/>
      <c r="AC11" s="108"/>
      <c r="AD11" s="108"/>
      <c r="AE11" s="109"/>
      <c r="AF11" s="53"/>
      <c r="AG11" s="66"/>
    </row>
    <row r="12" spans="2:33" x14ac:dyDescent="0.2">
      <c r="B12" s="207" t="s">
        <v>249</v>
      </c>
      <c r="C12" s="208"/>
      <c r="D12" s="209"/>
      <c r="E12" s="178">
        <v>200</v>
      </c>
      <c r="F12" s="179"/>
      <c r="I12" s="146"/>
      <c r="J12" s="147"/>
      <c r="K12" s="148"/>
      <c r="L12" s="35"/>
      <c r="M12" s="34"/>
      <c r="N12" s="180"/>
      <c r="O12" s="108"/>
      <c r="P12" s="109"/>
      <c r="Q12" s="53"/>
      <c r="R12" s="54"/>
      <c r="S12" s="149"/>
      <c r="T12" s="147"/>
      <c r="U12" s="148"/>
      <c r="V12" s="35"/>
      <c r="W12" s="34"/>
      <c r="X12" s="149"/>
      <c r="Y12" s="147"/>
      <c r="Z12" s="148"/>
      <c r="AA12" s="35"/>
      <c r="AB12" s="34"/>
      <c r="AC12" s="223"/>
      <c r="AD12" s="223"/>
      <c r="AE12" s="224"/>
      <c r="AF12" s="35"/>
      <c r="AG12" s="43"/>
    </row>
    <row r="13" spans="2:33" x14ac:dyDescent="0.2">
      <c r="B13" s="4"/>
      <c r="C13" s="4"/>
      <c r="D13" s="4"/>
      <c r="E13" s="205">
        <f>SUM(E10:F12)</f>
        <v>2634</v>
      </c>
      <c r="F13" s="206"/>
      <c r="I13" s="140"/>
      <c r="J13" s="141"/>
      <c r="K13" s="142"/>
      <c r="L13" s="36"/>
      <c r="M13" s="37">
        <f>SUM(L6:L11)</f>
        <v>0</v>
      </c>
      <c r="N13" s="220"/>
      <c r="O13" s="221"/>
      <c r="P13" s="222"/>
      <c r="Q13" s="36"/>
      <c r="R13" s="37">
        <f>SUM(Q6:Q12)</f>
        <v>180</v>
      </c>
      <c r="S13" s="164"/>
      <c r="T13" s="141"/>
      <c r="U13" s="142"/>
      <c r="V13" s="36"/>
      <c r="W13" s="37">
        <f>SUM(V6:V12)</f>
        <v>46</v>
      </c>
      <c r="X13" s="164"/>
      <c r="Y13" s="141"/>
      <c r="Z13" s="142"/>
      <c r="AA13" s="36"/>
      <c r="AB13" s="37">
        <f>SUM(AA6:AA8)</f>
        <v>347</v>
      </c>
      <c r="AC13" s="141"/>
      <c r="AD13" s="141"/>
      <c r="AE13" s="142"/>
      <c r="AF13" s="36"/>
      <c r="AG13" s="44">
        <f>SUM(AF6:AF9)</f>
        <v>815</v>
      </c>
    </row>
    <row r="14" spans="2:33" ht="17" x14ac:dyDescent="0.2">
      <c r="I14" s="171">
        <v>6</v>
      </c>
      <c r="J14" s="172"/>
      <c r="K14" s="172"/>
      <c r="L14" s="172"/>
      <c r="M14" s="173"/>
      <c r="N14" s="174">
        <v>7</v>
      </c>
      <c r="O14" s="172"/>
      <c r="P14" s="172"/>
      <c r="Q14" s="172"/>
      <c r="R14" s="173"/>
      <c r="S14" s="174">
        <v>8</v>
      </c>
      <c r="T14" s="172"/>
      <c r="U14" s="172"/>
      <c r="V14" s="172"/>
      <c r="W14" s="173"/>
      <c r="X14" s="174">
        <v>9</v>
      </c>
      <c r="Y14" s="172"/>
      <c r="Z14" s="172"/>
      <c r="AA14" s="172"/>
      <c r="AB14" s="173"/>
      <c r="AC14" s="172">
        <v>10</v>
      </c>
      <c r="AD14" s="172"/>
      <c r="AE14" s="172"/>
      <c r="AF14" s="172"/>
      <c r="AG14" s="175"/>
    </row>
    <row r="15" spans="2:33" ht="17" thickBot="1" x14ac:dyDescent="0.25">
      <c r="I15" s="186" t="s">
        <v>349</v>
      </c>
      <c r="J15" s="166"/>
      <c r="K15" s="167"/>
      <c r="L15" s="45">
        <v>329</v>
      </c>
      <c r="M15" s="41"/>
      <c r="N15" s="165" t="s">
        <v>199</v>
      </c>
      <c r="O15" s="166"/>
      <c r="P15" s="167"/>
      <c r="Q15" s="55">
        <v>40</v>
      </c>
      <c r="R15" s="51"/>
      <c r="S15" s="165" t="s">
        <v>351</v>
      </c>
      <c r="T15" s="166"/>
      <c r="U15" s="167"/>
      <c r="V15" s="32">
        <v>103</v>
      </c>
      <c r="W15" s="41"/>
      <c r="X15" s="165" t="s">
        <v>352</v>
      </c>
      <c r="Y15" s="166"/>
      <c r="Z15" s="167"/>
      <c r="AA15" s="58">
        <v>134</v>
      </c>
      <c r="AB15" s="56"/>
      <c r="AC15" s="166" t="s">
        <v>353</v>
      </c>
      <c r="AD15" s="166"/>
      <c r="AE15" s="167"/>
      <c r="AF15" s="83">
        <v>559</v>
      </c>
      <c r="AG15" s="59"/>
    </row>
    <row r="16" spans="2:33" x14ac:dyDescent="0.2">
      <c r="B16" s="214" t="s">
        <v>251</v>
      </c>
      <c r="C16" s="215"/>
      <c r="D16" s="215"/>
      <c r="E16" s="215"/>
      <c r="F16" s="216"/>
      <c r="I16" s="185" t="s">
        <v>350</v>
      </c>
      <c r="J16" s="108"/>
      <c r="K16" s="109"/>
      <c r="L16" s="33">
        <v>100</v>
      </c>
      <c r="M16" s="51"/>
      <c r="N16" s="180"/>
      <c r="O16" s="108"/>
      <c r="P16" s="109"/>
      <c r="Q16" s="53"/>
      <c r="R16" s="54"/>
      <c r="S16" s="105"/>
      <c r="T16" s="106"/>
      <c r="U16" s="107"/>
      <c r="V16" s="53"/>
      <c r="W16" s="54"/>
      <c r="X16" s="180"/>
      <c r="Y16" s="108"/>
      <c r="Z16" s="109"/>
      <c r="AA16" s="53"/>
      <c r="AB16" s="54"/>
      <c r="AC16" s="108" t="s">
        <v>354</v>
      </c>
      <c r="AD16" s="108"/>
      <c r="AE16" s="109"/>
      <c r="AF16" s="33">
        <v>235</v>
      </c>
      <c r="AG16" s="47"/>
    </row>
    <row r="17" spans="2:33" ht="17" thickBot="1" x14ac:dyDescent="0.25">
      <c r="B17" s="217"/>
      <c r="C17" s="218"/>
      <c r="D17" s="218"/>
      <c r="E17" s="218"/>
      <c r="F17" s="219"/>
      <c r="I17" s="185"/>
      <c r="J17" s="108"/>
      <c r="K17" s="109"/>
      <c r="L17" s="53"/>
      <c r="M17" s="54"/>
      <c r="N17" s="105"/>
      <c r="O17" s="106"/>
      <c r="P17" s="107"/>
      <c r="Q17" s="67"/>
      <c r="R17" s="68"/>
      <c r="S17" s="105"/>
      <c r="T17" s="106"/>
      <c r="U17" s="107"/>
      <c r="V17" s="53"/>
      <c r="W17" s="54"/>
      <c r="X17" s="105"/>
      <c r="Y17" s="106"/>
      <c r="Z17" s="107"/>
      <c r="AA17" s="67"/>
      <c r="AB17" s="68"/>
      <c r="AC17" s="108" t="s">
        <v>308</v>
      </c>
      <c r="AD17" s="108"/>
      <c r="AE17" s="109"/>
      <c r="AF17" s="33">
        <v>63</v>
      </c>
      <c r="AG17" s="47"/>
    </row>
    <row r="18" spans="2:33" x14ac:dyDescent="0.2">
      <c r="B18" s="210" t="s">
        <v>5</v>
      </c>
      <c r="C18" s="211"/>
      <c r="D18" s="212"/>
      <c r="E18" s="181">
        <v>1250</v>
      </c>
      <c r="F18" s="182"/>
      <c r="I18" s="116"/>
      <c r="J18" s="106"/>
      <c r="K18" s="107"/>
      <c r="L18" s="67"/>
      <c r="M18" s="68"/>
      <c r="N18" s="105"/>
      <c r="O18" s="106"/>
      <c r="P18" s="107"/>
      <c r="Q18" s="67"/>
      <c r="R18" s="68"/>
      <c r="S18" s="105"/>
      <c r="T18" s="106"/>
      <c r="U18" s="107"/>
      <c r="V18" s="53"/>
      <c r="W18" s="54"/>
      <c r="X18" s="105"/>
      <c r="Y18" s="106"/>
      <c r="Z18" s="107"/>
      <c r="AA18" s="67"/>
      <c r="AB18" s="68"/>
      <c r="AC18" s="108"/>
      <c r="AD18" s="108"/>
      <c r="AE18" s="109"/>
      <c r="AF18" s="53"/>
      <c r="AG18" s="66"/>
    </row>
    <row r="19" spans="2:33" x14ac:dyDescent="0.2">
      <c r="B19" s="210" t="s">
        <v>377</v>
      </c>
      <c r="C19" s="211"/>
      <c r="D19" s="212"/>
      <c r="E19" s="181">
        <v>8522</v>
      </c>
      <c r="F19" s="182"/>
      <c r="I19" s="116"/>
      <c r="J19" s="106"/>
      <c r="K19" s="107"/>
      <c r="L19" s="67"/>
      <c r="M19" s="68"/>
      <c r="N19" s="105"/>
      <c r="O19" s="106"/>
      <c r="P19" s="107"/>
      <c r="Q19" s="67"/>
      <c r="R19" s="68"/>
      <c r="S19" s="105"/>
      <c r="T19" s="106"/>
      <c r="U19" s="107"/>
      <c r="V19" s="53"/>
      <c r="W19" s="54"/>
      <c r="X19" s="105"/>
      <c r="Y19" s="106"/>
      <c r="Z19" s="107"/>
      <c r="AA19" s="67"/>
      <c r="AB19" s="68"/>
      <c r="AC19" s="108"/>
      <c r="AD19" s="108"/>
      <c r="AE19" s="109"/>
      <c r="AF19" s="53"/>
      <c r="AG19" s="66"/>
    </row>
    <row r="20" spans="2:33" x14ac:dyDescent="0.2">
      <c r="B20" s="210" t="s">
        <v>378</v>
      </c>
      <c r="C20" s="211"/>
      <c r="D20" s="212"/>
      <c r="E20" s="213">
        <v>3180</v>
      </c>
      <c r="F20" s="182"/>
      <c r="I20" s="116"/>
      <c r="J20" s="106"/>
      <c r="K20" s="107"/>
      <c r="L20" s="67"/>
      <c r="M20" s="68"/>
      <c r="N20" s="105"/>
      <c r="O20" s="106"/>
      <c r="P20" s="107"/>
      <c r="Q20" s="67"/>
      <c r="R20" s="68"/>
      <c r="S20" s="105"/>
      <c r="T20" s="106"/>
      <c r="U20" s="107"/>
      <c r="V20" s="67"/>
      <c r="W20" s="68"/>
      <c r="X20" s="105"/>
      <c r="Y20" s="106"/>
      <c r="Z20" s="107"/>
      <c r="AA20" s="67"/>
      <c r="AB20" s="68"/>
      <c r="AC20" s="108"/>
      <c r="AD20" s="108"/>
      <c r="AE20" s="109"/>
      <c r="AF20" s="53"/>
      <c r="AG20" s="66"/>
    </row>
    <row r="21" spans="2:33" x14ac:dyDescent="0.2">
      <c r="B21" s="210" t="s">
        <v>117</v>
      </c>
      <c r="C21" s="211"/>
      <c r="D21" s="212"/>
      <c r="E21" s="181">
        <v>6500</v>
      </c>
      <c r="F21" s="182"/>
      <c r="I21" s="116"/>
      <c r="J21" s="106"/>
      <c r="K21" s="107"/>
      <c r="L21" s="67"/>
      <c r="M21" s="68"/>
      <c r="N21" s="105"/>
      <c r="O21" s="106"/>
      <c r="P21" s="107"/>
      <c r="Q21" s="67"/>
      <c r="R21" s="68"/>
      <c r="S21" s="105"/>
      <c r="T21" s="106"/>
      <c r="U21" s="107"/>
      <c r="V21" s="67"/>
      <c r="W21" s="68"/>
      <c r="X21" s="105"/>
      <c r="Y21" s="106"/>
      <c r="Z21" s="107"/>
      <c r="AA21" s="67"/>
      <c r="AB21" s="68"/>
      <c r="AC21" s="106"/>
      <c r="AD21" s="106"/>
      <c r="AE21" s="107"/>
      <c r="AF21" s="53"/>
      <c r="AG21" s="66"/>
    </row>
    <row r="22" spans="2:33" x14ac:dyDescent="0.2">
      <c r="B22" s="210" t="s">
        <v>280</v>
      </c>
      <c r="C22" s="211"/>
      <c r="D22" s="212"/>
      <c r="E22" s="181">
        <v>1500</v>
      </c>
      <c r="F22" s="182"/>
      <c r="I22" s="140"/>
      <c r="J22" s="141"/>
      <c r="K22" s="142"/>
      <c r="L22" s="16"/>
      <c r="M22" s="17">
        <f>SUM(L15:L17)</f>
        <v>429</v>
      </c>
      <c r="N22" s="164"/>
      <c r="O22" s="141"/>
      <c r="P22" s="142"/>
      <c r="Q22" s="16"/>
      <c r="R22" s="17">
        <f>SUM(Q15:Q16)</f>
        <v>40</v>
      </c>
      <c r="S22" s="164"/>
      <c r="T22" s="141"/>
      <c r="U22" s="142"/>
      <c r="V22" s="16"/>
      <c r="W22" s="17">
        <f>SUM(V15:V18,V19)</f>
        <v>103</v>
      </c>
      <c r="X22" s="164"/>
      <c r="Y22" s="141"/>
      <c r="Z22" s="142"/>
      <c r="AA22" s="16"/>
      <c r="AB22" s="17">
        <f>SUM(AA15:AA18)</f>
        <v>134</v>
      </c>
      <c r="AC22" s="141"/>
      <c r="AD22" s="141"/>
      <c r="AE22" s="142"/>
      <c r="AF22" s="16"/>
      <c r="AG22" s="18">
        <f>SUM(AF15:AF19)</f>
        <v>857</v>
      </c>
    </row>
    <row r="23" spans="2:33" ht="17" x14ac:dyDescent="0.2">
      <c r="B23" s="207"/>
      <c r="C23" s="208"/>
      <c r="D23" s="209"/>
      <c r="E23" s="178"/>
      <c r="F23" s="179"/>
      <c r="I23" s="171">
        <v>11</v>
      </c>
      <c r="J23" s="172"/>
      <c r="K23" s="172"/>
      <c r="L23" s="172"/>
      <c r="M23" s="173"/>
      <c r="N23" s="174">
        <v>12</v>
      </c>
      <c r="O23" s="172"/>
      <c r="P23" s="172"/>
      <c r="Q23" s="172"/>
      <c r="R23" s="173"/>
      <c r="S23" s="174">
        <v>13</v>
      </c>
      <c r="T23" s="172"/>
      <c r="U23" s="172"/>
      <c r="V23" s="172"/>
      <c r="W23" s="173"/>
      <c r="X23" s="174">
        <v>14</v>
      </c>
      <c r="Y23" s="172"/>
      <c r="Z23" s="172"/>
      <c r="AA23" s="172"/>
      <c r="AB23" s="173"/>
      <c r="AC23" s="172">
        <v>15</v>
      </c>
      <c r="AD23" s="172"/>
      <c r="AE23" s="172"/>
      <c r="AF23" s="172"/>
      <c r="AG23" s="175"/>
    </row>
    <row r="24" spans="2:33" x14ac:dyDescent="0.2">
      <c r="B24" s="4"/>
      <c r="C24" s="4"/>
      <c r="D24" s="4"/>
      <c r="E24" s="205">
        <f>SUM(E18:F23)</f>
        <v>20952</v>
      </c>
      <c r="F24" s="206"/>
      <c r="I24" s="186" t="s">
        <v>355</v>
      </c>
      <c r="J24" s="166"/>
      <c r="K24" s="167"/>
      <c r="L24" s="55">
        <v>23</v>
      </c>
      <c r="M24" s="51"/>
      <c r="N24" s="165" t="s">
        <v>356</v>
      </c>
      <c r="O24" s="166"/>
      <c r="P24" s="167"/>
      <c r="Q24" s="32">
        <v>77</v>
      </c>
      <c r="R24" s="41"/>
      <c r="S24" s="165" t="s">
        <v>318</v>
      </c>
      <c r="T24" s="166"/>
      <c r="U24" s="167"/>
      <c r="V24" s="45">
        <v>500</v>
      </c>
      <c r="W24" s="56"/>
      <c r="X24" s="165" t="s">
        <v>360</v>
      </c>
      <c r="Y24" s="166"/>
      <c r="Z24" s="167"/>
      <c r="AA24" s="32">
        <v>146</v>
      </c>
      <c r="AB24" s="41"/>
      <c r="AC24" s="166" t="s">
        <v>282</v>
      </c>
      <c r="AD24" s="166"/>
      <c r="AE24" s="167"/>
      <c r="AF24" s="58">
        <v>200</v>
      </c>
      <c r="AG24" s="84"/>
    </row>
    <row r="25" spans="2:33" x14ac:dyDescent="0.2">
      <c r="I25" s="185"/>
      <c r="J25" s="108"/>
      <c r="K25" s="109"/>
      <c r="L25" s="53"/>
      <c r="M25" s="54"/>
      <c r="N25" s="180" t="s">
        <v>357</v>
      </c>
      <c r="O25" s="108"/>
      <c r="P25" s="109"/>
      <c r="Q25" s="50">
        <v>105</v>
      </c>
      <c r="R25" s="51"/>
      <c r="S25" s="180" t="s">
        <v>358</v>
      </c>
      <c r="T25" s="108"/>
      <c r="U25" s="109"/>
      <c r="V25" s="50">
        <v>154</v>
      </c>
      <c r="W25" s="51"/>
      <c r="X25" s="180" t="s">
        <v>361</v>
      </c>
      <c r="Y25" s="108"/>
      <c r="Z25" s="109"/>
      <c r="AA25" s="50">
        <v>101</v>
      </c>
      <c r="AB25" s="51"/>
      <c r="AC25" s="108" t="s">
        <v>42</v>
      </c>
      <c r="AD25" s="108"/>
      <c r="AE25" s="109"/>
      <c r="AF25" s="33">
        <v>100</v>
      </c>
      <c r="AG25" s="85"/>
    </row>
    <row r="26" spans="2:33" ht="17" thickBot="1" x14ac:dyDescent="0.25">
      <c r="I26" s="185"/>
      <c r="J26" s="108"/>
      <c r="K26" s="109"/>
      <c r="L26" s="53"/>
      <c r="M26" s="54"/>
      <c r="N26" s="180" t="s">
        <v>359</v>
      </c>
      <c r="O26" s="108"/>
      <c r="P26" s="109"/>
      <c r="Q26" s="33">
        <v>289</v>
      </c>
      <c r="R26" s="51"/>
      <c r="S26" s="180" t="s">
        <v>162</v>
      </c>
      <c r="T26" s="108"/>
      <c r="U26" s="109"/>
      <c r="V26" s="55">
        <v>317</v>
      </c>
      <c r="W26" s="51"/>
      <c r="X26" s="102" t="s">
        <v>362</v>
      </c>
      <c r="Y26" s="103"/>
      <c r="Z26" s="104"/>
      <c r="AA26" s="33">
        <v>1150</v>
      </c>
      <c r="AB26" s="51"/>
      <c r="AC26" s="108"/>
      <c r="AD26" s="108"/>
      <c r="AE26" s="109"/>
      <c r="AF26" s="67"/>
      <c r="AG26" s="69"/>
    </row>
    <row r="27" spans="2:33" x14ac:dyDescent="0.2">
      <c r="B27" s="195" t="s">
        <v>250</v>
      </c>
      <c r="C27" s="196"/>
      <c r="D27" s="197"/>
      <c r="E27" s="201"/>
      <c r="F27" s="202"/>
      <c r="I27" s="116"/>
      <c r="J27" s="106"/>
      <c r="K27" s="107"/>
      <c r="L27" s="53"/>
      <c r="M27" s="54"/>
      <c r="N27" s="180"/>
      <c r="O27" s="108"/>
      <c r="P27" s="109"/>
      <c r="Q27" s="53"/>
      <c r="R27" s="54"/>
      <c r="S27" s="180"/>
      <c r="T27" s="108"/>
      <c r="U27" s="109"/>
      <c r="V27" s="53"/>
      <c r="W27" s="54"/>
      <c r="X27" s="102" t="s">
        <v>363</v>
      </c>
      <c r="Y27" s="103"/>
      <c r="Z27" s="104"/>
      <c r="AA27" s="50">
        <v>55</v>
      </c>
      <c r="AB27" s="51"/>
      <c r="AC27" s="108"/>
      <c r="AD27" s="108"/>
      <c r="AE27" s="109"/>
      <c r="AF27" s="67"/>
      <c r="AG27" s="69"/>
    </row>
    <row r="28" spans="2:33" ht="17" thickBot="1" x14ac:dyDescent="0.25">
      <c r="B28" s="198"/>
      <c r="C28" s="199"/>
      <c r="D28" s="200"/>
      <c r="E28" s="203"/>
      <c r="F28" s="204"/>
      <c r="I28" s="116"/>
      <c r="J28" s="106"/>
      <c r="K28" s="107"/>
      <c r="L28" s="53"/>
      <c r="M28" s="54"/>
      <c r="N28" s="105"/>
      <c r="O28" s="106"/>
      <c r="P28" s="107"/>
      <c r="Q28" s="53"/>
      <c r="R28" s="54"/>
      <c r="S28" s="180"/>
      <c r="T28" s="108"/>
      <c r="U28" s="109"/>
      <c r="V28" s="53"/>
      <c r="W28" s="54"/>
      <c r="X28" s="105"/>
      <c r="Y28" s="106"/>
      <c r="Z28" s="107"/>
      <c r="AA28" s="53"/>
      <c r="AB28" s="54"/>
      <c r="AC28" s="106"/>
      <c r="AD28" s="106"/>
      <c r="AE28" s="107"/>
      <c r="AF28" s="67"/>
      <c r="AG28" s="69"/>
    </row>
    <row r="29" spans="2:33" x14ac:dyDescent="0.2">
      <c r="I29" s="116"/>
      <c r="J29" s="106"/>
      <c r="K29" s="107"/>
      <c r="L29" s="53"/>
      <c r="M29" s="54"/>
      <c r="N29" s="105"/>
      <c r="O29" s="106"/>
      <c r="P29" s="107"/>
      <c r="Q29" s="67"/>
      <c r="R29" s="68"/>
      <c r="S29" s="105"/>
      <c r="T29" s="106"/>
      <c r="U29" s="107"/>
      <c r="V29" s="53"/>
      <c r="W29" s="54"/>
      <c r="X29" s="105"/>
      <c r="Y29" s="106"/>
      <c r="Z29" s="107"/>
      <c r="AA29" s="67"/>
      <c r="AB29" s="68"/>
      <c r="AC29" s="106"/>
      <c r="AD29" s="106"/>
      <c r="AE29" s="107"/>
      <c r="AF29" s="67"/>
      <c r="AG29" s="69"/>
    </row>
    <row r="30" spans="2:33" x14ac:dyDescent="0.2">
      <c r="I30" s="146"/>
      <c r="J30" s="147"/>
      <c r="K30" s="148"/>
      <c r="L30" s="13"/>
      <c r="M30" s="14"/>
      <c r="N30" s="149"/>
      <c r="O30" s="147"/>
      <c r="P30" s="148"/>
      <c r="Q30" s="13"/>
      <c r="R30" s="14"/>
      <c r="S30" s="149"/>
      <c r="T30" s="147"/>
      <c r="U30" s="148"/>
      <c r="V30" s="13"/>
      <c r="W30" s="14"/>
      <c r="X30" s="149"/>
      <c r="Y30" s="147"/>
      <c r="Z30" s="148"/>
      <c r="AA30" s="13"/>
      <c r="AB30" s="14"/>
      <c r="AC30" s="147"/>
      <c r="AD30" s="147"/>
      <c r="AE30" s="148"/>
      <c r="AF30" s="13"/>
      <c r="AG30" s="15"/>
    </row>
    <row r="31" spans="2:33" ht="17" thickBot="1" x14ac:dyDescent="0.25">
      <c r="I31" s="140"/>
      <c r="J31" s="141"/>
      <c r="K31" s="142"/>
      <c r="L31" s="16"/>
      <c r="M31" s="17">
        <f>SUM(L24:L29)</f>
        <v>23</v>
      </c>
      <c r="N31" s="164"/>
      <c r="O31" s="141"/>
      <c r="P31" s="142"/>
      <c r="Q31" s="16"/>
      <c r="R31" s="17">
        <f>SUM(Q24:Q29)</f>
        <v>471</v>
      </c>
      <c r="S31" s="164"/>
      <c r="T31" s="141"/>
      <c r="U31" s="142"/>
      <c r="V31" s="16"/>
      <c r="W31" s="17">
        <f>SUM(V24:V29)</f>
        <v>971</v>
      </c>
      <c r="X31" s="164"/>
      <c r="Y31" s="141"/>
      <c r="Z31" s="142"/>
      <c r="AA31" s="16"/>
      <c r="AB31" s="17">
        <f>SUM(AA24:AA29)</f>
        <v>1452</v>
      </c>
      <c r="AC31" s="141"/>
      <c r="AD31" s="141"/>
      <c r="AE31" s="142"/>
      <c r="AF31" s="16"/>
      <c r="AG31" s="18">
        <f>SUM(AF24:AF29)</f>
        <v>300</v>
      </c>
    </row>
    <row r="32" spans="2:33" ht="19" thickBot="1" x14ac:dyDescent="0.25">
      <c r="B32" s="190" t="s">
        <v>89</v>
      </c>
      <c r="C32" s="191"/>
      <c r="D32" s="191"/>
      <c r="E32" s="191"/>
      <c r="F32" s="192"/>
      <c r="I32" s="171">
        <v>16</v>
      </c>
      <c r="J32" s="172"/>
      <c r="K32" s="172"/>
      <c r="L32" s="172"/>
      <c r="M32" s="173"/>
      <c r="N32" s="174">
        <v>17</v>
      </c>
      <c r="O32" s="172"/>
      <c r="P32" s="172"/>
      <c r="Q32" s="172"/>
      <c r="R32" s="173"/>
      <c r="S32" s="174">
        <v>18</v>
      </c>
      <c r="T32" s="172"/>
      <c r="U32" s="172"/>
      <c r="V32" s="172"/>
      <c r="W32" s="173"/>
      <c r="X32" s="174">
        <v>19</v>
      </c>
      <c r="Y32" s="172"/>
      <c r="Z32" s="172"/>
      <c r="AA32" s="172"/>
      <c r="AB32" s="173"/>
      <c r="AC32" s="172">
        <v>20</v>
      </c>
      <c r="AD32" s="172"/>
      <c r="AE32" s="172"/>
      <c r="AF32" s="172"/>
      <c r="AG32" s="175"/>
    </row>
    <row r="33" spans="2:33" x14ac:dyDescent="0.2">
      <c r="B33" s="100" t="s">
        <v>385</v>
      </c>
      <c r="C33" s="193" t="s">
        <v>252</v>
      </c>
      <c r="D33" s="194"/>
      <c r="E33" s="181">
        <v>5051</v>
      </c>
      <c r="F33" s="182"/>
      <c r="I33" s="186" t="s">
        <v>364</v>
      </c>
      <c r="J33" s="166"/>
      <c r="K33" s="167"/>
      <c r="L33" s="88">
        <v>6500</v>
      </c>
      <c r="M33" s="86"/>
      <c r="N33" s="165" t="s">
        <v>366</v>
      </c>
      <c r="O33" s="166"/>
      <c r="P33" s="167"/>
      <c r="Q33" s="87">
        <v>396</v>
      </c>
      <c r="R33" s="71"/>
      <c r="S33" s="187" t="s">
        <v>367</v>
      </c>
      <c r="T33" s="188"/>
      <c r="U33" s="189"/>
      <c r="V33" s="89">
        <v>414</v>
      </c>
      <c r="W33" s="71"/>
      <c r="X33" s="165" t="s">
        <v>371</v>
      </c>
      <c r="Y33" s="166"/>
      <c r="Z33" s="167"/>
      <c r="AA33" s="45">
        <v>70</v>
      </c>
      <c r="AB33" s="93"/>
      <c r="AC33" s="166" t="s">
        <v>368</v>
      </c>
      <c r="AD33" s="166"/>
      <c r="AE33" s="167"/>
      <c r="AF33" s="58">
        <v>2664</v>
      </c>
      <c r="AG33" s="73"/>
    </row>
    <row r="34" spans="2:33" x14ac:dyDescent="0.2">
      <c r="B34" s="100" t="s">
        <v>386</v>
      </c>
      <c r="C34" s="110" t="s">
        <v>252</v>
      </c>
      <c r="D34" s="111"/>
      <c r="E34" s="181"/>
      <c r="F34" s="182"/>
      <c r="I34" s="185" t="s">
        <v>365</v>
      </c>
      <c r="J34" s="108"/>
      <c r="K34" s="109"/>
      <c r="L34" s="55">
        <v>153</v>
      </c>
      <c r="M34" s="72"/>
      <c r="N34" s="180" t="s">
        <v>370</v>
      </c>
      <c r="O34" s="108"/>
      <c r="P34" s="109"/>
      <c r="Q34" s="80">
        <v>1182</v>
      </c>
      <c r="R34" s="92"/>
      <c r="S34" s="102" t="s">
        <v>373</v>
      </c>
      <c r="T34" s="103"/>
      <c r="U34" s="104"/>
      <c r="V34" s="95">
        <v>90</v>
      </c>
      <c r="W34" s="72"/>
      <c r="X34" s="180" t="s">
        <v>372</v>
      </c>
      <c r="Y34" s="108"/>
      <c r="Z34" s="109"/>
      <c r="AA34" s="62">
        <v>134</v>
      </c>
      <c r="AB34" s="94"/>
      <c r="AC34" s="108" t="s">
        <v>375</v>
      </c>
      <c r="AD34" s="108"/>
      <c r="AE34" s="109"/>
      <c r="AF34" s="96">
        <v>347</v>
      </c>
      <c r="AG34" s="74"/>
    </row>
    <row r="35" spans="2:33" x14ac:dyDescent="0.2">
      <c r="B35" s="100" t="s">
        <v>387</v>
      </c>
      <c r="C35" s="110" t="s">
        <v>343</v>
      </c>
      <c r="D35" s="111"/>
      <c r="E35" s="181">
        <v>8040</v>
      </c>
      <c r="F35" s="182"/>
      <c r="I35" s="116"/>
      <c r="J35" s="106"/>
      <c r="K35" s="107"/>
      <c r="L35" s="67"/>
      <c r="M35" s="68"/>
      <c r="N35" s="105"/>
      <c r="O35" s="106"/>
      <c r="P35" s="107"/>
      <c r="Q35" s="67"/>
      <c r="R35" s="68"/>
      <c r="S35" s="102"/>
      <c r="T35" s="103"/>
      <c r="U35" s="104"/>
      <c r="V35" s="67"/>
      <c r="W35" s="68"/>
      <c r="X35" s="180" t="s">
        <v>374</v>
      </c>
      <c r="Y35" s="108"/>
      <c r="Z35" s="109"/>
      <c r="AA35" s="55">
        <v>178</v>
      </c>
      <c r="AB35" s="72"/>
      <c r="AC35" s="108" t="s">
        <v>376</v>
      </c>
      <c r="AD35" s="108"/>
      <c r="AE35" s="109"/>
      <c r="AF35" s="95">
        <v>320</v>
      </c>
      <c r="AG35" s="74"/>
    </row>
    <row r="36" spans="2:33" x14ac:dyDescent="0.2">
      <c r="B36" s="100" t="s">
        <v>388</v>
      </c>
      <c r="C36" s="110" t="s">
        <v>323</v>
      </c>
      <c r="D36" s="111"/>
      <c r="E36" s="181">
        <v>5000</v>
      </c>
      <c r="F36" s="182"/>
      <c r="I36" s="116"/>
      <c r="J36" s="106"/>
      <c r="K36" s="107"/>
      <c r="L36" s="67"/>
      <c r="M36" s="68"/>
      <c r="N36" s="105"/>
      <c r="O36" s="106"/>
      <c r="P36" s="107"/>
      <c r="Q36" s="67"/>
      <c r="R36" s="68"/>
      <c r="S36" s="102"/>
      <c r="T36" s="103"/>
      <c r="U36" s="104"/>
      <c r="V36" s="67"/>
      <c r="W36" s="68"/>
      <c r="X36" s="105"/>
      <c r="Y36" s="106"/>
      <c r="Z36" s="107"/>
      <c r="AA36" s="67"/>
      <c r="AB36" s="68"/>
      <c r="AC36" s="108"/>
      <c r="AD36" s="108"/>
      <c r="AE36" s="109"/>
      <c r="AF36" s="67"/>
      <c r="AG36" s="69"/>
    </row>
    <row r="37" spans="2:33" x14ac:dyDescent="0.2">
      <c r="B37" s="100" t="s">
        <v>386</v>
      </c>
      <c r="C37" s="110" t="s">
        <v>378</v>
      </c>
      <c r="D37" s="111"/>
      <c r="E37" s="98"/>
      <c r="F37" s="99"/>
      <c r="I37" s="116"/>
      <c r="J37" s="106"/>
      <c r="K37" s="107"/>
      <c r="L37" s="67"/>
      <c r="M37" s="68"/>
      <c r="N37" s="105"/>
      <c r="O37" s="106"/>
      <c r="P37" s="107"/>
      <c r="Q37" s="67"/>
      <c r="R37" s="68"/>
      <c r="S37" s="102"/>
      <c r="T37" s="103"/>
      <c r="U37" s="104"/>
      <c r="V37" s="67"/>
      <c r="W37" s="68"/>
      <c r="X37" s="105"/>
      <c r="Y37" s="106"/>
      <c r="Z37" s="107"/>
      <c r="AA37" s="67"/>
      <c r="AB37" s="68"/>
      <c r="AC37" s="108"/>
      <c r="AD37" s="108"/>
      <c r="AE37" s="109"/>
      <c r="AF37" s="67"/>
      <c r="AG37" s="69"/>
    </row>
    <row r="38" spans="2:33" x14ac:dyDescent="0.2">
      <c r="B38" s="101" t="s">
        <v>389</v>
      </c>
      <c r="C38" s="183" t="s">
        <v>384</v>
      </c>
      <c r="D38" s="184"/>
      <c r="E38" s="178">
        <v>1519</v>
      </c>
      <c r="F38" s="179"/>
      <c r="I38" s="116"/>
      <c r="J38" s="106"/>
      <c r="K38" s="107"/>
      <c r="L38" s="67"/>
      <c r="M38" s="68"/>
      <c r="N38" s="105"/>
      <c r="O38" s="106"/>
      <c r="P38" s="107"/>
      <c r="Q38" s="67"/>
      <c r="R38" s="68"/>
      <c r="S38" s="105"/>
      <c r="T38" s="106"/>
      <c r="U38" s="107"/>
      <c r="V38" s="67"/>
      <c r="W38" s="68"/>
      <c r="X38" s="105"/>
      <c r="Y38" s="106"/>
      <c r="Z38" s="107"/>
      <c r="AA38" s="67"/>
      <c r="AB38" s="68"/>
      <c r="AC38" s="180"/>
      <c r="AD38" s="108"/>
      <c r="AE38" s="109"/>
      <c r="AF38" s="67"/>
      <c r="AG38" s="69"/>
    </row>
    <row r="39" spans="2:33" x14ac:dyDescent="0.2">
      <c r="B39" s="4"/>
      <c r="C39" s="4"/>
      <c r="D39" s="4"/>
      <c r="E39" s="176">
        <f>SUM(E33:F38)</f>
        <v>19610</v>
      </c>
      <c r="F39" s="177"/>
      <c r="I39" s="116"/>
      <c r="J39" s="106"/>
      <c r="K39" s="107"/>
      <c r="L39" s="67"/>
      <c r="M39" s="68"/>
      <c r="N39" s="105"/>
      <c r="O39" s="106"/>
      <c r="P39" s="107"/>
      <c r="Q39" s="67"/>
      <c r="R39" s="68"/>
      <c r="S39" s="105"/>
      <c r="T39" s="106"/>
      <c r="U39" s="107"/>
      <c r="V39" s="67"/>
      <c r="W39" s="68"/>
      <c r="X39" s="105"/>
      <c r="Y39" s="106"/>
      <c r="Z39" s="107"/>
      <c r="AA39" s="67"/>
      <c r="AB39" s="68"/>
      <c r="AC39" s="106"/>
      <c r="AD39" s="106"/>
      <c r="AE39" s="107"/>
      <c r="AF39" s="67"/>
      <c r="AG39" s="69"/>
    </row>
    <row r="40" spans="2:33" x14ac:dyDescent="0.2">
      <c r="B40" s="4"/>
      <c r="C40" s="4"/>
      <c r="D40" s="4"/>
      <c r="E40" s="4"/>
      <c r="F40" s="4"/>
      <c r="I40" s="146"/>
      <c r="J40" s="147"/>
      <c r="K40" s="148"/>
      <c r="L40" s="13"/>
      <c r="M40" s="14"/>
      <c r="N40" s="149"/>
      <c r="O40" s="147"/>
      <c r="P40" s="148"/>
      <c r="Q40" s="13"/>
      <c r="R40" s="14"/>
      <c r="S40" s="149"/>
      <c r="T40" s="147"/>
      <c r="U40" s="148"/>
      <c r="V40" s="13"/>
      <c r="W40" s="14"/>
      <c r="X40" s="149"/>
      <c r="Y40" s="147"/>
      <c r="Z40" s="148"/>
      <c r="AA40" s="13"/>
      <c r="AB40" s="14"/>
      <c r="AC40" s="147"/>
      <c r="AD40" s="147"/>
      <c r="AE40" s="148"/>
      <c r="AF40" s="13"/>
      <c r="AG40" s="15"/>
    </row>
    <row r="41" spans="2:33" ht="17" thickBot="1" x14ac:dyDescent="0.25">
      <c r="B41" s="5"/>
      <c r="C41" s="5"/>
      <c r="D41" s="5"/>
      <c r="E41" s="5"/>
      <c r="F41" s="5"/>
      <c r="I41" s="140"/>
      <c r="J41" s="141"/>
      <c r="K41" s="142"/>
      <c r="L41" s="16"/>
      <c r="M41" s="17">
        <f>SUM(L33:L39)</f>
        <v>6653</v>
      </c>
      <c r="N41" s="164"/>
      <c r="O41" s="141"/>
      <c r="P41" s="142"/>
      <c r="Q41" s="16"/>
      <c r="R41" s="17">
        <f>SUM(Q33:Q39)</f>
        <v>1578</v>
      </c>
      <c r="S41" s="164"/>
      <c r="T41" s="141"/>
      <c r="U41" s="142"/>
      <c r="V41" s="16"/>
      <c r="W41" s="17">
        <f>SUM(V33:V39)</f>
        <v>504</v>
      </c>
      <c r="X41" s="164"/>
      <c r="Y41" s="141"/>
      <c r="Z41" s="142"/>
      <c r="AA41" s="16"/>
      <c r="AB41" s="17">
        <f>SUM(AA33:AA39)</f>
        <v>382</v>
      </c>
      <c r="AC41" s="141"/>
      <c r="AD41" s="141"/>
      <c r="AE41" s="142"/>
      <c r="AF41" s="16"/>
      <c r="AG41" s="18">
        <f>SUM(AF33:AF39)</f>
        <v>3331</v>
      </c>
    </row>
    <row r="42" spans="2:33" ht="18" thickBot="1" x14ac:dyDescent="0.25">
      <c r="B42" s="168" t="s">
        <v>108</v>
      </c>
      <c r="C42" s="169"/>
      <c r="D42" s="169"/>
      <c r="E42" s="169"/>
      <c r="F42" s="170"/>
      <c r="G42" s="1"/>
      <c r="I42" s="171">
        <v>21</v>
      </c>
      <c r="J42" s="172"/>
      <c r="K42" s="172"/>
      <c r="L42" s="172"/>
      <c r="M42" s="173"/>
      <c r="N42" s="174">
        <v>22</v>
      </c>
      <c r="O42" s="172"/>
      <c r="P42" s="172"/>
      <c r="Q42" s="172"/>
      <c r="R42" s="173"/>
      <c r="S42" s="174">
        <v>23</v>
      </c>
      <c r="T42" s="172"/>
      <c r="U42" s="172"/>
      <c r="V42" s="172"/>
      <c r="W42" s="173"/>
      <c r="X42" s="174">
        <v>24</v>
      </c>
      <c r="Y42" s="172"/>
      <c r="Z42" s="172"/>
      <c r="AA42" s="172"/>
      <c r="AB42" s="173"/>
      <c r="AC42" s="172">
        <v>25</v>
      </c>
      <c r="AD42" s="172"/>
      <c r="AE42" s="172"/>
      <c r="AF42" s="172"/>
      <c r="AG42" s="175"/>
    </row>
    <row r="43" spans="2:33" x14ac:dyDescent="0.2">
      <c r="B43" s="157" t="s">
        <v>109</v>
      </c>
      <c r="C43" s="158"/>
      <c r="D43" s="158"/>
      <c r="E43" s="6">
        <v>38</v>
      </c>
      <c r="F43" s="7">
        <v>32</v>
      </c>
      <c r="G43" s="1"/>
      <c r="I43" s="133" t="s">
        <v>379</v>
      </c>
      <c r="J43" s="134"/>
      <c r="K43" s="135"/>
      <c r="L43" s="32">
        <v>40</v>
      </c>
      <c r="M43" s="71"/>
      <c r="N43" s="156"/>
      <c r="O43" s="134"/>
      <c r="P43" s="135"/>
      <c r="Q43" s="64"/>
      <c r="R43" s="78"/>
      <c r="S43" s="156"/>
      <c r="T43" s="134"/>
      <c r="U43" s="135"/>
      <c r="V43" s="64"/>
      <c r="W43" s="78"/>
      <c r="X43" s="165" t="s">
        <v>383</v>
      </c>
      <c r="Y43" s="166"/>
      <c r="Z43" s="167"/>
      <c r="AA43" s="97">
        <v>126</v>
      </c>
      <c r="AB43" s="71"/>
      <c r="AC43" s="166" t="s">
        <v>327</v>
      </c>
      <c r="AD43" s="166"/>
      <c r="AE43" s="167"/>
      <c r="AF43" s="48">
        <v>210</v>
      </c>
      <c r="AG43" s="73"/>
    </row>
    <row r="44" spans="2:33" x14ac:dyDescent="0.2">
      <c r="B44" s="157" t="s">
        <v>110</v>
      </c>
      <c r="C44" s="158"/>
      <c r="D44" s="158"/>
      <c r="E44" s="6">
        <v>17</v>
      </c>
      <c r="F44" s="7">
        <v>13</v>
      </c>
      <c r="G44" s="1"/>
      <c r="I44" s="116" t="s">
        <v>380</v>
      </c>
      <c r="J44" s="106"/>
      <c r="K44" s="107"/>
      <c r="L44" s="55">
        <v>53</v>
      </c>
      <c r="M44" s="72"/>
      <c r="N44" s="105"/>
      <c r="O44" s="106"/>
      <c r="P44" s="107"/>
      <c r="Q44" s="67"/>
      <c r="R44" s="68"/>
      <c r="S44" s="105"/>
      <c r="T44" s="106"/>
      <c r="U44" s="107"/>
      <c r="V44" s="53"/>
      <c r="W44" s="68"/>
      <c r="X44" s="105"/>
      <c r="Y44" s="106"/>
      <c r="Z44" s="107"/>
      <c r="AA44" s="67"/>
      <c r="AB44" s="68"/>
      <c r="AC44" s="106"/>
      <c r="AD44" s="106"/>
      <c r="AE44" s="107"/>
      <c r="AF44" s="53"/>
      <c r="AG44" s="69"/>
    </row>
    <row r="45" spans="2:33" x14ac:dyDescent="0.2">
      <c r="B45" s="157" t="s">
        <v>47</v>
      </c>
      <c r="C45" s="158"/>
      <c r="D45" s="158"/>
      <c r="E45" s="6">
        <v>34</v>
      </c>
      <c r="F45" s="7">
        <v>27</v>
      </c>
      <c r="G45" s="1"/>
      <c r="I45" s="116" t="s">
        <v>381</v>
      </c>
      <c r="J45" s="106"/>
      <c r="K45" s="107"/>
      <c r="L45" s="62">
        <v>3180</v>
      </c>
      <c r="M45" s="72"/>
      <c r="N45" s="105"/>
      <c r="O45" s="106"/>
      <c r="P45" s="107"/>
      <c r="Q45" s="67"/>
      <c r="R45" s="68"/>
      <c r="S45" s="105"/>
      <c r="T45" s="106"/>
      <c r="U45" s="107"/>
      <c r="V45" s="53"/>
      <c r="W45" s="68"/>
      <c r="X45" s="105"/>
      <c r="Y45" s="106"/>
      <c r="Z45" s="107"/>
      <c r="AA45" s="67"/>
      <c r="AB45" s="68"/>
      <c r="AC45" s="106"/>
      <c r="AD45" s="106"/>
      <c r="AE45" s="107"/>
      <c r="AF45" s="67"/>
      <c r="AG45" s="69"/>
    </row>
    <row r="46" spans="2:33" x14ac:dyDescent="0.2">
      <c r="B46" s="157" t="s">
        <v>31</v>
      </c>
      <c r="C46" s="158"/>
      <c r="D46" s="158"/>
      <c r="E46" s="6">
        <v>200</v>
      </c>
      <c r="F46" s="7">
        <v>198</v>
      </c>
      <c r="G46" s="1"/>
      <c r="I46" s="116" t="s">
        <v>382</v>
      </c>
      <c r="J46" s="106"/>
      <c r="K46" s="107"/>
      <c r="L46" s="62">
        <v>3522</v>
      </c>
      <c r="M46" s="72"/>
      <c r="N46" s="105"/>
      <c r="O46" s="106"/>
      <c r="P46" s="107"/>
      <c r="Q46" s="67"/>
      <c r="R46" s="68"/>
      <c r="S46" s="105"/>
      <c r="T46" s="106"/>
      <c r="U46" s="107"/>
      <c r="V46" s="67"/>
      <c r="W46" s="68"/>
      <c r="X46" s="105"/>
      <c r="Y46" s="106"/>
      <c r="Z46" s="107"/>
      <c r="AA46" s="67"/>
      <c r="AB46" s="68"/>
      <c r="AC46" s="106"/>
      <c r="AD46" s="106"/>
      <c r="AE46" s="107"/>
      <c r="AF46" s="67"/>
      <c r="AG46" s="69"/>
    </row>
    <row r="47" spans="2:33" x14ac:dyDescent="0.2">
      <c r="B47" s="157" t="s">
        <v>263</v>
      </c>
      <c r="C47" s="158"/>
      <c r="D47" s="158"/>
      <c r="E47" s="6">
        <v>13</v>
      </c>
      <c r="F47" s="7">
        <v>7</v>
      </c>
      <c r="G47" s="1"/>
      <c r="I47" s="116"/>
      <c r="J47" s="106"/>
      <c r="K47" s="107"/>
      <c r="L47" s="53"/>
      <c r="M47" s="68"/>
      <c r="N47" s="105"/>
      <c r="O47" s="106"/>
      <c r="P47" s="107"/>
      <c r="Q47" s="67"/>
      <c r="R47" s="68"/>
      <c r="S47" s="105"/>
      <c r="T47" s="106"/>
      <c r="U47" s="107"/>
      <c r="V47" s="67"/>
      <c r="W47" s="68"/>
      <c r="X47" s="105"/>
      <c r="Y47" s="106"/>
      <c r="Z47" s="107"/>
      <c r="AA47" s="67"/>
      <c r="AB47" s="68"/>
      <c r="AC47" s="106"/>
      <c r="AD47" s="106"/>
      <c r="AE47" s="107"/>
      <c r="AF47" s="67"/>
      <c r="AG47" s="69"/>
    </row>
    <row r="48" spans="2:33" x14ac:dyDescent="0.2">
      <c r="B48" s="157" t="s">
        <v>112</v>
      </c>
      <c r="C48" s="158"/>
      <c r="D48" s="158"/>
      <c r="E48" s="6">
        <v>86</v>
      </c>
      <c r="F48" s="7">
        <v>84</v>
      </c>
      <c r="G48" s="1"/>
      <c r="I48" s="116"/>
      <c r="J48" s="106"/>
      <c r="K48" s="107"/>
      <c r="L48" s="67"/>
      <c r="M48" s="68"/>
      <c r="N48" s="105"/>
      <c r="O48" s="106"/>
      <c r="P48" s="107"/>
      <c r="Q48" s="67"/>
      <c r="R48" s="68"/>
      <c r="S48" s="105"/>
      <c r="T48" s="106"/>
      <c r="U48" s="107"/>
      <c r="V48" s="67"/>
      <c r="W48" s="68"/>
      <c r="X48" s="105"/>
      <c r="Y48" s="106"/>
      <c r="Z48" s="107"/>
      <c r="AA48" s="67"/>
      <c r="AB48" s="68"/>
      <c r="AC48" s="106"/>
      <c r="AD48" s="106"/>
      <c r="AE48" s="107"/>
      <c r="AF48" s="67"/>
      <c r="AG48" s="69"/>
    </row>
    <row r="49" spans="2:33" x14ac:dyDescent="0.2">
      <c r="B49" s="157"/>
      <c r="C49" s="158"/>
      <c r="D49" s="158"/>
      <c r="E49" s="6"/>
      <c r="F49" s="7"/>
      <c r="G49" s="1"/>
      <c r="I49" s="146"/>
      <c r="J49" s="147"/>
      <c r="K49" s="148"/>
      <c r="L49" s="13"/>
      <c r="M49" s="14"/>
      <c r="N49" s="149"/>
      <c r="O49" s="147"/>
      <c r="P49" s="148"/>
      <c r="Q49" s="13"/>
      <c r="R49" s="14"/>
      <c r="S49" s="149"/>
      <c r="T49" s="147"/>
      <c r="U49" s="148"/>
      <c r="V49" s="13"/>
      <c r="W49" s="14"/>
      <c r="X49" s="149"/>
      <c r="Y49" s="147"/>
      <c r="Z49" s="148"/>
      <c r="AA49" s="13"/>
      <c r="AB49" s="14"/>
      <c r="AC49" s="147"/>
      <c r="AD49" s="147"/>
      <c r="AE49" s="148"/>
      <c r="AF49" s="13"/>
      <c r="AG49" s="15"/>
    </row>
    <row r="50" spans="2:33" x14ac:dyDescent="0.2">
      <c r="B50" s="157" t="s">
        <v>264</v>
      </c>
      <c r="C50" s="158"/>
      <c r="D50" s="158"/>
      <c r="E50" s="6">
        <v>105</v>
      </c>
      <c r="F50" s="7">
        <v>629</v>
      </c>
      <c r="G50" s="1"/>
      <c r="I50" s="140"/>
      <c r="J50" s="141"/>
      <c r="K50" s="142"/>
      <c r="L50" s="16"/>
      <c r="M50" s="17">
        <f>SUM(L43:L48)</f>
        <v>6795</v>
      </c>
      <c r="N50" s="164"/>
      <c r="O50" s="141"/>
      <c r="P50" s="142"/>
      <c r="Q50" s="16"/>
      <c r="R50" s="17">
        <f>SUM(Q43:Q48)</f>
        <v>0</v>
      </c>
      <c r="S50" s="164"/>
      <c r="T50" s="141"/>
      <c r="U50" s="142"/>
      <c r="V50" s="16"/>
      <c r="W50" s="17">
        <f>SUM(V43:V48)</f>
        <v>0</v>
      </c>
      <c r="X50" s="164"/>
      <c r="Y50" s="141"/>
      <c r="Z50" s="142"/>
      <c r="AA50" s="16"/>
      <c r="AB50" s="17">
        <f>SUM(AA43:AA48)</f>
        <v>126</v>
      </c>
      <c r="AC50" s="141"/>
      <c r="AD50" s="141"/>
      <c r="AE50" s="142"/>
      <c r="AF50" s="16"/>
      <c r="AG50" s="18">
        <f>SUM(AF43:AF48)</f>
        <v>210</v>
      </c>
    </row>
    <row r="51" spans="2:33" ht="17" x14ac:dyDescent="0.2">
      <c r="B51" s="157" t="s">
        <v>47</v>
      </c>
      <c r="C51" s="158"/>
      <c r="D51" s="158"/>
      <c r="E51" s="6">
        <v>754</v>
      </c>
      <c r="F51" s="7">
        <v>3029</v>
      </c>
      <c r="G51" s="1"/>
      <c r="I51" s="159">
        <v>26</v>
      </c>
      <c r="J51" s="160"/>
      <c r="K51" s="160"/>
      <c r="L51" s="160"/>
      <c r="M51" s="161"/>
      <c r="N51" s="162">
        <v>27</v>
      </c>
      <c r="O51" s="160"/>
      <c r="P51" s="160"/>
      <c r="Q51" s="160"/>
      <c r="R51" s="161"/>
      <c r="S51" s="162">
        <v>28</v>
      </c>
      <c r="T51" s="160"/>
      <c r="U51" s="160"/>
      <c r="V51" s="160"/>
      <c r="W51" s="161"/>
      <c r="X51" s="162">
        <v>29</v>
      </c>
      <c r="Y51" s="160"/>
      <c r="Z51" s="160"/>
      <c r="AA51" s="160"/>
      <c r="AB51" s="161"/>
      <c r="AC51" s="160">
        <v>30</v>
      </c>
      <c r="AD51" s="160"/>
      <c r="AE51" s="160"/>
      <c r="AF51" s="160"/>
      <c r="AG51" s="163"/>
    </row>
    <row r="52" spans="2:33" x14ac:dyDescent="0.2">
      <c r="B52" s="154" t="s">
        <v>283</v>
      </c>
      <c r="C52" s="155"/>
      <c r="D52" s="155"/>
      <c r="E52" s="8">
        <v>780</v>
      </c>
      <c r="F52" s="9">
        <v>7800</v>
      </c>
      <c r="G52" s="1"/>
      <c r="I52" s="133" t="s">
        <v>390</v>
      </c>
      <c r="J52" s="134"/>
      <c r="K52" s="135"/>
      <c r="L52" s="415">
        <v>875</v>
      </c>
      <c r="M52" s="71"/>
      <c r="N52" s="156" t="s">
        <v>179</v>
      </c>
      <c r="O52" s="134"/>
      <c r="P52" s="135"/>
      <c r="Q52" s="45">
        <v>155</v>
      </c>
      <c r="R52" s="71"/>
      <c r="S52" s="156"/>
      <c r="T52" s="134"/>
      <c r="U52" s="135"/>
      <c r="V52" s="64"/>
      <c r="W52" s="78"/>
      <c r="X52" s="156"/>
      <c r="Y52" s="134"/>
      <c r="Z52" s="135"/>
      <c r="AA52" s="64"/>
      <c r="AB52" s="78"/>
      <c r="AC52" s="134"/>
      <c r="AD52" s="134"/>
      <c r="AE52" s="135"/>
      <c r="AF52" s="82"/>
      <c r="AG52" s="81"/>
    </row>
    <row r="53" spans="2:33" x14ac:dyDescent="0.2">
      <c r="B53" s="1"/>
      <c r="C53" s="1"/>
      <c r="D53" s="1"/>
      <c r="E53" s="10">
        <f>SUM(E43:E52)</f>
        <v>2027</v>
      </c>
      <c r="F53" s="10">
        <f>SUM(F43:F52)</f>
        <v>11819</v>
      </c>
      <c r="G53" s="1"/>
      <c r="I53" s="116"/>
      <c r="J53" s="106"/>
      <c r="K53" s="107"/>
      <c r="L53" s="67"/>
      <c r="M53" s="68"/>
      <c r="N53" s="105"/>
      <c r="O53" s="106"/>
      <c r="P53" s="107"/>
      <c r="Q53" s="67"/>
      <c r="R53" s="68"/>
      <c r="S53" s="105"/>
      <c r="T53" s="106"/>
      <c r="U53" s="107"/>
      <c r="V53" s="53"/>
      <c r="W53" s="68"/>
      <c r="X53" s="105"/>
      <c r="Y53" s="106"/>
      <c r="Z53" s="107"/>
      <c r="AA53" s="53"/>
      <c r="AB53" s="68"/>
      <c r="AC53" s="106"/>
      <c r="AD53" s="106"/>
      <c r="AE53" s="107"/>
      <c r="AF53" s="67"/>
      <c r="AG53" s="69"/>
    </row>
    <row r="54" spans="2:33" x14ac:dyDescent="0.2">
      <c r="B54" s="1"/>
      <c r="C54" s="1"/>
      <c r="D54" s="1"/>
      <c r="E54" s="1"/>
      <c r="F54" s="1"/>
      <c r="G54" s="1"/>
      <c r="I54" s="116"/>
      <c r="J54" s="106"/>
      <c r="K54" s="107"/>
      <c r="L54" s="67"/>
      <c r="M54" s="68"/>
      <c r="N54" s="105"/>
      <c r="O54" s="106"/>
      <c r="P54" s="107"/>
      <c r="Q54" s="67"/>
      <c r="R54" s="68"/>
      <c r="S54" s="105"/>
      <c r="T54" s="106"/>
      <c r="U54" s="107"/>
      <c r="V54" s="53"/>
      <c r="W54" s="68"/>
      <c r="X54" s="105"/>
      <c r="Y54" s="106"/>
      <c r="Z54" s="107"/>
      <c r="AA54" s="67"/>
      <c r="AB54" s="68"/>
      <c r="AC54" s="106"/>
      <c r="AD54" s="106"/>
      <c r="AE54" s="107"/>
      <c r="AF54" s="67"/>
      <c r="AG54" s="69"/>
    </row>
    <row r="55" spans="2:33" ht="17" thickBot="1" x14ac:dyDescent="0.25">
      <c r="B55" s="1"/>
      <c r="C55" s="1"/>
      <c r="D55" s="1"/>
      <c r="E55" s="1"/>
      <c r="F55" s="1"/>
      <c r="G55" s="1"/>
      <c r="I55" s="116"/>
      <c r="J55" s="106"/>
      <c r="K55" s="107"/>
      <c r="L55" s="67"/>
      <c r="M55" s="68"/>
      <c r="N55" s="105"/>
      <c r="O55" s="106"/>
      <c r="P55" s="107"/>
      <c r="Q55" s="67"/>
      <c r="R55" s="68"/>
      <c r="S55" s="105"/>
      <c r="T55" s="106"/>
      <c r="U55" s="107"/>
      <c r="V55" s="67"/>
      <c r="W55" s="68"/>
      <c r="X55" s="105"/>
      <c r="Y55" s="106"/>
      <c r="Z55" s="107"/>
      <c r="AA55" s="67"/>
      <c r="AB55" s="68"/>
      <c r="AC55" s="106"/>
      <c r="AD55" s="106"/>
      <c r="AE55" s="107"/>
      <c r="AF55" s="67"/>
      <c r="AG55" s="69"/>
    </row>
    <row r="56" spans="2:33" x14ac:dyDescent="0.2">
      <c r="B56" s="152" t="s">
        <v>254</v>
      </c>
      <c r="C56" s="153"/>
      <c r="D56" s="153"/>
      <c r="E56" s="153"/>
      <c r="F56" s="26"/>
      <c r="G56" s="1"/>
      <c r="I56" s="116"/>
      <c r="J56" s="106"/>
      <c r="K56" s="107"/>
      <c r="L56" s="67"/>
      <c r="M56" s="68"/>
      <c r="N56" s="105"/>
      <c r="O56" s="106"/>
      <c r="P56" s="107"/>
      <c r="Q56" s="67"/>
      <c r="R56" s="68"/>
      <c r="S56" s="105"/>
      <c r="T56" s="106"/>
      <c r="U56" s="107"/>
      <c r="V56" s="67"/>
      <c r="W56" s="68"/>
      <c r="X56" s="105"/>
      <c r="Y56" s="106"/>
      <c r="Z56" s="107"/>
      <c r="AA56" s="67"/>
      <c r="AB56" s="68"/>
      <c r="AC56" s="106"/>
      <c r="AD56" s="106"/>
      <c r="AE56" s="107"/>
      <c r="AF56" s="67"/>
      <c r="AG56" s="69"/>
    </row>
    <row r="57" spans="2:33" x14ac:dyDescent="0.2">
      <c r="B57" s="150" t="s">
        <v>255</v>
      </c>
      <c r="C57" s="151"/>
      <c r="D57" s="151"/>
      <c r="E57" s="151"/>
      <c r="F57" s="27"/>
      <c r="I57" s="116"/>
      <c r="J57" s="106"/>
      <c r="K57" s="107"/>
      <c r="L57" s="67"/>
      <c r="M57" s="68"/>
      <c r="N57" s="105"/>
      <c r="O57" s="106"/>
      <c r="P57" s="107"/>
      <c r="Q57" s="67"/>
      <c r="R57" s="68"/>
      <c r="S57" s="105"/>
      <c r="T57" s="106"/>
      <c r="U57" s="107"/>
      <c r="V57" s="67"/>
      <c r="W57" s="68"/>
      <c r="X57" s="105"/>
      <c r="Y57" s="106"/>
      <c r="Z57" s="107"/>
      <c r="AA57" s="67"/>
      <c r="AB57" s="68"/>
      <c r="AC57" s="106"/>
      <c r="AD57" s="106"/>
      <c r="AE57" s="107"/>
      <c r="AF57" s="67"/>
      <c r="AG57" s="69"/>
    </row>
    <row r="58" spans="2:33" x14ac:dyDescent="0.2">
      <c r="B58" s="144" t="s">
        <v>30</v>
      </c>
      <c r="C58" s="145"/>
      <c r="D58" s="145"/>
      <c r="E58" s="145"/>
      <c r="F58" s="23"/>
      <c r="I58" s="146"/>
      <c r="J58" s="147"/>
      <c r="K58" s="148"/>
      <c r="L58" s="13"/>
      <c r="M58" s="14"/>
      <c r="N58" s="149"/>
      <c r="O58" s="147"/>
      <c r="P58" s="148"/>
      <c r="Q58" s="13"/>
      <c r="R58" s="14"/>
      <c r="S58" s="149"/>
      <c r="T58" s="147"/>
      <c r="U58" s="148"/>
      <c r="V58" s="13"/>
      <c r="W58" s="14"/>
      <c r="X58" s="149"/>
      <c r="Y58" s="147"/>
      <c r="Z58" s="148"/>
      <c r="AA58" s="13"/>
      <c r="AB58" s="14"/>
      <c r="AC58" s="147"/>
      <c r="AD58" s="147"/>
      <c r="AE58" s="148"/>
      <c r="AF58" s="13"/>
      <c r="AG58" s="15"/>
    </row>
    <row r="59" spans="2:33" ht="17" thickBot="1" x14ac:dyDescent="0.25">
      <c r="B59" s="138" t="s">
        <v>256</v>
      </c>
      <c r="C59" s="139"/>
      <c r="D59" s="139"/>
      <c r="E59" s="139"/>
      <c r="F59" s="22"/>
      <c r="I59" s="140"/>
      <c r="J59" s="141"/>
      <c r="K59" s="142"/>
      <c r="L59" s="16"/>
      <c r="M59" s="17">
        <f>SUM(L52:L57)</f>
        <v>875</v>
      </c>
      <c r="N59" s="143"/>
      <c r="O59" s="120"/>
      <c r="P59" s="121"/>
      <c r="Q59" s="19"/>
      <c r="R59" s="20">
        <f>SUM(Q52:Q57)</f>
        <v>155</v>
      </c>
      <c r="S59" s="143"/>
      <c r="T59" s="120"/>
      <c r="U59" s="121"/>
      <c r="V59" s="19"/>
      <c r="W59" s="20">
        <f>SUM(V52:V57)</f>
        <v>0</v>
      </c>
      <c r="X59" s="143"/>
      <c r="Y59" s="120"/>
      <c r="Z59" s="121"/>
      <c r="AA59" s="19"/>
      <c r="AB59" s="20">
        <f>SUM(AA52:AA57)</f>
        <v>0</v>
      </c>
      <c r="AC59" s="120"/>
      <c r="AD59" s="120"/>
      <c r="AE59" s="121"/>
      <c r="AF59" s="19"/>
      <c r="AG59" s="63">
        <f>SUM(AF52:AF57)</f>
        <v>0</v>
      </c>
    </row>
    <row r="60" spans="2:33" ht="17" x14ac:dyDescent="0.2">
      <c r="B60" s="126" t="s">
        <v>21</v>
      </c>
      <c r="C60" s="127"/>
      <c r="D60" s="127"/>
      <c r="E60" s="127"/>
      <c r="F60" s="30"/>
      <c r="I60" s="128">
        <v>31</v>
      </c>
      <c r="J60" s="129"/>
      <c r="K60" s="129"/>
      <c r="L60" s="129"/>
      <c r="M60" s="130"/>
    </row>
    <row r="61" spans="2:33" x14ac:dyDescent="0.2">
      <c r="B61" s="131" t="s">
        <v>23</v>
      </c>
      <c r="C61" s="132"/>
      <c r="D61" s="132"/>
      <c r="E61" s="132"/>
      <c r="F61" s="24"/>
      <c r="I61" s="133"/>
      <c r="J61" s="134"/>
      <c r="K61" s="135"/>
      <c r="L61" s="64"/>
      <c r="M61" s="81"/>
    </row>
    <row r="62" spans="2:33" ht="17" thickBot="1" x14ac:dyDescent="0.25">
      <c r="B62" s="136" t="s">
        <v>45</v>
      </c>
      <c r="C62" s="137"/>
      <c r="D62" s="137"/>
      <c r="E62" s="137"/>
      <c r="F62" s="25"/>
      <c r="I62" s="116"/>
      <c r="J62" s="106"/>
      <c r="K62" s="107"/>
      <c r="L62" s="53"/>
      <c r="M62" s="69"/>
    </row>
    <row r="63" spans="2:33" x14ac:dyDescent="0.2">
      <c r="B63" s="21"/>
      <c r="C63" s="21"/>
      <c r="D63" s="21"/>
      <c r="E63" s="21"/>
      <c r="I63" s="116"/>
      <c r="J63" s="106"/>
      <c r="K63" s="107"/>
      <c r="L63" s="53"/>
      <c r="M63" s="69"/>
    </row>
    <row r="64" spans="2:33" ht="17" thickBot="1" x14ac:dyDescent="0.25">
      <c r="B64" s="21"/>
      <c r="C64" s="21"/>
      <c r="D64" s="21"/>
      <c r="E64" s="21"/>
      <c r="I64" s="116"/>
      <c r="J64" s="106"/>
      <c r="K64" s="107"/>
      <c r="L64" s="53"/>
      <c r="M64" s="69"/>
    </row>
    <row r="65" spans="2:13" x14ac:dyDescent="0.2">
      <c r="B65" s="122" t="s">
        <v>257</v>
      </c>
      <c r="C65" s="123"/>
      <c r="D65" s="123"/>
      <c r="E65" s="123"/>
      <c r="F65" s="31"/>
      <c r="I65" s="116"/>
      <c r="J65" s="106"/>
      <c r="K65" s="107"/>
      <c r="L65" s="67"/>
      <c r="M65" s="69"/>
    </row>
    <row r="66" spans="2:13" x14ac:dyDescent="0.2">
      <c r="B66" s="124" t="s">
        <v>258</v>
      </c>
      <c r="C66" s="125"/>
      <c r="D66" s="125"/>
      <c r="E66" s="125"/>
      <c r="F66" s="28"/>
      <c r="I66" s="116"/>
      <c r="J66" s="106"/>
      <c r="K66" s="107"/>
      <c r="L66" s="67"/>
      <c r="M66" s="69"/>
    </row>
    <row r="67" spans="2:13" x14ac:dyDescent="0.2">
      <c r="B67" s="114" t="s">
        <v>259</v>
      </c>
      <c r="C67" s="115"/>
      <c r="D67" s="115"/>
      <c r="E67" s="115"/>
      <c r="F67" s="40"/>
      <c r="I67" s="116"/>
      <c r="J67" s="106"/>
      <c r="K67" s="107"/>
      <c r="L67" s="67"/>
      <c r="M67" s="69"/>
    </row>
    <row r="68" spans="2:13" ht="17" thickBot="1" x14ac:dyDescent="0.25">
      <c r="B68" s="117" t="s">
        <v>369</v>
      </c>
      <c r="C68" s="118"/>
      <c r="D68" s="118"/>
      <c r="E68" s="118"/>
      <c r="F68" s="91"/>
      <c r="I68" s="119"/>
      <c r="J68" s="120"/>
      <c r="K68" s="121"/>
      <c r="L68" s="19"/>
      <c r="M68" s="63">
        <f>SUM(L61:L66)</f>
        <v>0</v>
      </c>
    </row>
    <row r="69" spans="2:13" ht="17" thickBot="1" x14ac:dyDescent="0.25">
      <c r="B69" s="112" t="s">
        <v>249</v>
      </c>
      <c r="C69" s="113"/>
      <c r="D69" s="113"/>
      <c r="E69" s="113"/>
      <c r="F69" s="90"/>
    </row>
  </sheetData>
  <mergeCells count="347">
    <mergeCell ref="B3:D4"/>
    <mergeCell ref="E3:F4"/>
    <mergeCell ref="I3:AG4"/>
    <mergeCell ref="I5:M5"/>
    <mergeCell ref="N5:R5"/>
    <mergeCell ref="S5:W5"/>
    <mergeCell ref="X5:AB5"/>
    <mergeCell ref="AC5:AG5"/>
    <mergeCell ref="I6:K6"/>
    <mergeCell ref="N6:P6"/>
    <mergeCell ref="S6:U6"/>
    <mergeCell ref="X6:Z6"/>
    <mergeCell ref="AC6:AE6"/>
    <mergeCell ref="I7:K7"/>
    <mergeCell ref="N7:P7"/>
    <mergeCell ref="S7:U7"/>
    <mergeCell ref="X7:Z7"/>
    <mergeCell ref="AC7:AE7"/>
    <mergeCell ref="AC9:AE9"/>
    <mergeCell ref="B10:D10"/>
    <mergeCell ref="E10:F10"/>
    <mergeCell ref="I10:K10"/>
    <mergeCell ref="N10:P10"/>
    <mergeCell ref="S10:U10"/>
    <mergeCell ref="X10:Z10"/>
    <mergeCell ref="AC10:AE10"/>
    <mergeCell ref="B8:F9"/>
    <mergeCell ref="I8:K8"/>
    <mergeCell ref="N8:P8"/>
    <mergeCell ref="S8:U8"/>
    <mergeCell ref="X8:Z8"/>
    <mergeCell ref="AC8:AE8"/>
    <mergeCell ref="I9:K9"/>
    <mergeCell ref="N9:P9"/>
    <mergeCell ref="S9:U9"/>
    <mergeCell ref="X9:Z9"/>
    <mergeCell ref="E13:F13"/>
    <mergeCell ref="I13:K13"/>
    <mergeCell ref="N13:P13"/>
    <mergeCell ref="S13:U13"/>
    <mergeCell ref="X13:Z13"/>
    <mergeCell ref="AC13:AE13"/>
    <mergeCell ref="AC11:AE11"/>
    <mergeCell ref="B12:D12"/>
    <mergeCell ref="E12:F12"/>
    <mergeCell ref="I12:K12"/>
    <mergeCell ref="N12:P12"/>
    <mergeCell ref="S12:U12"/>
    <mergeCell ref="X12:Z12"/>
    <mergeCell ref="AC12:AE12"/>
    <mergeCell ref="B11:D11"/>
    <mergeCell ref="E11:F11"/>
    <mergeCell ref="I11:K11"/>
    <mergeCell ref="N11:P11"/>
    <mergeCell ref="S11:U11"/>
    <mergeCell ref="X11:Z11"/>
    <mergeCell ref="I14:M14"/>
    <mergeCell ref="N14:R14"/>
    <mergeCell ref="S14:W14"/>
    <mergeCell ref="X14:AB14"/>
    <mergeCell ref="AC14:AG14"/>
    <mergeCell ref="I15:K15"/>
    <mergeCell ref="N15:P15"/>
    <mergeCell ref="S15:U15"/>
    <mergeCell ref="X15:Z15"/>
    <mergeCell ref="AC15:AE15"/>
    <mergeCell ref="AC17:AE17"/>
    <mergeCell ref="B18:D18"/>
    <mergeCell ref="E18:F18"/>
    <mergeCell ref="I18:K18"/>
    <mergeCell ref="N18:P18"/>
    <mergeCell ref="S18:U18"/>
    <mergeCell ref="X18:Z18"/>
    <mergeCell ref="AC18:AE18"/>
    <mergeCell ref="B16:F17"/>
    <mergeCell ref="I16:K16"/>
    <mergeCell ref="N16:P16"/>
    <mergeCell ref="S16:U16"/>
    <mergeCell ref="X16:Z16"/>
    <mergeCell ref="AC16:AE16"/>
    <mergeCell ref="I17:K17"/>
    <mergeCell ref="N17:P17"/>
    <mergeCell ref="S17:U17"/>
    <mergeCell ref="X17:Z17"/>
    <mergeCell ref="AC19:AE19"/>
    <mergeCell ref="B20:D20"/>
    <mergeCell ref="E20:F20"/>
    <mergeCell ref="I20:K20"/>
    <mergeCell ref="N20:P20"/>
    <mergeCell ref="S20:U20"/>
    <mergeCell ref="X20:Z20"/>
    <mergeCell ref="AC20:AE20"/>
    <mergeCell ref="B19:D19"/>
    <mergeCell ref="E19:F19"/>
    <mergeCell ref="I19:K19"/>
    <mergeCell ref="N19:P19"/>
    <mergeCell ref="S19:U19"/>
    <mergeCell ref="X19:Z19"/>
    <mergeCell ref="AC21:AE21"/>
    <mergeCell ref="B22:D22"/>
    <mergeCell ref="E22:F22"/>
    <mergeCell ref="I22:K22"/>
    <mergeCell ref="N22:P22"/>
    <mergeCell ref="S22:U22"/>
    <mergeCell ref="X22:Z22"/>
    <mergeCell ref="AC22:AE22"/>
    <mergeCell ref="B21:D21"/>
    <mergeCell ref="E21:F21"/>
    <mergeCell ref="I21:K21"/>
    <mergeCell ref="N21:P21"/>
    <mergeCell ref="S21:U21"/>
    <mergeCell ref="X21:Z21"/>
    <mergeCell ref="AC23:AG23"/>
    <mergeCell ref="E24:F24"/>
    <mergeCell ref="I24:K24"/>
    <mergeCell ref="N24:P24"/>
    <mergeCell ref="S24:U24"/>
    <mergeCell ref="X24:Z24"/>
    <mergeCell ref="AC24:AE24"/>
    <mergeCell ref="B23:D23"/>
    <mergeCell ref="E23:F23"/>
    <mergeCell ref="I23:M23"/>
    <mergeCell ref="N23:R23"/>
    <mergeCell ref="S23:W23"/>
    <mergeCell ref="X23:AB23"/>
    <mergeCell ref="I25:K25"/>
    <mergeCell ref="N25:P25"/>
    <mergeCell ref="S25:U25"/>
    <mergeCell ref="X25:Z25"/>
    <mergeCell ref="AC25:AE25"/>
    <mergeCell ref="I26:K26"/>
    <mergeCell ref="N26:P26"/>
    <mergeCell ref="S26:U26"/>
    <mergeCell ref="X26:Z26"/>
    <mergeCell ref="AC26:AE26"/>
    <mergeCell ref="AC27:AE27"/>
    <mergeCell ref="I28:K28"/>
    <mergeCell ref="N28:P28"/>
    <mergeCell ref="S28:U28"/>
    <mergeCell ref="X28:Z28"/>
    <mergeCell ref="AC28:AE28"/>
    <mergeCell ref="B27:D28"/>
    <mergeCell ref="E27:F28"/>
    <mergeCell ref="I27:K27"/>
    <mergeCell ref="N27:P27"/>
    <mergeCell ref="S27:U27"/>
    <mergeCell ref="X27:Z27"/>
    <mergeCell ref="I29:K29"/>
    <mergeCell ref="N29:P29"/>
    <mergeCell ref="S29:U29"/>
    <mergeCell ref="X29:Z29"/>
    <mergeCell ref="AC29:AE29"/>
    <mergeCell ref="I30:K30"/>
    <mergeCell ref="N30:P30"/>
    <mergeCell ref="S30:U30"/>
    <mergeCell ref="X30:Z30"/>
    <mergeCell ref="AC30:AE30"/>
    <mergeCell ref="AC32:AG32"/>
    <mergeCell ref="E33:F33"/>
    <mergeCell ref="I33:K33"/>
    <mergeCell ref="N33:P33"/>
    <mergeCell ref="S33:U33"/>
    <mergeCell ref="X33:Z33"/>
    <mergeCell ref="AC33:AE33"/>
    <mergeCell ref="I31:K31"/>
    <mergeCell ref="N31:P31"/>
    <mergeCell ref="S31:U31"/>
    <mergeCell ref="X31:Z31"/>
    <mergeCell ref="AC31:AE31"/>
    <mergeCell ref="B32:F32"/>
    <mergeCell ref="I32:M32"/>
    <mergeCell ref="N32:R32"/>
    <mergeCell ref="S32:W32"/>
    <mergeCell ref="X32:AB32"/>
    <mergeCell ref="C33:D33"/>
    <mergeCell ref="C36:D36"/>
    <mergeCell ref="C38:D38"/>
    <mergeCell ref="I37:K37"/>
    <mergeCell ref="N37:P37"/>
    <mergeCell ref="AC34:AE34"/>
    <mergeCell ref="E35:F35"/>
    <mergeCell ref="I35:K35"/>
    <mergeCell ref="N35:P35"/>
    <mergeCell ref="S35:U35"/>
    <mergeCell ref="X35:Z35"/>
    <mergeCell ref="AC35:AE35"/>
    <mergeCell ref="E34:F34"/>
    <mergeCell ref="I34:K34"/>
    <mergeCell ref="N34:P34"/>
    <mergeCell ref="S34:U34"/>
    <mergeCell ref="X34:Z34"/>
    <mergeCell ref="C34:D34"/>
    <mergeCell ref="C35:D35"/>
    <mergeCell ref="E39:F39"/>
    <mergeCell ref="I39:K39"/>
    <mergeCell ref="N39:P39"/>
    <mergeCell ref="S39:U39"/>
    <mergeCell ref="X39:Z39"/>
    <mergeCell ref="AC39:AE39"/>
    <mergeCell ref="AC36:AE36"/>
    <mergeCell ref="E38:F38"/>
    <mergeCell ref="I38:K38"/>
    <mergeCell ref="N38:P38"/>
    <mergeCell ref="S38:U38"/>
    <mergeCell ref="X38:Z38"/>
    <mergeCell ref="AC38:AE38"/>
    <mergeCell ref="E36:F36"/>
    <mergeCell ref="I36:K36"/>
    <mergeCell ref="N36:P36"/>
    <mergeCell ref="S36:U36"/>
    <mergeCell ref="X36:Z36"/>
    <mergeCell ref="B42:F42"/>
    <mergeCell ref="I42:M42"/>
    <mergeCell ref="N42:R42"/>
    <mergeCell ref="S42:W42"/>
    <mergeCell ref="X42:AB42"/>
    <mergeCell ref="AC42:AG42"/>
    <mergeCell ref="I40:K40"/>
    <mergeCell ref="N40:P40"/>
    <mergeCell ref="S40:U40"/>
    <mergeCell ref="X40:Z40"/>
    <mergeCell ref="AC40:AE40"/>
    <mergeCell ref="I41:K41"/>
    <mergeCell ref="N41:P41"/>
    <mergeCell ref="S41:U41"/>
    <mergeCell ref="X41:Z41"/>
    <mergeCell ref="AC41:AE41"/>
    <mergeCell ref="B44:D44"/>
    <mergeCell ref="I44:K44"/>
    <mergeCell ref="N44:P44"/>
    <mergeCell ref="S44:U44"/>
    <mergeCell ref="X44:Z44"/>
    <mergeCell ref="AC44:AE44"/>
    <mergeCell ref="B43:D43"/>
    <mergeCell ref="I43:K43"/>
    <mergeCell ref="N43:P43"/>
    <mergeCell ref="S43:U43"/>
    <mergeCell ref="X43:Z43"/>
    <mergeCell ref="AC43:AE43"/>
    <mergeCell ref="B46:D46"/>
    <mergeCell ref="I46:K46"/>
    <mergeCell ref="N46:P46"/>
    <mergeCell ref="S46:U46"/>
    <mergeCell ref="X46:Z46"/>
    <mergeCell ref="AC46:AE46"/>
    <mergeCell ref="B45:D45"/>
    <mergeCell ref="I45:K45"/>
    <mergeCell ref="N45:P45"/>
    <mergeCell ref="S45:U45"/>
    <mergeCell ref="X45:Z45"/>
    <mergeCell ref="AC45:AE45"/>
    <mergeCell ref="B48:D48"/>
    <mergeCell ref="I48:K48"/>
    <mergeCell ref="N48:P48"/>
    <mergeCell ref="S48:U48"/>
    <mergeCell ref="X48:Z48"/>
    <mergeCell ref="AC48:AE48"/>
    <mergeCell ref="B47:D47"/>
    <mergeCell ref="I47:K47"/>
    <mergeCell ref="N47:P47"/>
    <mergeCell ref="S47:U47"/>
    <mergeCell ref="X47:Z47"/>
    <mergeCell ref="AC47:AE47"/>
    <mergeCell ref="B50:D50"/>
    <mergeCell ref="I50:K50"/>
    <mergeCell ref="N50:P50"/>
    <mergeCell ref="S50:U50"/>
    <mergeCell ref="X50:Z50"/>
    <mergeCell ref="AC50:AE50"/>
    <mergeCell ref="B49:D49"/>
    <mergeCell ref="I49:K49"/>
    <mergeCell ref="N49:P49"/>
    <mergeCell ref="S49:U49"/>
    <mergeCell ref="X49:Z49"/>
    <mergeCell ref="AC49:AE49"/>
    <mergeCell ref="B52:D52"/>
    <mergeCell ref="I52:K52"/>
    <mergeCell ref="N52:P52"/>
    <mergeCell ref="S52:U52"/>
    <mergeCell ref="X52:Z52"/>
    <mergeCell ref="AC52:AE52"/>
    <mergeCell ref="B51:D51"/>
    <mergeCell ref="I51:M51"/>
    <mergeCell ref="N51:R51"/>
    <mergeCell ref="S51:W51"/>
    <mergeCell ref="X51:AB51"/>
    <mergeCell ref="AC51:AG51"/>
    <mergeCell ref="I53:K53"/>
    <mergeCell ref="N53:P53"/>
    <mergeCell ref="S53:U53"/>
    <mergeCell ref="X53:Z53"/>
    <mergeCell ref="AC53:AE53"/>
    <mergeCell ref="I54:K54"/>
    <mergeCell ref="N54:P54"/>
    <mergeCell ref="S54:U54"/>
    <mergeCell ref="X54:Z54"/>
    <mergeCell ref="AC54:AE54"/>
    <mergeCell ref="AC56:AE56"/>
    <mergeCell ref="B57:E57"/>
    <mergeCell ref="I57:K57"/>
    <mergeCell ref="N57:P57"/>
    <mergeCell ref="S57:U57"/>
    <mergeCell ref="X57:Z57"/>
    <mergeCell ref="AC57:AE57"/>
    <mergeCell ref="I55:K55"/>
    <mergeCell ref="N55:P55"/>
    <mergeCell ref="S55:U55"/>
    <mergeCell ref="X55:Z55"/>
    <mergeCell ref="AC55:AE55"/>
    <mergeCell ref="B56:E56"/>
    <mergeCell ref="I56:K56"/>
    <mergeCell ref="N56:P56"/>
    <mergeCell ref="S56:U56"/>
    <mergeCell ref="X56:Z56"/>
    <mergeCell ref="S59:U59"/>
    <mergeCell ref="X59:Z59"/>
    <mergeCell ref="AC59:AE59"/>
    <mergeCell ref="B58:E58"/>
    <mergeCell ref="I58:K58"/>
    <mergeCell ref="N58:P58"/>
    <mergeCell ref="S58:U58"/>
    <mergeCell ref="X58:Z58"/>
    <mergeCell ref="AC58:AE58"/>
    <mergeCell ref="S37:U37"/>
    <mergeCell ref="X37:Z37"/>
    <mergeCell ref="AC37:AE37"/>
    <mergeCell ref="C37:D37"/>
    <mergeCell ref="B69:E69"/>
    <mergeCell ref="B67:E67"/>
    <mergeCell ref="I67:K67"/>
    <mergeCell ref="B68:E68"/>
    <mergeCell ref="I68:K68"/>
    <mergeCell ref="I63:K63"/>
    <mergeCell ref="I64:K64"/>
    <mergeCell ref="B65:E65"/>
    <mergeCell ref="I65:K65"/>
    <mergeCell ref="B66:E66"/>
    <mergeCell ref="I66:K66"/>
    <mergeCell ref="B60:E60"/>
    <mergeCell ref="I60:M60"/>
    <mergeCell ref="B61:E61"/>
    <mergeCell ref="I61:K61"/>
    <mergeCell ref="B62:E62"/>
    <mergeCell ref="I62:K62"/>
    <mergeCell ref="B59:E59"/>
    <mergeCell ref="I59:K59"/>
    <mergeCell ref="N59:P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98A3-38DB-2348-9F3A-AFDDCE8C0D66}">
  <dimension ref="A1:AD71"/>
  <sheetViews>
    <sheetView zoomScaleNormal="62" workbookViewId="0">
      <selection activeCell="G17" sqref="G17"/>
    </sheetView>
  </sheetViews>
  <sheetFormatPr baseColWidth="10" defaultColWidth="10.83203125" defaultRowHeight="16" x14ac:dyDescent="0.2"/>
  <sheetData>
    <row r="1" spans="1:3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" thickBot="1" x14ac:dyDescent="0.25">
      <c r="A3" s="1"/>
      <c r="B3" s="264" t="s">
        <v>0</v>
      </c>
      <c r="C3" s="265"/>
      <c r="D3" s="265"/>
      <c r="E3" s="258">
        <v>66336</v>
      </c>
      <c r="F3" s="259"/>
      <c r="G3" s="1"/>
      <c r="H3" s="1"/>
      <c r="I3" s="272" t="s">
        <v>10</v>
      </c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4"/>
      <c r="AC3" s="1"/>
      <c r="AD3" s="1"/>
    </row>
    <row r="4" spans="1:30" ht="17" thickBot="1" x14ac:dyDescent="0.25">
      <c r="A4" s="1"/>
      <c r="B4" s="1"/>
      <c r="C4" s="1"/>
      <c r="D4" s="1"/>
      <c r="E4" s="1"/>
      <c r="F4" s="1"/>
      <c r="G4" s="1"/>
      <c r="H4" s="1"/>
      <c r="I4" s="275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7"/>
      <c r="AC4" s="1"/>
      <c r="AD4" s="1"/>
    </row>
    <row r="5" spans="1:30" ht="17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1" thickBot="1" x14ac:dyDescent="0.25">
      <c r="A6" s="1"/>
      <c r="B6" s="260" t="s">
        <v>1</v>
      </c>
      <c r="C6" s="261"/>
      <c r="D6" s="261"/>
      <c r="E6" s="261"/>
      <c r="F6" s="262"/>
      <c r="G6" s="1"/>
      <c r="H6" s="1"/>
      <c r="I6" s="266" t="s">
        <v>9</v>
      </c>
      <c r="J6" s="267"/>
      <c r="K6" s="267"/>
      <c r="L6" s="267"/>
      <c r="M6" s="268" t="s">
        <v>11</v>
      </c>
      <c r="N6" s="269"/>
      <c r="O6" s="1"/>
      <c r="P6" s="266" t="s">
        <v>53</v>
      </c>
      <c r="Q6" s="267"/>
      <c r="R6" s="267"/>
      <c r="S6" s="267"/>
      <c r="T6" s="268" t="s">
        <v>11</v>
      </c>
      <c r="U6" s="269"/>
      <c r="V6" s="1"/>
      <c r="W6" s="266" t="s">
        <v>4</v>
      </c>
      <c r="X6" s="267"/>
      <c r="Y6" s="267"/>
      <c r="Z6" s="267"/>
      <c r="AA6" s="268" t="s">
        <v>11</v>
      </c>
      <c r="AB6" s="269"/>
      <c r="AC6" s="1"/>
      <c r="AD6" s="1"/>
    </row>
    <row r="7" spans="1:30" ht="17" thickBot="1" x14ac:dyDescent="0.25">
      <c r="A7" s="1"/>
      <c r="B7" s="263"/>
      <c r="C7" s="263"/>
      <c r="D7" s="263"/>
      <c r="E7" s="263"/>
      <c r="F7" s="263"/>
      <c r="G7" s="1"/>
      <c r="H7" s="1"/>
      <c r="I7" s="270" t="s">
        <v>24</v>
      </c>
      <c r="J7" s="271"/>
      <c r="K7" s="271"/>
      <c r="L7" s="271"/>
      <c r="M7" s="278">
        <v>395</v>
      </c>
      <c r="N7" s="279"/>
      <c r="O7" s="1"/>
      <c r="P7" s="270" t="s">
        <v>12</v>
      </c>
      <c r="Q7" s="271"/>
      <c r="R7" s="271"/>
      <c r="S7" s="271"/>
      <c r="T7" s="278">
        <v>200</v>
      </c>
      <c r="U7" s="279"/>
      <c r="V7" s="1"/>
      <c r="W7" s="282" t="s">
        <v>26</v>
      </c>
      <c r="X7" s="283"/>
      <c r="Y7" s="283"/>
      <c r="Z7" s="283"/>
      <c r="AA7" s="278">
        <v>500</v>
      </c>
      <c r="AB7" s="279"/>
      <c r="AC7" s="1"/>
      <c r="AD7" s="1"/>
    </row>
    <row r="8" spans="1:30" ht="19" thickBot="1" x14ac:dyDescent="0.25">
      <c r="A8" s="1"/>
      <c r="B8" s="256" t="s">
        <v>2</v>
      </c>
      <c r="C8" s="257"/>
      <c r="D8" s="257"/>
      <c r="E8" s="258">
        <v>5135</v>
      </c>
      <c r="F8" s="259"/>
      <c r="G8" s="1"/>
      <c r="H8" s="1"/>
      <c r="I8" s="240" t="s">
        <v>25</v>
      </c>
      <c r="J8" s="241"/>
      <c r="K8" s="241"/>
      <c r="L8" s="241"/>
      <c r="M8" s="254">
        <v>1700</v>
      </c>
      <c r="N8" s="255"/>
      <c r="O8" s="1"/>
      <c r="P8" s="240" t="s">
        <v>36</v>
      </c>
      <c r="Q8" s="241"/>
      <c r="R8" s="241"/>
      <c r="S8" s="241"/>
      <c r="T8" s="254">
        <v>110</v>
      </c>
      <c r="U8" s="255"/>
      <c r="V8" s="1"/>
      <c r="W8" s="240" t="s">
        <v>33</v>
      </c>
      <c r="X8" s="241"/>
      <c r="Y8" s="241"/>
      <c r="Z8" s="241"/>
      <c r="AA8" s="254">
        <v>6500</v>
      </c>
      <c r="AB8" s="255"/>
      <c r="AC8" s="1"/>
      <c r="AD8" s="1"/>
    </row>
    <row r="9" spans="1:30" ht="19" thickBot="1" x14ac:dyDescent="0.25">
      <c r="A9" s="1"/>
      <c r="B9" s="256" t="s">
        <v>3</v>
      </c>
      <c r="C9" s="257"/>
      <c r="D9" s="257"/>
      <c r="E9" s="258">
        <v>32268</v>
      </c>
      <c r="F9" s="259"/>
      <c r="G9" s="1"/>
      <c r="H9" s="1"/>
      <c r="I9" s="240" t="s">
        <v>28</v>
      </c>
      <c r="J9" s="241"/>
      <c r="K9" s="241"/>
      <c r="L9" s="241"/>
      <c r="M9" s="254">
        <v>300</v>
      </c>
      <c r="N9" s="255"/>
      <c r="O9" s="1"/>
      <c r="P9" s="280" t="s">
        <v>37</v>
      </c>
      <c r="Q9" s="281"/>
      <c r="R9" s="281"/>
      <c r="S9" s="281"/>
      <c r="T9" s="254">
        <v>110</v>
      </c>
      <c r="U9" s="255"/>
      <c r="V9" s="1"/>
      <c r="W9" s="240" t="s">
        <v>34</v>
      </c>
      <c r="X9" s="241"/>
      <c r="Y9" s="241"/>
      <c r="Z9" s="241"/>
      <c r="AA9" s="254">
        <v>6500</v>
      </c>
      <c r="AB9" s="255"/>
      <c r="AC9" s="1"/>
      <c r="AD9" s="1"/>
    </row>
    <row r="10" spans="1:30" ht="19" thickBot="1" x14ac:dyDescent="0.25">
      <c r="A10" s="1"/>
      <c r="B10" s="256" t="s">
        <v>4</v>
      </c>
      <c r="C10" s="257"/>
      <c r="D10" s="257"/>
      <c r="E10" s="258">
        <v>300</v>
      </c>
      <c r="F10" s="259"/>
      <c r="G10" s="1"/>
      <c r="H10" s="1"/>
      <c r="I10" s="240" t="s">
        <v>29</v>
      </c>
      <c r="J10" s="241"/>
      <c r="K10" s="241"/>
      <c r="L10" s="241"/>
      <c r="M10" s="254">
        <v>130</v>
      </c>
      <c r="N10" s="255"/>
      <c r="O10" s="1"/>
      <c r="P10" s="280" t="s">
        <v>37</v>
      </c>
      <c r="Q10" s="281"/>
      <c r="R10" s="281"/>
      <c r="S10" s="281"/>
      <c r="T10" s="254">
        <v>65</v>
      </c>
      <c r="U10" s="255"/>
      <c r="V10" s="1"/>
      <c r="W10" s="242" t="s">
        <v>38</v>
      </c>
      <c r="X10" s="243"/>
      <c r="Y10" s="243"/>
      <c r="Z10" s="243"/>
      <c r="AA10" s="254">
        <v>150</v>
      </c>
      <c r="AB10" s="255"/>
      <c r="AC10" s="1"/>
      <c r="AD10" s="1"/>
    </row>
    <row r="11" spans="1:30" ht="19" thickBot="1" x14ac:dyDescent="0.25">
      <c r="A11" s="1"/>
      <c r="B11" s="1"/>
      <c r="C11" s="1"/>
      <c r="D11" s="1"/>
      <c r="E11" s="246">
        <f>SUM(E8:F10)</f>
        <v>37703</v>
      </c>
      <c r="F11" s="247"/>
      <c r="G11" s="1"/>
      <c r="H11" s="1"/>
      <c r="I11" s="236" t="s">
        <v>27</v>
      </c>
      <c r="J11" s="237"/>
      <c r="K11" s="237"/>
      <c r="L11" s="237"/>
      <c r="M11" s="254">
        <v>875</v>
      </c>
      <c r="N11" s="255"/>
      <c r="O11" s="1"/>
      <c r="P11" s="270" t="s">
        <v>46</v>
      </c>
      <c r="Q11" s="271"/>
      <c r="R11" s="271"/>
      <c r="S11" s="271"/>
      <c r="T11" s="254">
        <v>103</v>
      </c>
      <c r="U11" s="255"/>
      <c r="V11" s="1"/>
      <c r="W11" s="280" t="s">
        <v>39</v>
      </c>
      <c r="X11" s="281"/>
      <c r="Y11" s="281"/>
      <c r="Z11" s="281"/>
      <c r="AA11" s="254">
        <v>50</v>
      </c>
      <c r="AB11" s="255"/>
      <c r="AC11" s="1"/>
      <c r="AD11" s="1"/>
    </row>
    <row r="12" spans="1:30" ht="17" thickBot="1" x14ac:dyDescent="0.25">
      <c r="A12" s="1"/>
      <c r="B12" s="1"/>
      <c r="C12" s="1"/>
      <c r="D12" s="1"/>
      <c r="E12" s="2"/>
      <c r="F12" s="2"/>
      <c r="G12" s="1"/>
      <c r="H12" s="1"/>
      <c r="I12" s="240" t="s">
        <v>31</v>
      </c>
      <c r="J12" s="241"/>
      <c r="K12" s="241"/>
      <c r="L12" s="241"/>
      <c r="M12" s="254">
        <v>1448</v>
      </c>
      <c r="N12" s="255"/>
      <c r="O12" s="1"/>
      <c r="P12" s="244" t="s">
        <v>54</v>
      </c>
      <c r="Q12" s="245"/>
      <c r="R12" s="245"/>
      <c r="S12" s="245"/>
      <c r="T12" s="254">
        <v>117</v>
      </c>
      <c r="U12" s="255"/>
      <c r="V12" s="1"/>
      <c r="W12" s="270" t="s">
        <v>48</v>
      </c>
      <c r="X12" s="271"/>
      <c r="Y12" s="271"/>
      <c r="Z12" s="271"/>
      <c r="AA12" s="254">
        <v>68</v>
      </c>
      <c r="AB12" s="255"/>
      <c r="AC12" s="1"/>
      <c r="AD12" s="1"/>
    </row>
    <row r="13" spans="1:30" ht="21" thickBot="1" x14ac:dyDescent="0.25">
      <c r="A13" s="1"/>
      <c r="B13" s="260" t="s">
        <v>8</v>
      </c>
      <c r="C13" s="261"/>
      <c r="D13" s="261"/>
      <c r="E13" s="261"/>
      <c r="F13" s="262"/>
      <c r="G13" s="1"/>
      <c r="H13" s="1"/>
      <c r="I13" s="240" t="s">
        <v>35</v>
      </c>
      <c r="J13" s="241"/>
      <c r="K13" s="241"/>
      <c r="L13" s="241"/>
      <c r="M13" s="254">
        <v>140</v>
      </c>
      <c r="N13" s="255"/>
      <c r="O13" s="1"/>
      <c r="P13" s="252" t="s">
        <v>56</v>
      </c>
      <c r="Q13" s="253"/>
      <c r="R13" s="253"/>
      <c r="S13" s="253"/>
      <c r="T13" s="254">
        <v>77</v>
      </c>
      <c r="U13" s="255"/>
      <c r="V13" s="1"/>
      <c r="W13" s="280" t="s">
        <v>39</v>
      </c>
      <c r="X13" s="281"/>
      <c r="Y13" s="281"/>
      <c r="Z13" s="281"/>
      <c r="AA13" s="254">
        <v>32</v>
      </c>
      <c r="AB13" s="255"/>
      <c r="AC13" s="1"/>
      <c r="AD13" s="1"/>
    </row>
    <row r="14" spans="1:30" ht="17" thickBot="1" x14ac:dyDescent="0.25">
      <c r="A14" s="1"/>
      <c r="B14" s="263"/>
      <c r="C14" s="263"/>
      <c r="D14" s="263"/>
      <c r="E14" s="263"/>
      <c r="F14" s="263"/>
      <c r="G14" s="1"/>
      <c r="H14" s="1"/>
      <c r="I14" s="252" t="s">
        <v>32</v>
      </c>
      <c r="J14" s="253"/>
      <c r="K14" s="253"/>
      <c r="L14" s="253"/>
      <c r="M14" s="254">
        <v>850</v>
      </c>
      <c r="N14" s="255"/>
      <c r="O14" s="1"/>
      <c r="P14" s="240" t="s">
        <v>57</v>
      </c>
      <c r="Q14" s="241"/>
      <c r="R14" s="241"/>
      <c r="S14" s="241"/>
      <c r="T14" s="254">
        <v>126</v>
      </c>
      <c r="U14" s="255"/>
      <c r="V14" s="1"/>
      <c r="W14" s="240" t="s">
        <v>49</v>
      </c>
      <c r="X14" s="241"/>
      <c r="Y14" s="241"/>
      <c r="Z14" s="241"/>
      <c r="AA14" s="254">
        <v>45</v>
      </c>
      <c r="AB14" s="255"/>
      <c r="AC14" s="1"/>
      <c r="AD14" s="1"/>
    </row>
    <row r="15" spans="1:30" ht="19" thickBot="1" x14ac:dyDescent="0.25">
      <c r="A15" s="1"/>
      <c r="B15" s="256" t="s">
        <v>5</v>
      </c>
      <c r="C15" s="257"/>
      <c r="D15" s="257"/>
      <c r="E15" s="258">
        <v>27679</v>
      </c>
      <c r="F15" s="259"/>
      <c r="G15" s="1"/>
      <c r="H15" s="1"/>
      <c r="I15" s="240" t="s">
        <v>40</v>
      </c>
      <c r="J15" s="241"/>
      <c r="K15" s="241"/>
      <c r="L15" s="241"/>
      <c r="M15" s="254">
        <v>154</v>
      </c>
      <c r="N15" s="255"/>
      <c r="O15" s="1"/>
      <c r="P15" s="280" t="s">
        <v>37</v>
      </c>
      <c r="Q15" s="281"/>
      <c r="R15" s="281"/>
      <c r="S15" s="281"/>
      <c r="T15" s="254">
        <v>102</v>
      </c>
      <c r="U15" s="255"/>
      <c r="V15" s="1"/>
      <c r="W15" s="252" t="s">
        <v>58</v>
      </c>
      <c r="X15" s="253"/>
      <c r="Y15" s="253"/>
      <c r="Z15" s="253"/>
      <c r="AA15" s="254">
        <v>250</v>
      </c>
      <c r="AB15" s="255"/>
      <c r="AC15" s="1"/>
      <c r="AD15" s="1"/>
    </row>
    <row r="16" spans="1:30" ht="19" thickBot="1" x14ac:dyDescent="0.25">
      <c r="A16" s="1"/>
      <c r="B16" s="256" t="s">
        <v>6</v>
      </c>
      <c r="C16" s="257"/>
      <c r="D16" s="257"/>
      <c r="E16" s="258">
        <v>5000</v>
      </c>
      <c r="F16" s="259"/>
      <c r="G16" s="1"/>
      <c r="H16" s="1"/>
      <c r="I16" s="242" t="s">
        <v>41</v>
      </c>
      <c r="J16" s="243"/>
      <c r="K16" s="243"/>
      <c r="L16" s="243"/>
      <c r="M16" s="254">
        <v>1070</v>
      </c>
      <c r="N16" s="255"/>
      <c r="O16" s="1"/>
      <c r="P16" s="252" t="s">
        <v>40</v>
      </c>
      <c r="Q16" s="253"/>
      <c r="R16" s="253"/>
      <c r="S16" s="253"/>
      <c r="T16" s="254">
        <v>150</v>
      </c>
      <c r="U16" s="255"/>
      <c r="V16" s="1"/>
      <c r="W16" s="280" t="s">
        <v>39</v>
      </c>
      <c r="X16" s="281"/>
      <c r="Y16" s="281"/>
      <c r="Z16" s="281"/>
      <c r="AA16" s="254">
        <v>50</v>
      </c>
      <c r="AB16" s="255"/>
      <c r="AC16" s="1"/>
      <c r="AD16" s="1"/>
    </row>
    <row r="17" spans="1:30" ht="19" thickBot="1" x14ac:dyDescent="0.25">
      <c r="A17" s="1"/>
      <c r="B17" s="256" t="s">
        <v>7</v>
      </c>
      <c r="C17" s="257"/>
      <c r="D17" s="257"/>
      <c r="E17" s="258">
        <v>0</v>
      </c>
      <c r="F17" s="259"/>
      <c r="G17" s="1"/>
      <c r="H17" s="1"/>
      <c r="I17" s="240" t="s">
        <v>42</v>
      </c>
      <c r="J17" s="241"/>
      <c r="K17" s="241"/>
      <c r="L17" s="241"/>
      <c r="M17" s="254">
        <v>57</v>
      </c>
      <c r="N17" s="255"/>
      <c r="O17" s="1"/>
      <c r="P17" s="244" t="s">
        <v>54</v>
      </c>
      <c r="Q17" s="245"/>
      <c r="R17" s="245"/>
      <c r="S17" s="245"/>
      <c r="T17" s="254">
        <v>117</v>
      </c>
      <c r="U17" s="255"/>
      <c r="V17" s="1"/>
      <c r="W17" s="240"/>
      <c r="X17" s="241"/>
      <c r="Y17" s="241"/>
      <c r="Z17" s="241"/>
      <c r="AA17" s="254"/>
      <c r="AB17" s="255"/>
      <c r="AC17" s="1"/>
      <c r="AD17" s="1"/>
    </row>
    <row r="18" spans="1:30" ht="19" thickBot="1" x14ac:dyDescent="0.25">
      <c r="A18" s="1"/>
      <c r="B18" s="1"/>
      <c r="C18" s="1"/>
      <c r="D18" s="1"/>
      <c r="E18" s="246">
        <f>SUM(E15:F17)</f>
        <v>32679</v>
      </c>
      <c r="F18" s="247"/>
      <c r="G18" s="1"/>
      <c r="H18" s="1"/>
      <c r="I18" s="252" t="s">
        <v>43</v>
      </c>
      <c r="J18" s="253"/>
      <c r="K18" s="253"/>
      <c r="L18" s="253"/>
      <c r="M18" s="254">
        <v>625</v>
      </c>
      <c r="N18" s="255"/>
      <c r="O18" s="1"/>
      <c r="P18" s="240"/>
      <c r="Q18" s="241"/>
      <c r="R18" s="241"/>
      <c r="S18" s="241"/>
      <c r="T18" s="254"/>
      <c r="U18" s="255"/>
      <c r="V18" s="1"/>
      <c r="W18" s="240"/>
      <c r="X18" s="241"/>
      <c r="Y18" s="241"/>
      <c r="Z18" s="241"/>
      <c r="AA18" s="254"/>
      <c r="AB18" s="255"/>
      <c r="AC18" s="1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240" t="s">
        <v>44</v>
      </c>
      <c r="J19" s="241"/>
      <c r="K19" s="241"/>
      <c r="L19" s="241"/>
      <c r="M19" s="254">
        <v>76</v>
      </c>
      <c r="N19" s="255"/>
      <c r="O19" s="1"/>
      <c r="P19" s="240"/>
      <c r="Q19" s="241"/>
      <c r="R19" s="241"/>
      <c r="S19" s="241"/>
      <c r="T19" s="254"/>
      <c r="U19" s="255"/>
      <c r="V19" s="1"/>
      <c r="W19" s="240"/>
      <c r="X19" s="241"/>
      <c r="Y19" s="241"/>
      <c r="Z19" s="241"/>
      <c r="AA19" s="254"/>
      <c r="AB19" s="255"/>
      <c r="AC19" s="1"/>
      <c r="AD19" s="1"/>
    </row>
    <row r="20" spans="1:30" x14ac:dyDescent="0.2">
      <c r="A20" s="1"/>
      <c r="B20" s="1"/>
      <c r="C20" s="1"/>
      <c r="D20" s="1"/>
      <c r="E20" s="1"/>
      <c r="F20" s="1"/>
      <c r="G20" s="1"/>
      <c r="H20" s="1"/>
      <c r="I20" s="240" t="s">
        <v>42</v>
      </c>
      <c r="J20" s="241"/>
      <c r="K20" s="241"/>
      <c r="L20" s="241"/>
      <c r="M20" s="254">
        <v>58</v>
      </c>
      <c r="N20" s="255"/>
      <c r="O20" s="1"/>
      <c r="P20" s="240"/>
      <c r="Q20" s="241"/>
      <c r="R20" s="241"/>
      <c r="S20" s="241"/>
      <c r="T20" s="254"/>
      <c r="U20" s="255"/>
      <c r="V20" s="1"/>
      <c r="W20" s="240"/>
      <c r="X20" s="241"/>
      <c r="Y20" s="241"/>
      <c r="Z20" s="241"/>
      <c r="AA20" s="254"/>
      <c r="AB20" s="255"/>
      <c r="AC20" s="1"/>
      <c r="AD20" s="1"/>
    </row>
    <row r="21" spans="1:30" ht="17" thickBot="1" x14ac:dyDescent="0.25">
      <c r="A21" s="1"/>
      <c r="B21" s="1"/>
      <c r="C21" s="1"/>
      <c r="D21" s="1"/>
      <c r="E21" s="1"/>
      <c r="F21" s="1"/>
      <c r="G21" s="1"/>
      <c r="H21" s="1"/>
      <c r="I21" s="252" t="s">
        <v>47</v>
      </c>
      <c r="J21" s="253"/>
      <c r="K21" s="253"/>
      <c r="L21" s="253"/>
      <c r="M21" s="254">
        <v>227</v>
      </c>
      <c r="N21" s="255"/>
      <c r="O21" s="1"/>
      <c r="P21" s="240"/>
      <c r="Q21" s="241"/>
      <c r="R21" s="241"/>
      <c r="S21" s="241"/>
      <c r="T21" s="254"/>
      <c r="U21" s="255"/>
      <c r="V21" s="1"/>
      <c r="W21" s="240"/>
      <c r="X21" s="241"/>
      <c r="Y21" s="241"/>
      <c r="Z21" s="241"/>
      <c r="AA21" s="254"/>
      <c r="AB21" s="255"/>
      <c r="AC21" s="1"/>
      <c r="AD21" s="1"/>
    </row>
    <row r="22" spans="1:30" ht="19" thickBot="1" x14ac:dyDescent="0.25">
      <c r="A22" s="1"/>
      <c r="B22" s="264" t="s">
        <v>20</v>
      </c>
      <c r="C22" s="265"/>
      <c r="D22" s="265"/>
      <c r="E22" s="258">
        <f>E11</f>
        <v>37703</v>
      </c>
      <c r="F22" s="259"/>
      <c r="G22" s="1"/>
      <c r="H22" s="1"/>
      <c r="I22" s="242" t="s">
        <v>41</v>
      </c>
      <c r="J22" s="243"/>
      <c r="K22" s="243"/>
      <c r="L22" s="243"/>
      <c r="M22" s="254">
        <v>934</v>
      </c>
      <c r="N22" s="255"/>
      <c r="O22" s="1"/>
      <c r="P22" s="240"/>
      <c r="Q22" s="241"/>
      <c r="R22" s="241"/>
      <c r="S22" s="241"/>
      <c r="T22" s="254"/>
      <c r="U22" s="255"/>
      <c r="V22" s="1"/>
      <c r="W22" s="240"/>
      <c r="X22" s="241"/>
      <c r="Y22" s="241"/>
      <c r="Z22" s="241"/>
      <c r="AA22" s="254"/>
      <c r="AB22" s="255"/>
      <c r="AC22" s="1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252" t="s">
        <v>50</v>
      </c>
      <c r="J23" s="253"/>
      <c r="K23" s="253"/>
      <c r="L23" s="253"/>
      <c r="M23" s="254">
        <v>430</v>
      </c>
      <c r="N23" s="255"/>
      <c r="O23" s="1"/>
      <c r="P23" s="240"/>
      <c r="Q23" s="241"/>
      <c r="R23" s="241"/>
      <c r="S23" s="241"/>
      <c r="T23" s="254"/>
      <c r="U23" s="255"/>
      <c r="V23" s="1"/>
      <c r="W23" s="240"/>
      <c r="X23" s="241"/>
      <c r="Y23" s="241"/>
      <c r="Z23" s="241"/>
      <c r="AA23" s="254"/>
      <c r="AB23" s="255"/>
      <c r="AC23" s="1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240" t="s">
        <v>52</v>
      </c>
      <c r="J24" s="241"/>
      <c r="K24" s="241"/>
      <c r="L24" s="241"/>
      <c r="M24" s="254">
        <v>105</v>
      </c>
      <c r="N24" s="255"/>
      <c r="O24" s="1"/>
      <c r="P24" s="240"/>
      <c r="Q24" s="241"/>
      <c r="R24" s="241"/>
      <c r="S24" s="241"/>
      <c r="T24" s="254"/>
      <c r="U24" s="255"/>
      <c r="V24" s="1"/>
      <c r="W24" s="240"/>
      <c r="X24" s="241"/>
      <c r="Y24" s="241"/>
      <c r="Z24" s="241"/>
      <c r="AA24" s="254"/>
      <c r="AB24" s="255"/>
      <c r="AC24" s="1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1"/>
      <c r="I25" s="240" t="s">
        <v>51</v>
      </c>
      <c r="J25" s="241"/>
      <c r="K25" s="241"/>
      <c r="L25" s="241"/>
      <c r="M25" s="254">
        <v>130</v>
      </c>
      <c r="N25" s="255"/>
      <c r="O25" s="1"/>
      <c r="P25" s="240"/>
      <c r="Q25" s="241"/>
      <c r="R25" s="241"/>
      <c r="S25" s="241"/>
      <c r="T25" s="254"/>
      <c r="U25" s="255"/>
      <c r="V25" s="1"/>
      <c r="W25" s="240"/>
      <c r="X25" s="241"/>
      <c r="Y25" s="241"/>
      <c r="Z25" s="241"/>
      <c r="AA25" s="254"/>
      <c r="AB25" s="255"/>
      <c r="AC25" s="1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1"/>
      <c r="I26" s="242" t="s">
        <v>41</v>
      </c>
      <c r="J26" s="243"/>
      <c r="K26" s="243"/>
      <c r="L26" s="243"/>
      <c r="M26" s="254">
        <v>123</v>
      </c>
      <c r="N26" s="255"/>
      <c r="O26" s="1"/>
      <c r="P26" s="240"/>
      <c r="Q26" s="241"/>
      <c r="R26" s="241"/>
      <c r="S26" s="241"/>
      <c r="T26" s="254"/>
      <c r="U26" s="255"/>
      <c r="V26" s="1"/>
      <c r="W26" s="240"/>
      <c r="X26" s="241"/>
      <c r="Y26" s="241"/>
      <c r="Z26" s="241"/>
      <c r="AA26" s="254"/>
      <c r="AB26" s="255"/>
      <c r="AC26" s="1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242" t="s">
        <v>55</v>
      </c>
      <c r="J27" s="243"/>
      <c r="K27" s="243"/>
      <c r="L27" s="243"/>
      <c r="M27" s="254">
        <v>50</v>
      </c>
      <c r="N27" s="255"/>
      <c r="O27" s="1"/>
      <c r="P27" s="240"/>
      <c r="Q27" s="241"/>
      <c r="R27" s="241"/>
      <c r="S27" s="241"/>
      <c r="T27" s="254"/>
      <c r="U27" s="255"/>
      <c r="V27" s="1"/>
      <c r="W27" s="240"/>
      <c r="X27" s="241"/>
      <c r="Y27" s="241"/>
      <c r="Z27" s="241"/>
      <c r="AA27" s="254"/>
      <c r="AB27" s="255"/>
      <c r="AC27" s="1"/>
      <c r="AD27" s="1"/>
    </row>
    <row r="28" spans="1:30" x14ac:dyDescent="0.2">
      <c r="A28" s="1"/>
      <c r="B28" s="1"/>
      <c r="C28" s="1"/>
      <c r="D28" s="1"/>
      <c r="E28" s="1"/>
      <c r="F28" s="1"/>
      <c r="G28" s="1"/>
      <c r="H28" s="1"/>
      <c r="I28" s="240" t="s">
        <v>42</v>
      </c>
      <c r="J28" s="241"/>
      <c r="K28" s="241"/>
      <c r="L28" s="241"/>
      <c r="M28" s="254">
        <v>38</v>
      </c>
      <c r="N28" s="255"/>
      <c r="O28" s="1"/>
      <c r="P28" s="240"/>
      <c r="Q28" s="241"/>
      <c r="R28" s="241"/>
      <c r="S28" s="241"/>
      <c r="T28" s="254"/>
      <c r="U28" s="255"/>
      <c r="V28" s="1"/>
      <c r="W28" s="240"/>
      <c r="X28" s="241"/>
      <c r="Y28" s="241"/>
      <c r="Z28" s="241"/>
      <c r="AA28" s="254"/>
      <c r="AB28" s="255"/>
      <c r="AC28" s="1"/>
      <c r="AD28" s="1"/>
    </row>
    <row r="29" spans="1:30" x14ac:dyDescent="0.2">
      <c r="A29" s="1"/>
      <c r="B29" s="1"/>
      <c r="C29" s="1"/>
      <c r="D29" s="1"/>
      <c r="E29" s="1"/>
      <c r="F29" s="1"/>
      <c r="G29" s="1"/>
      <c r="H29" s="1"/>
      <c r="I29" s="240" t="s">
        <v>38</v>
      </c>
      <c r="J29" s="241"/>
      <c r="K29" s="241"/>
      <c r="L29" s="241"/>
      <c r="M29" s="254">
        <v>55</v>
      </c>
      <c r="N29" s="255"/>
      <c r="O29" s="1"/>
      <c r="P29" s="240"/>
      <c r="Q29" s="241"/>
      <c r="R29" s="241"/>
      <c r="S29" s="241"/>
      <c r="T29" s="254"/>
      <c r="U29" s="255"/>
      <c r="V29" s="1"/>
      <c r="W29" s="240"/>
      <c r="X29" s="241"/>
      <c r="Y29" s="241"/>
      <c r="Z29" s="241"/>
      <c r="AA29" s="254"/>
      <c r="AB29" s="255"/>
      <c r="AC29" s="1"/>
      <c r="AD29" s="1"/>
    </row>
    <row r="30" spans="1:30" x14ac:dyDescent="0.2">
      <c r="A30" s="1"/>
      <c r="B30" s="1"/>
      <c r="C30" s="1"/>
      <c r="D30" s="1"/>
      <c r="E30" s="1"/>
      <c r="F30" s="1"/>
      <c r="G30" s="1"/>
      <c r="H30" s="1"/>
      <c r="I30" s="242" t="s">
        <v>41</v>
      </c>
      <c r="J30" s="243"/>
      <c r="K30" s="243"/>
      <c r="L30" s="243"/>
      <c r="M30" s="254">
        <v>90</v>
      </c>
      <c r="N30" s="255"/>
      <c r="O30" s="1"/>
      <c r="P30" s="240"/>
      <c r="Q30" s="241"/>
      <c r="R30" s="241"/>
      <c r="S30" s="241"/>
      <c r="T30" s="254"/>
      <c r="U30" s="255"/>
      <c r="V30" s="1"/>
      <c r="W30" s="240"/>
      <c r="X30" s="241"/>
      <c r="Y30" s="241"/>
      <c r="Z30" s="241"/>
      <c r="AA30" s="254"/>
      <c r="AB30" s="255"/>
      <c r="AC30" s="1"/>
      <c r="AD30" s="1"/>
    </row>
    <row r="31" spans="1:30" x14ac:dyDescent="0.2">
      <c r="A31" s="1"/>
      <c r="B31" s="1"/>
      <c r="C31" s="1"/>
      <c r="D31" s="1"/>
      <c r="E31" s="1"/>
      <c r="F31" s="1"/>
      <c r="G31" s="1"/>
      <c r="H31" s="1"/>
      <c r="I31" s="252" t="s">
        <v>59</v>
      </c>
      <c r="J31" s="253"/>
      <c r="K31" s="253"/>
      <c r="L31" s="253"/>
      <c r="M31" s="254">
        <v>85</v>
      </c>
      <c r="N31" s="255"/>
      <c r="O31" s="1"/>
      <c r="P31" s="240"/>
      <c r="Q31" s="241"/>
      <c r="R31" s="241"/>
      <c r="S31" s="241"/>
      <c r="T31" s="254"/>
      <c r="U31" s="255"/>
      <c r="V31" s="1"/>
      <c r="W31" s="240"/>
      <c r="X31" s="241"/>
      <c r="Y31" s="241"/>
      <c r="Z31" s="241"/>
      <c r="AA31" s="254"/>
      <c r="AB31" s="255"/>
      <c r="AC31" s="1"/>
      <c r="AD31" s="1"/>
    </row>
    <row r="32" spans="1:30" x14ac:dyDescent="0.2">
      <c r="A32" s="1"/>
      <c r="B32" s="1"/>
      <c r="C32" s="1"/>
      <c r="D32" s="1"/>
      <c r="E32" s="1"/>
      <c r="F32" s="1"/>
      <c r="G32" s="1"/>
      <c r="H32" s="1"/>
      <c r="I32" s="240" t="s">
        <v>60</v>
      </c>
      <c r="J32" s="241"/>
      <c r="K32" s="241"/>
      <c r="L32" s="241"/>
      <c r="M32" s="254">
        <v>-101</v>
      </c>
      <c r="N32" s="255"/>
      <c r="O32" s="1"/>
      <c r="P32" s="240"/>
      <c r="Q32" s="241"/>
      <c r="R32" s="241"/>
      <c r="S32" s="241"/>
      <c r="T32" s="254"/>
      <c r="U32" s="255"/>
      <c r="V32" s="1"/>
      <c r="W32" s="240"/>
      <c r="X32" s="241"/>
      <c r="Y32" s="241"/>
      <c r="Z32" s="241"/>
      <c r="AA32" s="254"/>
      <c r="AB32" s="255"/>
      <c r="AC32" s="1"/>
      <c r="AD32" s="1"/>
    </row>
    <row r="33" spans="1:30" x14ac:dyDescent="0.2">
      <c r="A33" s="1"/>
      <c r="B33" s="1"/>
      <c r="C33" s="1"/>
      <c r="D33" s="1"/>
      <c r="E33" s="1"/>
      <c r="F33" s="1"/>
      <c r="G33" s="1"/>
      <c r="H33" s="1"/>
      <c r="I33" s="252" t="s">
        <v>61</v>
      </c>
      <c r="J33" s="253"/>
      <c r="K33" s="253"/>
      <c r="L33" s="253"/>
      <c r="M33" s="254">
        <v>112</v>
      </c>
      <c r="N33" s="255"/>
      <c r="O33" s="1"/>
      <c r="P33" s="240"/>
      <c r="Q33" s="241"/>
      <c r="R33" s="241"/>
      <c r="S33" s="241"/>
      <c r="T33" s="254"/>
      <c r="U33" s="255"/>
      <c r="V33" s="1"/>
      <c r="W33" s="240"/>
      <c r="X33" s="241"/>
      <c r="Y33" s="241"/>
      <c r="Z33" s="241"/>
      <c r="AA33" s="254"/>
      <c r="AB33" s="255"/>
      <c r="AC33" s="1"/>
      <c r="AD33" s="1"/>
    </row>
    <row r="34" spans="1:30" x14ac:dyDescent="0.2">
      <c r="A34" s="1"/>
      <c r="B34" s="1"/>
      <c r="C34" s="1"/>
      <c r="D34" s="1"/>
      <c r="E34" s="1"/>
      <c r="F34" s="1"/>
      <c r="G34" s="1"/>
      <c r="H34" s="1"/>
      <c r="I34" s="240"/>
      <c r="J34" s="241"/>
      <c r="K34" s="241"/>
      <c r="L34" s="241"/>
      <c r="M34" s="254"/>
      <c r="N34" s="255"/>
      <c r="O34" s="1"/>
      <c r="P34" s="240"/>
      <c r="Q34" s="241"/>
      <c r="R34" s="241"/>
      <c r="S34" s="241"/>
      <c r="T34" s="254"/>
      <c r="U34" s="255"/>
      <c r="V34" s="1"/>
      <c r="W34" s="240"/>
      <c r="X34" s="241"/>
      <c r="Y34" s="241"/>
      <c r="Z34" s="241"/>
      <c r="AA34" s="254"/>
      <c r="AB34" s="255"/>
      <c r="AC34" s="1"/>
      <c r="AD34" s="1"/>
    </row>
    <row r="35" spans="1:30" x14ac:dyDescent="0.2">
      <c r="A35" s="1"/>
      <c r="B35" s="1"/>
      <c r="C35" s="1"/>
      <c r="D35" s="1"/>
      <c r="E35" s="1"/>
      <c r="F35" s="1"/>
      <c r="G35" s="1"/>
      <c r="H35" s="1"/>
      <c r="I35" s="240"/>
      <c r="J35" s="241"/>
      <c r="K35" s="241"/>
      <c r="L35" s="241"/>
      <c r="M35" s="254"/>
      <c r="N35" s="255"/>
      <c r="O35" s="1"/>
      <c r="P35" s="240"/>
      <c r="Q35" s="241"/>
      <c r="R35" s="241"/>
      <c r="S35" s="241"/>
      <c r="T35" s="254"/>
      <c r="U35" s="255"/>
      <c r="V35" s="1"/>
      <c r="W35" s="240"/>
      <c r="X35" s="241"/>
      <c r="Y35" s="241"/>
      <c r="Z35" s="241"/>
      <c r="AA35" s="254"/>
      <c r="AB35" s="255"/>
      <c r="AC35" s="1"/>
      <c r="AD35" s="1"/>
    </row>
    <row r="36" spans="1:30" x14ac:dyDescent="0.2">
      <c r="A36" s="1"/>
      <c r="B36" s="1"/>
      <c r="C36" s="1"/>
      <c r="D36" s="1"/>
      <c r="E36" s="1"/>
      <c r="F36" s="1"/>
      <c r="G36" s="1"/>
      <c r="H36" s="1"/>
      <c r="I36" s="240"/>
      <c r="J36" s="241"/>
      <c r="K36" s="241"/>
      <c r="L36" s="241"/>
      <c r="M36" s="254"/>
      <c r="N36" s="255"/>
      <c r="O36" s="1"/>
      <c r="P36" s="240"/>
      <c r="Q36" s="241"/>
      <c r="R36" s="241"/>
      <c r="S36" s="241"/>
      <c r="T36" s="254"/>
      <c r="U36" s="255"/>
      <c r="V36" s="1"/>
      <c r="W36" s="240"/>
      <c r="X36" s="241"/>
      <c r="Y36" s="241"/>
      <c r="Z36" s="241"/>
      <c r="AA36" s="254"/>
      <c r="AB36" s="255"/>
      <c r="AC36" s="1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240"/>
      <c r="J37" s="241"/>
      <c r="K37" s="241"/>
      <c r="L37" s="241"/>
      <c r="M37" s="254"/>
      <c r="N37" s="255"/>
      <c r="O37" s="1"/>
      <c r="P37" s="240"/>
      <c r="Q37" s="241"/>
      <c r="R37" s="241"/>
      <c r="S37" s="241"/>
      <c r="T37" s="254"/>
      <c r="U37" s="255"/>
      <c r="V37" s="1"/>
      <c r="W37" s="240"/>
      <c r="X37" s="241"/>
      <c r="Y37" s="241"/>
      <c r="Z37" s="241"/>
      <c r="AA37" s="254"/>
      <c r="AB37" s="255"/>
      <c r="AC37" s="1"/>
      <c r="AD37" s="1"/>
    </row>
    <row r="38" spans="1:30" ht="17" thickBot="1" x14ac:dyDescent="0.25">
      <c r="A38" s="1"/>
      <c r="B38" s="1"/>
      <c r="C38" s="1"/>
      <c r="D38" s="1"/>
      <c r="E38" s="1"/>
      <c r="F38" s="1"/>
      <c r="G38" s="1"/>
      <c r="H38" s="1"/>
      <c r="I38" s="248"/>
      <c r="J38" s="249"/>
      <c r="K38" s="249"/>
      <c r="L38" s="249"/>
      <c r="M38" s="284"/>
      <c r="N38" s="285"/>
      <c r="O38" s="1"/>
      <c r="P38" s="248"/>
      <c r="Q38" s="249"/>
      <c r="R38" s="249"/>
      <c r="S38" s="249"/>
      <c r="T38" s="284"/>
      <c r="U38" s="285"/>
      <c r="V38" s="1"/>
      <c r="W38" s="248"/>
      <c r="X38" s="249"/>
      <c r="Y38" s="249"/>
      <c r="Z38" s="249"/>
      <c r="AA38" s="284"/>
      <c r="AB38" s="285"/>
      <c r="AC38" s="1"/>
      <c r="AD38" s="1"/>
    </row>
    <row r="39" spans="1:30" ht="17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50">
        <f>SUM(M7:N38)</f>
        <v>10156</v>
      </c>
      <c r="N39" s="251"/>
      <c r="O39" s="1"/>
      <c r="P39" s="1"/>
      <c r="Q39" s="1"/>
      <c r="R39" s="1"/>
      <c r="S39" s="1"/>
      <c r="T39" s="250">
        <f>SUM(T7:U38)</f>
        <v>1277</v>
      </c>
      <c r="U39" s="251"/>
      <c r="V39" s="1"/>
      <c r="W39" s="1"/>
      <c r="X39" s="1"/>
      <c r="Y39" s="1"/>
      <c r="Z39" s="1"/>
      <c r="AA39" s="250">
        <f>SUM(AA7:AB38)</f>
        <v>14145</v>
      </c>
      <c r="AB39" s="251"/>
      <c r="AC39" s="1"/>
      <c r="AD39" s="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7" thickBo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" thickBot="1" x14ac:dyDescent="0.25">
      <c r="A42" s="1"/>
      <c r="B42" s="1"/>
      <c r="C42" s="1"/>
      <c r="D42" s="1"/>
      <c r="E42" s="1"/>
      <c r="F42" s="1"/>
      <c r="G42" s="1"/>
      <c r="H42" s="1"/>
      <c r="I42" s="266" t="s">
        <v>17</v>
      </c>
      <c r="J42" s="267"/>
      <c r="K42" s="267"/>
      <c r="L42" s="267"/>
      <c r="M42" s="268" t="s">
        <v>11</v>
      </c>
      <c r="N42" s="26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7" x14ac:dyDescent="0.2">
      <c r="A43" s="1"/>
      <c r="B43" s="1"/>
      <c r="C43" s="1"/>
      <c r="D43" s="1"/>
      <c r="E43" s="1"/>
      <c r="F43" s="1"/>
      <c r="G43" s="1"/>
      <c r="H43" s="1"/>
      <c r="I43" s="294" t="s">
        <v>18</v>
      </c>
      <c r="J43" s="295"/>
      <c r="K43" s="295"/>
      <c r="L43" s="296"/>
      <c r="M43" s="297">
        <v>15000</v>
      </c>
      <c r="N43" s="29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7" x14ac:dyDescent="0.2">
      <c r="A44" s="1"/>
      <c r="B44" s="1"/>
      <c r="C44" s="1"/>
      <c r="D44" s="1"/>
      <c r="E44" s="1"/>
      <c r="F44" s="1"/>
      <c r="G44" s="1"/>
      <c r="H44" s="1"/>
      <c r="I44" s="299" t="s">
        <v>19</v>
      </c>
      <c r="J44" s="300"/>
      <c r="K44" s="300"/>
      <c r="L44" s="301"/>
      <c r="M44" s="302">
        <v>0</v>
      </c>
      <c r="N44" s="30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7" thickBot="1" x14ac:dyDescent="0.25">
      <c r="A45" s="1"/>
      <c r="B45" s="1"/>
      <c r="C45" s="1"/>
      <c r="D45" s="1"/>
      <c r="E45" s="1"/>
      <c r="F45" s="1"/>
      <c r="G45" s="1"/>
      <c r="H45" s="1"/>
      <c r="I45" s="240" t="s">
        <v>12</v>
      </c>
      <c r="J45" s="241"/>
      <c r="K45" s="241"/>
      <c r="L45" s="241"/>
      <c r="M45" s="238">
        <v>200</v>
      </c>
      <c r="N45" s="23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9" thickBot="1" x14ac:dyDescent="0.25">
      <c r="A46" s="1"/>
      <c r="B46" s="1"/>
      <c r="C46" s="1"/>
      <c r="D46" s="1"/>
      <c r="E46" s="1"/>
      <c r="F46" s="1"/>
      <c r="G46" s="1"/>
      <c r="H46" s="1"/>
      <c r="I46" s="240" t="s">
        <v>13</v>
      </c>
      <c r="J46" s="241"/>
      <c r="K46" s="241"/>
      <c r="L46" s="241"/>
      <c r="M46" s="238">
        <v>50</v>
      </c>
      <c r="N46" s="239"/>
      <c r="O46" s="1"/>
      <c r="P46" s="292" t="s">
        <v>16</v>
      </c>
      <c r="Q46" s="293"/>
      <c r="R46" s="293"/>
      <c r="S46" s="258">
        <f>SUM(M39,T39,AA39)</f>
        <v>25578</v>
      </c>
      <c r="T46" s="259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240" t="s">
        <v>14</v>
      </c>
      <c r="J47" s="241"/>
      <c r="K47" s="241"/>
      <c r="L47" s="241"/>
      <c r="M47" s="238">
        <v>50</v>
      </c>
      <c r="N47" s="23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240" t="s">
        <v>15</v>
      </c>
      <c r="J48" s="241"/>
      <c r="K48" s="241"/>
      <c r="L48" s="241"/>
      <c r="M48" s="238">
        <v>0</v>
      </c>
      <c r="N48" s="23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s="1"/>
      <c r="B49" s="1"/>
      <c r="C49" s="1"/>
      <c r="D49" s="1"/>
      <c r="E49" s="1"/>
      <c r="F49" s="1"/>
      <c r="G49" s="1"/>
      <c r="H49" s="1"/>
      <c r="I49" s="236" t="s">
        <v>30</v>
      </c>
      <c r="J49" s="237"/>
      <c r="K49" s="237"/>
      <c r="L49" s="237"/>
      <c r="M49" s="238">
        <f>SUM(AA7,M11)</f>
        <v>1375</v>
      </c>
      <c r="N49" s="23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">
      <c r="A50" s="1"/>
      <c r="B50" s="1"/>
      <c r="C50" s="1"/>
      <c r="D50" s="1"/>
      <c r="E50" s="1"/>
      <c r="F50" s="1"/>
      <c r="G50" s="1"/>
      <c r="H50" s="1"/>
      <c r="I50" s="242" t="s">
        <v>21</v>
      </c>
      <c r="J50" s="243"/>
      <c r="K50" s="243"/>
      <c r="L50" s="243"/>
      <c r="M50" s="238">
        <f>SUM(M16,M22,M26,M27,M30,AA10)</f>
        <v>2417</v>
      </c>
      <c r="N50" s="23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1"/>
      <c r="F51" s="1"/>
      <c r="G51" s="1"/>
      <c r="H51" s="1"/>
      <c r="I51" s="244" t="s">
        <v>22</v>
      </c>
      <c r="J51" s="245"/>
      <c r="K51" s="245"/>
      <c r="L51" s="245"/>
      <c r="M51" s="238">
        <f>SUM(T12,T17)</f>
        <v>234</v>
      </c>
      <c r="N51" s="23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1"/>
      <c r="F52" s="1"/>
      <c r="G52" s="1"/>
      <c r="H52" s="1"/>
      <c r="I52" s="280" t="s">
        <v>23</v>
      </c>
      <c r="J52" s="281"/>
      <c r="K52" s="281"/>
      <c r="L52" s="281"/>
      <c r="M52" s="238">
        <f>SUM(T15,T9:U10,AA11,AA13,AA16)</f>
        <v>409</v>
      </c>
      <c r="N52" s="23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" thickBot="1" x14ac:dyDescent="0.25">
      <c r="A53" s="1"/>
      <c r="B53" s="1"/>
      <c r="C53" s="1"/>
      <c r="D53" s="1"/>
      <c r="E53" s="1"/>
      <c r="F53" s="1"/>
      <c r="G53" s="1"/>
      <c r="H53" s="1"/>
      <c r="I53" s="286" t="s">
        <v>45</v>
      </c>
      <c r="J53" s="287"/>
      <c r="K53" s="287"/>
      <c r="L53" s="287"/>
      <c r="M53" s="288">
        <f>SUM(M14,M18,M21,M23,M31,T13,T16,AA15,M33)</f>
        <v>2806</v>
      </c>
      <c r="N53" s="28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90">
        <f>SUM(M45:N53)</f>
        <v>7541</v>
      </c>
      <c r="N54" s="29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">
      <c r="A61" s="1"/>
      <c r="B61" s="1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">
      <c r="A62" s="1"/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">
      <c r="A63" s="1"/>
      <c r="B63" s="1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">
      <c r="A64" s="1"/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">
      <c r="A65" s="1"/>
      <c r="B65" s="1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">
      <c r="A66" s="1"/>
      <c r="B66" s="1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">
      <c r="A67" s="1"/>
      <c r="B67" s="1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">
      <c r="A68" s="1"/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">
      <c r="A69" s="1"/>
      <c r="B69" s="1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">
      <c r="A70" s="1"/>
      <c r="B70" s="1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</sheetData>
  <mergeCells count="251">
    <mergeCell ref="I52:L52"/>
    <mergeCell ref="M52:N52"/>
    <mergeCell ref="B22:D22"/>
    <mergeCell ref="E22:F22"/>
    <mergeCell ref="I53:L53"/>
    <mergeCell ref="M53:N53"/>
    <mergeCell ref="M54:N54"/>
    <mergeCell ref="P46:R46"/>
    <mergeCell ref="S46:T46"/>
    <mergeCell ref="I43:L43"/>
    <mergeCell ref="M43:N43"/>
    <mergeCell ref="I44:L44"/>
    <mergeCell ref="M44:N44"/>
    <mergeCell ref="I45:L45"/>
    <mergeCell ref="M45:N45"/>
    <mergeCell ref="I46:L46"/>
    <mergeCell ref="M46:N46"/>
    <mergeCell ref="I47:L47"/>
    <mergeCell ref="M47:N47"/>
    <mergeCell ref="M37:N37"/>
    <mergeCell ref="M38:N38"/>
    <mergeCell ref="M32:N32"/>
    <mergeCell ref="M33:N33"/>
    <mergeCell ref="M34:N34"/>
    <mergeCell ref="M35:N35"/>
    <mergeCell ref="M36:N36"/>
    <mergeCell ref="W33:Z33"/>
    <mergeCell ref="AA33:AB33"/>
    <mergeCell ref="W34:Z34"/>
    <mergeCell ref="AA34:AB34"/>
    <mergeCell ref="W35:Z35"/>
    <mergeCell ref="AA35:AB35"/>
    <mergeCell ref="W30:Z30"/>
    <mergeCell ref="AA30:AB30"/>
    <mergeCell ref="W31:Z31"/>
    <mergeCell ref="AA31:AB31"/>
    <mergeCell ref="W32:Z32"/>
    <mergeCell ref="AA32:AB32"/>
    <mergeCell ref="T39:U39"/>
    <mergeCell ref="AA39:AB39"/>
    <mergeCell ref="I42:L42"/>
    <mergeCell ref="M42:N42"/>
    <mergeCell ref="W36:Z36"/>
    <mergeCell ref="AA36:AB36"/>
    <mergeCell ref="W37:Z37"/>
    <mergeCell ref="AA37:AB37"/>
    <mergeCell ref="W38:Z38"/>
    <mergeCell ref="AA38:AB38"/>
    <mergeCell ref="W27:Z27"/>
    <mergeCell ref="AA27:AB27"/>
    <mergeCell ref="W28:Z28"/>
    <mergeCell ref="AA28:AB28"/>
    <mergeCell ref="W29:Z29"/>
    <mergeCell ref="AA29:AB29"/>
    <mergeCell ref="W24:Z24"/>
    <mergeCell ref="AA24:AB24"/>
    <mergeCell ref="W25:Z25"/>
    <mergeCell ref="AA25:AB25"/>
    <mergeCell ref="W26:Z26"/>
    <mergeCell ref="AA26:AB26"/>
    <mergeCell ref="W21:Z21"/>
    <mergeCell ref="AA21:AB21"/>
    <mergeCell ref="W22:Z22"/>
    <mergeCell ref="AA22:AB22"/>
    <mergeCell ref="W23:Z23"/>
    <mergeCell ref="AA23:AB23"/>
    <mergeCell ref="W18:Z18"/>
    <mergeCell ref="AA18:AB18"/>
    <mergeCell ref="W19:Z19"/>
    <mergeCell ref="AA19:AB19"/>
    <mergeCell ref="W20:Z20"/>
    <mergeCell ref="AA20:AB20"/>
    <mergeCell ref="W15:Z15"/>
    <mergeCell ref="AA15:AB15"/>
    <mergeCell ref="W16:Z16"/>
    <mergeCell ref="AA16:AB16"/>
    <mergeCell ref="W17:Z17"/>
    <mergeCell ref="AA17:AB17"/>
    <mergeCell ref="W12:Z12"/>
    <mergeCell ref="AA12:AB12"/>
    <mergeCell ref="W13:Z13"/>
    <mergeCell ref="AA13:AB13"/>
    <mergeCell ref="W14:Z14"/>
    <mergeCell ref="AA14:AB14"/>
    <mergeCell ref="W9:Z9"/>
    <mergeCell ref="AA9:AB9"/>
    <mergeCell ref="W10:Z10"/>
    <mergeCell ref="AA10:AB10"/>
    <mergeCell ref="W11:Z11"/>
    <mergeCell ref="AA11:AB11"/>
    <mergeCell ref="P37:S37"/>
    <mergeCell ref="T37:U37"/>
    <mergeCell ref="P38:S38"/>
    <mergeCell ref="T38:U38"/>
    <mergeCell ref="P36:S36"/>
    <mergeCell ref="T36:U36"/>
    <mergeCell ref="P26:S26"/>
    <mergeCell ref="T26:U26"/>
    <mergeCell ref="P27:S27"/>
    <mergeCell ref="T27:U27"/>
    <mergeCell ref="P22:S22"/>
    <mergeCell ref="T22:U22"/>
    <mergeCell ref="P23:S23"/>
    <mergeCell ref="T23:U23"/>
    <mergeCell ref="P24:S24"/>
    <mergeCell ref="T24:U24"/>
    <mergeCell ref="P19:S19"/>
    <mergeCell ref="T19:U19"/>
    <mergeCell ref="W6:Z6"/>
    <mergeCell ref="AA6:AB6"/>
    <mergeCell ref="W7:Z7"/>
    <mergeCell ref="AA7:AB7"/>
    <mergeCell ref="W8:Z8"/>
    <mergeCell ref="AA8:AB8"/>
    <mergeCell ref="P34:S34"/>
    <mergeCell ref="T34:U34"/>
    <mergeCell ref="P35:S35"/>
    <mergeCell ref="T35:U35"/>
    <mergeCell ref="P31:S31"/>
    <mergeCell ref="T31:U31"/>
    <mergeCell ref="P32:S32"/>
    <mergeCell ref="T32:U32"/>
    <mergeCell ref="P33:S33"/>
    <mergeCell ref="T33:U33"/>
    <mergeCell ref="P28:S28"/>
    <mergeCell ref="T28:U28"/>
    <mergeCell ref="P29:S29"/>
    <mergeCell ref="T29:U29"/>
    <mergeCell ref="P30:S30"/>
    <mergeCell ref="T30:U30"/>
    <mergeCell ref="P25:S25"/>
    <mergeCell ref="T25:U25"/>
    <mergeCell ref="T10:U10"/>
    <mergeCell ref="P11:S11"/>
    <mergeCell ref="T11:U11"/>
    <mergeCell ref="P12:S12"/>
    <mergeCell ref="T12:U12"/>
    <mergeCell ref="P20:S20"/>
    <mergeCell ref="T20:U20"/>
    <mergeCell ref="P21:S21"/>
    <mergeCell ref="T21:U21"/>
    <mergeCell ref="P16:S16"/>
    <mergeCell ref="T16:U16"/>
    <mergeCell ref="P17:S17"/>
    <mergeCell ref="T17:U17"/>
    <mergeCell ref="P18:S18"/>
    <mergeCell ref="T18:U18"/>
    <mergeCell ref="T9:U9"/>
    <mergeCell ref="M31:N31"/>
    <mergeCell ref="M25:N25"/>
    <mergeCell ref="M26:N26"/>
    <mergeCell ref="M27:N27"/>
    <mergeCell ref="M28:N28"/>
    <mergeCell ref="M29:N29"/>
    <mergeCell ref="M30:N30"/>
    <mergeCell ref="M19:N19"/>
    <mergeCell ref="M20:N20"/>
    <mergeCell ref="M21:N21"/>
    <mergeCell ref="M22:N22"/>
    <mergeCell ref="M23:N23"/>
    <mergeCell ref="M24:N24"/>
    <mergeCell ref="M13:N13"/>
    <mergeCell ref="M14:N14"/>
    <mergeCell ref="M15:N15"/>
    <mergeCell ref="P13:S13"/>
    <mergeCell ref="T13:U13"/>
    <mergeCell ref="P14:S14"/>
    <mergeCell ref="T14:U14"/>
    <mergeCell ref="P15:S15"/>
    <mergeCell ref="T15:U15"/>
    <mergeCell ref="P10:S10"/>
    <mergeCell ref="I27:L27"/>
    <mergeCell ref="I28:L28"/>
    <mergeCell ref="I17:L17"/>
    <mergeCell ref="I21:L21"/>
    <mergeCell ref="M16:N16"/>
    <mergeCell ref="M17:N17"/>
    <mergeCell ref="I18:L18"/>
    <mergeCell ref="I19:L19"/>
    <mergeCell ref="I20:L20"/>
    <mergeCell ref="I22:L22"/>
    <mergeCell ref="B3:D3"/>
    <mergeCell ref="E3:F3"/>
    <mergeCell ref="B6:F6"/>
    <mergeCell ref="B8:D8"/>
    <mergeCell ref="E8:F8"/>
    <mergeCell ref="B9:D9"/>
    <mergeCell ref="E9:F9"/>
    <mergeCell ref="I6:L6"/>
    <mergeCell ref="M6:N6"/>
    <mergeCell ref="I7:L7"/>
    <mergeCell ref="I8:L8"/>
    <mergeCell ref="I9:L9"/>
    <mergeCell ref="B7:F7"/>
    <mergeCell ref="I3:AB4"/>
    <mergeCell ref="M7:N7"/>
    <mergeCell ref="M8:N8"/>
    <mergeCell ref="M9:N9"/>
    <mergeCell ref="P6:S6"/>
    <mergeCell ref="T6:U6"/>
    <mergeCell ref="P7:S7"/>
    <mergeCell ref="T7:U7"/>
    <mergeCell ref="P8:S8"/>
    <mergeCell ref="T8:U8"/>
    <mergeCell ref="P9:S9"/>
    <mergeCell ref="I12:L12"/>
    <mergeCell ref="I13:L13"/>
    <mergeCell ref="I14:L14"/>
    <mergeCell ref="I15:L15"/>
    <mergeCell ref="I16:L16"/>
    <mergeCell ref="M18:N18"/>
    <mergeCell ref="B10:D10"/>
    <mergeCell ref="E10:F10"/>
    <mergeCell ref="B13:F13"/>
    <mergeCell ref="B15:D15"/>
    <mergeCell ref="E15:F15"/>
    <mergeCell ref="B16:D16"/>
    <mergeCell ref="E16:F16"/>
    <mergeCell ref="I10:L10"/>
    <mergeCell ref="B17:D17"/>
    <mergeCell ref="E17:F17"/>
    <mergeCell ref="B14:F14"/>
    <mergeCell ref="E11:F11"/>
    <mergeCell ref="M10:N10"/>
    <mergeCell ref="M11:N11"/>
    <mergeCell ref="M12:N12"/>
    <mergeCell ref="I11:L11"/>
    <mergeCell ref="I49:L49"/>
    <mergeCell ref="M49:N49"/>
    <mergeCell ref="I48:L48"/>
    <mergeCell ref="M48:N48"/>
    <mergeCell ref="I50:L50"/>
    <mergeCell ref="M50:N50"/>
    <mergeCell ref="I51:L51"/>
    <mergeCell ref="M51:N51"/>
    <mergeCell ref="E18:F18"/>
    <mergeCell ref="I35:L35"/>
    <mergeCell ref="I36:L36"/>
    <mergeCell ref="I37:L37"/>
    <mergeCell ref="I38:L38"/>
    <mergeCell ref="M39:N39"/>
    <mergeCell ref="I29:L29"/>
    <mergeCell ref="I30:L30"/>
    <mergeCell ref="I31:L31"/>
    <mergeCell ref="I32:L32"/>
    <mergeCell ref="I33:L33"/>
    <mergeCell ref="I34:L34"/>
    <mergeCell ref="I23:L23"/>
    <mergeCell ref="I24:L24"/>
    <mergeCell ref="I25:L25"/>
    <mergeCell ref="I26:L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090-3AE0-48ED-A7A5-8D8EDBE75A45}">
  <dimension ref="A1:AC62"/>
  <sheetViews>
    <sheetView zoomScale="91" zoomScaleNormal="58" workbookViewId="0">
      <selection activeCell="E21" sqref="E21:F21"/>
    </sheetView>
  </sheetViews>
  <sheetFormatPr baseColWidth="10" defaultColWidth="8.83203125" defaultRowHeight="16" x14ac:dyDescent="0.2"/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9" thickBot="1" x14ac:dyDescent="0.25">
      <c r="A3" s="1"/>
      <c r="B3" s="264" t="s">
        <v>0</v>
      </c>
      <c r="C3" s="265"/>
      <c r="D3" s="265"/>
      <c r="E3" s="258">
        <v>37703</v>
      </c>
      <c r="F3" s="259"/>
      <c r="G3" s="1"/>
      <c r="H3" s="1"/>
      <c r="I3" s="272" t="s">
        <v>10</v>
      </c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4"/>
      <c r="AC3" s="1"/>
    </row>
    <row r="4" spans="1:29" ht="17" thickBot="1" x14ac:dyDescent="0.25">
      <c r="A4" s="1"/>
      <c r="B4" s="1"/>
      <c r="C4" s="1"/>
      <c r="D4" s="1"/>
      <c r="E4" s="1"/>
      <c r="F4" s="1"/>
      <c r="G4" s="1"/>
      <c r="H4" s="1"/>
      <c r="I4" s="275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7"/>
      <c r="AC4" s="1"/>
    </row>
    <row r="5" spans="1:29" ht="17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" thickBot="1" x14ac:dyDescent="0.25">
      <c r="A6" s="1"/>
      <c r="B6" s="260" t="s">
        <v>1</v>
      </c>
      <c r="C6" s="261"/>
      <c r="D6" s="261"/>
      <c r="E6" s="261"/>
      <c r="F6" s="262"/>
      <c r="G6" s="1"/>
      <c r="H6" s="1"/>
      <c r="I6" s="266" t="s">
        <v>9</v>
      </c>
      <c r="J6" s="267"/>
      <c r="K6" s="267"/>
      <c r="L6" s="267"/>
      <c r="M6" s="268" t="s">
        <v>11</v>
      </c>
      <c r="N6" s="269"/>
      <c r="O6" s="1"/>
      <c r="P6" s="266" t="s">
        <v>53</v>
      </c>
      <c r="Q6" s="267"/>
      <c r="R6" s="267"/>
      <c r="S6" s="267"/>
      <c r="T6" s="268" t="s">
        <v>11</v>
      </c>
      <c r="U6" s="269"/>
      <c r="V6" s="1"/>
      <c r="W6" s="266" t="s">
        <v>4</v>
      </c>
      <c r="X6" s="267"/>
      <c r="Y6" s="267"/>
      <c r="Z6" s="267"/>
      <c r="AA6" s="268" t="s">
        <v>11</v>
      </c>
      <c r="AB6" s="269"/>
      <c r="AC6" s="1"/>
    </row>
    <row r="7" spans="1:29" ht="17" thickBot="1" x14ac:dyDescent="0.25">
      <c r="A7" s="1"/>
      <c r="B7" s="263"/>
      <c r="C7" s="263"/>
      <c r="D7" s="263"/>
      <c r="E7" s="263"/>
      <c r="F7" s="263"/>
      <c r="G7" s="1"/>
      <c r="H7" s="1"/>
      <c r="I7" s="323" t="s">
        <v>62</v>
      </c>
      <c r="J7" s="324"/>
      <c r="K7" s="324"/>
      <c r="L7" s="324"/>
      <c r="M7" s="278">
        <v>291</v>
      </c>
      <c r="N7" s="279"/>
      <c r="O7" s="1"/>
      <c r="P7" s="325" t="s">
        <v>63</v>
      </c>
      <c r="Q7" s="326"/>
      <c r="R7" s="326"/>
      <c r="S7" s="326"/>
      <c r="T7" s="278">
        <v>82</v>
      </c>
      <c r="U7" s="279"/>
      <c r="V7" s="1"/>
      <c r="W7" s="252" t="s">
        <v>80</v>
      </c>
      <c r="X7" s="253"/>
      <c r="Y7" s="253"/>
      <c r="Z7" s="253"/>
      <c r="AA7" s="278">
        <v>200</v>
      </c>
      <c r="AB7" s="279"/>
      <c r="AC7" s="1"/>
    </row>
    <row r="8" spans="1:29" ht="19" thickBot="1" x14ac:dyDescent="0.25">
      <c r="A8" s="1"/>
      <c r="B8" s="256" t="s">
        <v>2</v>
      </c>
      <c r="C8" s="257"/>
      <c r="D8" s="257"/>
      <c r="E8" s="258">
        <v>13855</v>
      </c>
      <c r="F8" s="259"/>
      <c r="G8" s="1"/>
      <c r="H8" s="1"/>
      <c r="I8" s="321" t="s">
        <v>66</v>
      </c>
      <c r="J8" s="322"/>
      <c r="K8" s="322"/>
      <c r="L8" s="322"/>
      <c r="M8" s="278">
        <v>198</v>
      </c>
      <c r="N8" s="279"/>
      <c r="O8" s="1"/>
      <c r="P8" s="323" t="s">
        <v>64</v>
      </c>
      <c r="Q8" s="324"/>
      <c r="R8" s="324"/>
      <c r="S8" s="324"/>
      <c r="T8" s="278">
        <v>76</v>
      </c>
      <c r="U8" s="279"/>
      <c r="V8" s="1"/>
      <c r="W8" s="242" t="s">
        <v>87</v>
      </c>
      <c r="X8" s="243"/>
      <c r="Y8" s="243"/>
      <c r="Z8" s="243"/>
      <c r="AA8" s="278">
        <v>70</v>
      </c>
      <c r="AB8" s="279"/>
      <c r="AC8" s="1"/>
    </row>
    <row r="9" spans="1:29" ht="19" thickBot="1" x14ac:dyDescent="0.25">
      <c r="A9" s="1"/>
      <c r="B9" s="256" t="s">
        <v>3</v>
      </c>
      <c r="C9" s="257"/>
      <c r="D9" s="257"/>
      <c r="E9" s="258">
        <v>25169</v>
      </c>
      <c r="F9" s="259"/>
      <c r="G9" s="1"/>
      <c r="H9" s="1"/>
      <c r="I9" s="323" t="s">
        <v>42</v>
      </c>
      <c r="J9" s="324"/>
      <c r="K9" s="324"/>
      <c r="L9" s="324"/>
      <c r="M9" s="278">
        <v>38</v>
      </c>
      <c r="N9" s="279"/>
      <c r="O9" s="1"/>
      <c r="P9" s="323" t="s">
        <v>65</v>
      </c>
      <c r="Q9" s="324"/>
      <c r="R9" s="324"/>
      <c r="S9" s="324"/>
      <c r="T9" s="278">
        <v>105</v>
      </c>
      <c r="U9" s="279"/>
      <c r="V9" s="1"/>
      <c r="W9" s="240" t="s">
        <v>88</v>
      </c>
      <c r="X9" s="241"/>
      <c r="Y9" s="241"/>
      <c r="Z9" s="241"/>
      <c r="AA9" s="278">
        <v>6500</v>
      </c>
      <c r="AB9" s="279"/>
      <c r="AC9" s="1"/>
    </row>
    <row r="10" spans="1:29" ht="19" thickBot="1" x14ac:dyDescent="0.25">
      <c r="A10" s="1"/>
      <c r="B10" s="256" t="s">
        <v>4</v>
      </c>
      <c r="C10" s="257"/>
      <c r="D10" s="257"/>
      <c r="E10" s="258">
        <v>300</v>
      </c>
      <c r="F10" s="259"/>
      <c r="G10" s="1"/>
      <c r="H10" s="1"/>
      <c r="I10" s="323" t="s">
        <v>69</v>
      </c>
      <c r="J10" s="324"/>
      <c r="K10" s="324"/>
      <c r="L10" s="324"/>
      <c r="M10" s="278">
        <v>246</v>
      </c>
      <c r="N10" s="279"/>
      <c r="O10" s="1"/>
      <c r="P10" s="325" t="s">
        <v>67</v>
      </c>
      <c r="Q10" s="326"/>
      <c r="R10" s="326"/>
      <c r="S10" s="326"/>
      <c r="T10" s="278">
        <v>162</v>
      </c>
      <c r="U10" s="279"/>
      <c r="V10" s="1"/>
      <c r="W10" s="240"/>
      <c r="X10" s="241"/>
      <c r="Y10" s="241"/>
      <c r="Z10" s="241"/>
      <c r="AA10" s="278"/>
      <c r="AB10" s="279"/>
      <c r="AC10" s="1"/>
    </row>
    <row r="11" spans="1:29" ht="19" thickBot="1" x14ac:dyDescent="0.25">
      <c r="A11" s="1"/>
      <c r="B11" s="1"/>
      <c r="C11" s="1"/>
      <c r="D11" s="1"/>
      <c r="E11" s="246">
        <f>SUM(E8:F10)</f>
        <v>39324</v>
      </c>
      <c r="F11" s="247"/>
      <c r="G11" s="1"/>
      <c r="H11" s="1"/>
      <c r="I11" s="321" t="s">
        <v>41</v>
      </c>
      <c r="J11" s="322"/>
      <c r="K11" s="322"/>
      <c r="L11" s="322"/>
      <c r="M11" s="278">
        <v>263</v>
      </c>
      <c r="N11" s="279"/>
      <c r="O11" s="1"/>
      <c r="P11" s="325" t="s">
        <v>68</v>
      </c>
      <c r="Q11" s="326"/>
      <c r="R11" s="326"/>
      <c r="S11" s="326"/>
      <c r="T11" s="278">
        <v>12</v>
      </c>
      <c r="U11" s="279"/>
      <c r="V11" s="1"/>
      <c r="W11" s="240"/>
      <c r="X11" s="241"/>
      <c r="Y11" s="241"/>
      <c r="Z11" s="241"/>
      <c r="AA11" s="278"/>
      <c r="AB11" s="279"/>
      <c r="AC11" s="1"/>
    </row>
    <row r="12" spans="1:29" ht="17" thickBot="1" x14ac:dyDescent="0.25">
      <c r="A12" s="1"/>
      <c r="B12" s="1"/>
      <c r="C12" s="1"/>
      <c r="D12" s="1"/>
      <c r="E12" s="2"/>
      <c r="F12" s="2"/>
      <c r="G12" s="1"/>
      <c r="H12" s="1"/>
      <c r="I12" s="321" t="s">
        <v>72</v>
      </c>
      <c r="J12" s="322"/>
      <c r="K12" s="322"/>
      <c r="L12" s="322"/>
      <c r="M12" s="278">
        <v>42</v>
      </c>
      <c r="N12" s="279"/>
      <c r="O12" s="1"/>
      <c r="P12" s="323" t="s">
        <v>70</v>
      </c>
      <c r="Q12" s="324"/>
      <c r="R12" s="324"/>
      <c r="S12" s="324"/>
      <c r="T12" s="278">
        <v>75</v>
      </c>
      <c r="U12" s="279"/>
      <c r="V12" s="1"/>
      <c r="W12" s="240"/>
      <c r="X12" s="241"/>
      <c r="Y12" s="241"/>
      <c r="Z12" s="241"/>
      <c r="AA12" s="278"/>
      <c r="AB12" s="279"/>
      <c r="AC12" s="1"/>
    </row>
    <row r="13" spans="1:29" ht="21" thickBot="1" x14ac:dyDescent="0.25">
      <c r="A13" s="1"/>
      <c r="B13" s="260" t="s">
        <v>8</v>
      </c>
      <c r="C13" s="261"/>
      <c r="D13" s="261"/>
      <c r="E13" s="261"/>
      <c r="F13" s="262"/>
      <c r="G13" s="1"/>
      <c r="H13" s="1"/>
      <c r="I13" s="321" t="s">
        <v>73</v>
      </c>
      <c r="J13" s="322"/>
      <c r="K13" s="322"/>
      <c r="L13" s="322"/>
      <c r="M13" s="278">
        <v>23</v>
      </c>
      <c r="N13" s="279"/>
      <c r="O13" s="1"/>
      <c r="P13" s="327" t="s">
        <v>71</v>
      </c>
      <c r="Q13" s="328"/>
      <c r="R13" s="328"/>
      <c r="S13" s="328"/>
      <c r="T13" s="278">
        <v>117</v>
      </c>
      <c r="U13" s="279"/>
      <c r="V13" s="1"/>
      <c r="W13" s="240"/>
      <c r="X13" s="241"/>
      <c r="Y13" s="241"/>
      <c r="Z13" s="241"/>
      <c r="AA13" s="278"/>
      <c r="AB13" s="279"/>
      <c r="AC13" s="1"/>
    </row>
    <row r="14" spans="1:29" ht="17" thickBot="1" x14ac:dyDescent="0.25">
      <c r="A14" s="1"/>
      <c r="B14" s="263"/>
      <c r="C14" s="263"/>
      <c r="D14" s="263"/>
      <c r="E14" s="263"/>
      <c r="F14" s="263"/>
      <c r="G14" s="1"/>
      <c r="H14" s="1"/>
      <c r="I14" s="323" t="s">
        <v>74</v>
      </c>
      <c r="J14" s="324"/>
      <c r="K14" s="324"/>
      <c r="L14" s="324"/>
      <c r="M14" s="278">
        <v>269</v>
      </c>
      <c r="N14" s="279"/>
      <c r="O14" s="1"/>
      <c r="P14" s="325" t="s">
        <v>68</v>
      </c>
      <c r="Q14" s="326"/>
      <c r="R14" s="326"/>
      <c r="S14" s="326"/>
      <c r="T14" s="278">
        <v>30</v>
      </c>
      <c r="U14" s="279"/>
      <c r="V14" s="1"/>
      <c r="W14" s="240"/>
      <c r="X14" s="241"/>
      <c r="Y14" s="241"/>
      <c r="Z14" s="241"/>
      <c r="AA14" s="278"/>
      <c r="AB14" s="279"/>
      <c r="AC14" s="1"/>
    </row>
    <row r="15" spans="1:29" ht="19" thickBot="1" x14ac:dyDescent="0.25">
      <c r="A15" s="1"/>
      <c r="B15" s="256" t="s">
        <v>5</v>
      </c>
      <c r="C15" s="257"/>
      <c r="D15" s="257"/>
      <c r="E15" s="258">
        <v>22400</v>
      </c>
      <c r="F15" s="259"/>
      <c r="G15" s="1">
        <v>307</v>
      </c>
      <c r="H15" s="1"/>
      <c r="I15" s="323" t="s">
        <v>75</v>
      </c>
      <c r="J15" s="324"/>
      <c r="K15" s="324"/>
      <c r="L15" s="324"/>
      <c r="M15" s="278">
        <v>321</v>
      </c>
      <c r="N15" s="279"/>
      <c r="O15" s="1"/>
      <c r="P15" s="325" t="s">
        <v>81</v>
      </c>
      <c r="Q15" s="326"/>
      <c r="R15" s="326"/>
      <c r="S15" s="326"/>
      <c r="T15" s="254">
        <v>120</v>
      </c>
      <c r="U15" s="255"/>
      <c r="V15" s="1"/>
      <c r="W15" s="240"/>
      <c r="X15" s="241"/>
      <c r="Y15" s="241"/>
      <c r="Z15" s="241"/>
      <c r="AA15" s="254"/>
      <c r="AB15" s="255"/>
      <c r="AC15" s="1"/>
    </row>
    <row r="16" spans="1:29" ht="19" thickBot="1" x14ac:dyDescent="0.25">
      <c r="A16" s="1"/>
      <c r="B16" s="256" t="s">
        <v>6</v>
      </c>
      <c r="C16" s="257"/>
      <c r="D16" s="257"/>
      <c r="E16" s="258">
        <v>5000</v>
      </c>
      <c r="F16" s="259"/>
      <c r="G16" s="1"/>
      <c r="H16" s="1"/>
      <c r="I16" s="323" t="s">
        <v>76</v>
      </c>
      <c r="J16" s="324"/>
      <c r="K16" s="324"/>
      <c r="L16" s="324"/>
      <c r="M16" s="278">
        <v>1338</v>
      </c>
      <c r="N16" s="279"/>
      <c r="O16" s="1"/>
      <c r="P16" s="329" t="s">
        <v>71</v>
      </c>
      <c r="Q16" s="330"/>
      <c r="R16" s="330"/>
      <c r="S16" s="330"/>
      <c r="T16" s="254">
        <v>117</v>
      </c>
      <c r="U16" s="255"/>
      <c r="V16" s="1"/>
      <c r="W16" s="240"/>
      <c r="X16" s="241"/>
      <c r="Y16" s="241"/>
      <c r="Z16" s="241"/>
      <c r="AA16" s="254"/>
      <c r="AB16" s="255"/>
      <c r="AC16" s="1"/>
    </row>
    <row r="17" spans="1:29" ht="19" thickBot="1" x14ac:dyDescent="0.25">
      <c r="A17" s="1"/>
      <c r="B17" s="1"/>
      <c r="C17" s="1"/>
      <c r="D17" s="1"/>
      <c r="E17" s="246">
        <f>SUM(E15:F16)</f>
        <v>27400</v>
      </c>
      <c r="F17" s="247"/>
      <c r="G17" s="1"/>
      <c r="H17" s="1"/>
      <c r="I17" s="325" t="s">
        <v>77</v>
      </c>
      <c r="J17" s="326"/>
      <c r="K17" s="326"/>
      <c r="L17" s="326"/>
      <c r="M17" s="278">
        <v>106</v>
      </c>
      <c r="N17" s="279"/>
      <c r="O17" s="1"/>
      <c r="P17" s="280" t="s">
        <v>93</v>
      </c>
      <c r="Q17" s="281"/>
      <c r="R17" s="281"/>
      <c r="S17" s="281"/>
      <c r="T17" s="254">
        <v>66</v>
      </c>
      <c r="U17" s="255"/>
      <c r="V17" s="1"/>
      <c r="W17" s="240"/>
      <c r="X17" s="241"/>
      <c r="Y17" s="241"/>
      <c r="Z17" s="241"/>
      <c r="AA17" s="254"/>
      <c r="AB17" s="255"/>
      <c r="AC17" s="1"/>
    </row>
    <row r="18" spans="1:29" x14ac:dyDescent="0.2">
      <c r="A18" s="1"/>
      <c r="B18" s="1"/>
      <c r="C18" s="1"/>
      <c r="D18" s="1"/>
      <c r="E18" s="1"/>
      <c r="F18" s="1"/>
      <c r="G18" s="1"/>
      <c r="H18" s="1"/>
      <c r="I18" s="323" t="s">
        <v>78</v>
      </c>
      <c r="J18" s="324"/>
      <c r="K18" s="324"/>
      <c r="L18" s="324"/>
      <c r="M18" s="278">
        <v>115</v>
      </c>
      <c r="N18" s="279"/>
      <c r="O18" s="1"/>
      <c r="P18" s="280" t="s">
        <v>93</v>
      </c>
      <c r="Q18" s="281"/>
      <c r="R18" s="281"/>
      <c r="S18" s="281"/>
      <c r="T18" s="254">
        <v>85</v>
      </c>
      <c r="U18" s="255"/>
      <c r="V18" s="1"/>
      <c r="W18" s="240"/>
      <c r="X18" s="241"/>
      <c r="Y18" s="241"/>
      <c r="Z18" s="241"/>
      <c r="AA18" s="254"/>
      <c r="AB18" s="255"/>
      <c r="AC18" s="1"/>
    </row>
    <row r="19" spans="1:29" x14ac:dyDescent="0.2">
      <c r="A19" s="1"/>
      <c r="B19" s="1"/>
      <c r="C19" s="1"/>
      <c r="D19" s="1"/>
      <c r="E19" s="1"/>
      <c r="F19" s="1"/>
      <c r="G19" s="1"/>
      <c r="H19" s="1"/>
      <c r="I19" s="323" t="s">
        <v>42</v>
      </c>
      <c r="J19" s="324"/>
      <c r="K19" s="324"/>
      <c r="L19" s="324"/>
      <c r="M19" s="278">
        <v>57</v>
      </c>
      <c r="N19" s="279"/>
      <c r="O19" s="1"/>
      <c r="P19" s="280" t="s">
        <v>94</v>
      </c>
      <c r="Q19" s="281"/>
      <c r="R19" s="281"/>
      <c r="S19" s="281"/>
      <c r="T19" s="254">
        <v>125</v>
      </c>
      <c r="U19" s="255"/>
      <c r="V19" s="1"/>
      <c r="W19" s="240"/>
      <c r="X19" s="241"/>
      <c r="Y19" s="241"/>
      <c r="Z19" s="241"/>
      <c r="AA19" s="254"/>
      <c r="AB19" s="255"/>
      <c r="AC19" s="1"/>
    </row>
    <row r="20" spans="1:29" ht="17" thickBot="1" x14ac:dyDescent="0.25">
      <c r="A20" s="1"/>
      <c r="B20" s="1"/>
      <c r="C20" s="1"/>
      <c r="D20" s="1"/>
      <c r="E20" s="1"/>
      <c r="F20" s="1"/>
      <c r="G20" s="1"/>
      <c r="H20" s="1"/>
      <c r="I20" s="325" t="s">
        <v>79</v>
      </c>
      <c r="J20" s="326"/>
      <c r="K20" s="326"/>
      <c r="L20" s="326"/>
      <c r="M20" s="254">
        <v>130</v>
      </c>
      <c r="N20" s="255"/>
      <c r="O20" s="1"/>
      <c r="P20" s="329" t="s">
        <v>71</v>
      </c>
      <c r="Q20" s="330"/>
      <c r="R20" s="330"/>
      <c r="S20" s="330"/>
      <c r="T20" s="254">
        <v>117</v>
      </c>
      <c r="U20" s="255"/>
      <c r="V20" s="1"/>
      <c r="W20" s="240"/>
      <c r="X20" s="241"/>
      <c r="Y20" s="241"/>
      <c r="Z20" s="241"/>
      <c r="AA20" s="254"/>
      <c r="AB20" s="255"/>
      <c r="AC20" s="1"/>
    </row>
    <row r="21" spans="1:29" ht="19" thickBot="1" x14ac:dyDescent="0.25">
      <c r="A21" s="1"/>
      <c r="B21" s="264" t="s">
        <v>20</v>
      </c>
      <c r="C21" s="265"/>
      <c r="D21" s="265"/>
      <c r="E21" s="258">
        <v>39324</v>
      </c>
      <c r="F21" s="259"/>
      <c r="G21" s="1"/>
      <c r="H21" s="1"/>
      <c r="I21" s="242" t="s">
        <v>46</v>
      </c>
      <c r="J21" s="243"/>
      <c r="K21" s="243"/>
      <c r="L21" s="243"/>
      <c r="M21" s="254">
        <v>10</v>
      </c>
      <c r="N21" s="255"/>
      <c r="O21" s="1"/>
      <c r="P21" s="240"/>
      <c r="Q21" s="241"/>
      <c r="R21" s="241"/>
      <c r="S21" s="241"/>
      <c r="T21" s="254"/>
      <c r="U21" s="255"/>
      <c r="V21" s="1"/>
      <c r="W21" s="240"/>
      <c r="X21" s="241"/>
      <c r="Y21" s="241"/>
      <c r="Z21" s="241"/>
      <c r="AA21" s="254"/>
      <c r="AB21" s="255"/>
      <c r="AC21" s="1"/>
    </row>
    <row r="22" spans="1:29" x14ac:dyDescent="0.2">
      <c r="A22" s="1"/>
      <c r="B22" s="1"/>
      <c r="C22" s="1"/>
      <c r="D22" s="1"/>
      <c r="E22" s="1"/>
      <c r="F22" s="1"/>
      <c r="G22" s="1"/>
      <c r="H22" s="1"/>
      <c r="I22" s="280" t="s">
        <v>82</v>
      </c>
      <c r="J22" s="281"/>
      <c r="K22" s="281"/>
      <c r="L22" s="281"/>
      <c r="M22" s="254">
        <v>204</v>
      </c>
      <c r="N22" s="255"/>
      <c r="O22" s="1"/>
      <c r="P22" s="240"/>
      <c r="Q22" s="241"/>
      <c r="R22" s="241"/>
      <c r="S22" s="241"/>
      <c r="T22" s="254"/>
      <c r="U22" s="255"/>
      <c r="V22" s="1"/>
      <c r="W22" s="240"/>
      <c r="X22" s="241"/>
      <c r="Y22" s="241"/>
      <c r="Z22" s="241"/>
      <c r="AA22" s="254"/>
      <c r="AB22" s="255"/>
      <c r="AC22" s="1"/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242" t="s">
        <v>83</v>
      </c>
      <c r="J23" s="243"/>
      <c r="K23" s="243"/>
      <c r="L23" s="243"/>
      <c r="M23" s="254">
        <v>70</v>
      </c>
      <c r="N23" s="255"/>
      <c r="O23" s="1"/>
      <c r="P23" s="240"/>
      <c r="Q23" s="241"/>
      <c r="R23" s="241"/>
      <c r="S23" s="241"/>
      <c r="T23" s="254"/>
      <c r="U23" s="255"/>
      <c r="V23" s="1"/>
      <c r="W23" s="240"/>
      <c r="X23" s="241"/>
      <c r="Y23" s="241"/>
      <c r="Z23" s="241"/>
      <c r="AA23" s="254"/>
      <c r="AB23" s="255"/>
      <c r="AC23" s="1"/>
    </row>
    <row r="24" spans="1:29" x14ac:dyDescent="0.2">
      <c r="A24" s="1"/>
      <c r="B24" s="1"/>
      <c r="C24" s="1"/>
      <c r="D24" s="1"/>
      <c r="E24" s="1"/>
      <c r="F24" s="1"/>
      <c r="G24" s="1"/>
      <c r="H24" s="1"/>
      <c r="I24" s="240" t="s">
        <v>60</v>
      </c>
      <c r="J24" s="241"/>
      <c r="K24" s="241"/>
      <c r="L24" s="241"/>
      <c r="M24" s="254">
        <v>-42</v>
      </c>
      <c r="N24" s="255"/>
      <c r="O24" s="1"/>
      <c r="P24" s="240"/>
      <c r="Q24" s="241"/>
      <c r="R24" s="241"/>
      <c r="S24" s="241"/>
      <c r="T24" s="254"/>
      <c r="U24" s="255"/>
      <c r="V24" s="1"/>
      <c r="W24" s="240"/>
      <c r="X24" s="241"/>
      <c r="Y24" s="241"/>
      <c r="Z24" s="241"/>
      <c r="AA24" s="254"/>
      <c r="AB24" s="255"/>
      <c r="AC24" s="1"/>
    </row>
    <row r="25" spans="1:29" x14ac:dyDescent="0.2">
      <c r="A25" s="1"/>
      <c r="B25" s="1"/>
      <c r="C25" s="1"/>
      <c r="D25" s="1"/>
      <c r="E25" s="1"/>
      <c r="F25" s="1"/>
      <c r="G25" s="1"/>
      <c r="H25" s="1"/>
      <c r="I25" s="242" t="s">
        <v>84</v>
      </c>
      <c r="J25" s="243"/>
      <c r="K25" s="243"/>
      <c r="L25" s="243"/>
      <c r="M25" s="254">
        <v>100</v>
      </c>
      <c r="N25" s="255"/>
      <c r="O25" s="1"/>
      <c r="P25" s="240"/>
      <c r="Q25" s="241"/>
      <c r="R25" s="241"/>
      <c r="S25" s="241"/>
      <c r="T25" s="254"/>
      <c r="U25" s="255"/>
      <c r="V25" s="1"/>
      <c r="W25" s="240"/>
      <c r="X25" s="241"/>
      <c r="Y25" s="241"/>
      <c r="Z25" s="241"/>
      <c r="AA25" s="254"/>
      <c r="AB25" s="255"/>
      <c r="AC25" s="1"/>
    </row>
    <row r="26" spans="1:29" x14ac:dyDescent="0.2">
      <c r="A26" s="1"/>
      <c r="B26" s="1"/>
      <c r="C26" s="1"/>
      <c r="D26" s="1"/>
      <c r="E26" s="1"/>
      <c r="F26" s="1"/>
      <c r="G26" s="1"/>
      <c r="H26" s="1"/>
      <c r="I26" s="252" t="s">
        <v>85</v>
      </c>
      <c r="J26" s="253"/>
      <c r="K26" s="253"/>
      <c r="L26" s="253"/>
      <c r="M26" s="254">
        <v>2028</v>
      </c>
      <c r="N26" s="255"/>
      <c r="O26" s="1"/>
      <c r="P26" s="240"/>
      <c r="Q26" s="241"/>
      <c r="R26" s="241"/>
      <c r="S26" s="241"/>
      <c r="T26" s="254"/>
      <c r="U26" s="255"/>
      <c r="V26" s="1"/>
      <c r="W26" s="240"/>
      <c r="X26" s="241"/>
      <c r="Y26" s="241"/>
      <c r="Z26" s="241"/>
      <c r="AA26" s="254"/>
      <c r="AB26" s="255"/>
      <c r="AC26" s="1"/>
    </row>
    <row r="27" spans="1:29" ht="17" thickBot="1" x14ac:dyDescent="0.25">
      <c r="A27" s="1"/>
      <c r="B27" s="1"/>
      <c r="C27" s="1"/>
      <c r="D27" s="1"/>
      <c r="E27" s="1"/>
      <c r="F27" s="1"/>
      <c r="G27" s="1"/>
      <c r="H27" s="1"/>
      <c r="I27" s="242" t="s">
        <v>86</v>
      </c>
      <c r="J27" s="243"/>
      <c r="K27" s="243"/>
      <c r="L27" s="243"/>
      <c r="M27" s="254">
        <v>198</v>
      </c>
      <c r="N27" s="255"/>
      <c r="O27" s="1"/>
      <c r="P27" s="240"/>
      <c r="Q27" s="241"/>
      <c r="R27" s="241"/>
      <c r="S27" s="241"/>
      <c r="T27" s="254"/>
      <c r="U27" s="255"/>
      <c r="V27" s="1"/>
      <c r="W27" s="240"/>
      <c r="X27" s="241"/>
      <c r="Y27" s="241"/>
      <c r="Z27" s="241"/>
      <c r="AA27" s="254"/>
      <c r="AB27" s="255"/>
      <c r="AC27" s="1"/>
    </row>
    <row r="28" spans="1:29" ht="19" thickBot="1" x14ac:dyDescent="0.25">
      <c r="A28" s="1"/>
      <c r="B28" s="306" t="s">
        <v>89</v>
      </c>
      <c r="C28" s="307"/>
      <c r="D28" s="307"/>
      <c r="E28" s="307"/>
      <c r="F28" s="308"/>
      <c r="G28" s="1"/>
      <c r="H28" s="1"/>
      <c r="I28" s="252" t="s">
        <v>91</v>
      </c>
      <c r="J28" s="253"/>
      <c r="K28" s="253"/>
      <c r="L28" s="253"/>
      <c r="M28" s="254">
        <v>523</v>
      </c>
      <c r="N28" s="255"/>
      <c r="O28" s="1"/>
      <c r="P28" s="240"/>
      <c r="Q28" s="241"/>
      <c r="R28" s="241"/>
      <c r="S28" s="241"/>
      <c r="T28" s="254"/>
      <c r="U28" s="255"/>
      <c r="V28" s="1"/>
      <c r="W28" s="240"/>
      <c r="X28" s="241"/>
      <c r="Y28" s="241"/>
      <c r="Z28" s="241"/>
      <c r="AA28" s="254"/>
      <c r="AB28" s="255"/>
      <c r="AC28" s="1"/>
    </row>
    <row r="29" spans="1:29" x14ac:dyDescent="0.2">
      <c r="A29" s="1"/>
      <c r="B29" s="309" t="s">
        <v>47</v>
      </c>
      <c r="C29" s="310"/>
      <c r="D29" s="310"/>
      <c r="E29" s="310">
        <v>5976</v>
      </c>
      <c r="F29" s="315"/>
      <c r="G29" s="1"/>
      <c r="H29" s="1"/>
      <c r="I29" s="280" t="s">
        <v>92</v>
      </c>
      <c r="J29" s="281"/>
      <c r="K29" s="281"/>
      <c r="L29" s="281"/>
      <c r="M29" s="254">
        <v>45</v>
      </c>
      <c r="N29" s="255"/>
      <c r="O29" s="1"/>
      <c r="P29" s="240"/>
      <c r="Q29" s="241"/>
      <c r="R29" s="241"/>
      <c r="S29" s="241"/>
      <c r="T29" s="254"/>
      <c r="U29" s="255"/>
      <c r="V29" s="1"/>
      <c r="W29" s="240"/>
      <c r="X29" s="241"/>
      <c r="Y29" s="241"/>
      <c r="Z29" s="241"/>
      <c r="AA29" s="254"/>
      <c r="AB29" s="255"/>
      <c r="AC29" s="1"/>
    </row>
    <row r="30" spans="1:29" x14ac:dyDescent="0.2">
      <c r="A30" s="1"/>
      <c r="B30" s="311" t="s">
        <v>90</v>
      </c>
      <c r="C30" s="312"/>
      <c r="D30" s="312"/>
      <c r="E30" s="312">
        <v>4621</v>
      </c>
      <c r="F30" s="316"/>
      <c r="G30" s="1"/>
      <c r="H30" s="1"/>
      <c r="I30" s="252" t="s">
        <v>42</v>
      </c>
      <c r="J30" s="253"/>
      <c r="K30" s="253"/>
      <c r="L30" s="253"/>
      <c r="M30" s="254">
        <v>57</v>
      </c>
      <c r="N30" s="255"/>
      <c r="O30" s="1"/>
      <c r="P30" s="240"/>
      <c r="Q30" s="241"/>
      <c r="R30" s="241"/>
      <c r="S30" s="241"/>
      <c r="T30" s="254"/>
      <c r="U30" s="255"/>
      <c r="V30" s="1"/>
      <c r="W30" s="240"/>
      <c r="X30" s="241"/>
      <c r="Y30" s="241"/>
      <c r="Z30" s="241"/>
      <c r="AA30" s="254"/>
      <c r="AB30" s="255"/>
      <c r="AC30" s="1"/>
    </row>
    <row r="31" spans="1:29" x14ac:dyDescent="0.2">
      <c r="A31" s="1"/>
      <c r="B31" s="311" t="s">
        <v>47</v>
      </c>
      <c r="C31" s="312"/>
      <c r="D31" s="312"/>
      <c r="E31" s="312">
        <v>6005</v>
      </c>
      <c r="F31" s="316"/>
      <c r="G31" s="1"/>
      <c r="H31" s="1"/>
      <c r="I31" s="280" t="s">
        <v>79</v>
      </c>
      <c r="J31" s="281"/>
      <c r="K31" s="281"/>
      <c r="L31" s="281"/>
      <c r="M31" s="254">
        <v>125</v>
      </c>
      <c r="N31" s="255"/>
      <c r="O31" s="1"/>
      <c r="P31" s="240"/>
      <c r="Q31" s="241"/>
      <c r="R31" s="241"/>
      <c r="S31" s="241"/>
      <c r="T31" s="254"/>
      <c r="U31" s="255"/>
      <c r="V31" s="1"/>
      <c r="W31" s="240"/>
      <c r="X31" s="241"/>
      <c r="Y31" s="241"/>
      <c r="Z31" s="241"/>
      <c r="AA31" s="254"/>
      <c r="AB31" s="255"/>
      <c r="AC31" s="1"/>
    </row>
    <row r="32" spans="1:29" x14ac:dyDescent="0.2">
      <c r="A32" s="1"/>
      <c r="B32" s="311"/>
      <c r="C32" s="312"/>
      <c r="D32" s="312"/>
      <c r="E32" s="312"/>
      <c r="F32" s="316"/>
      <c r="G32" s="1"/>
      <c r="H32" s="1"/>
      <c r="I32" s="318" t="s">
        <v>95</v>
      </c>
      <c r="J32" s="319"/>
      <c r="K32" s="319"/>
      <c r="L32" s="320"/>
      <c r="M32" s="254">
        <v>347</v>
      </c>
      <c r="N32" s="255"/>
      <c r="O32" s="1"/>
      <c r="P32" s="240"/>
      <c r="Q32" s="241"/>
      <c r="R32" s="241"/>
      <c r="S32" s="241"/>
      <c r="T32" s="254"/>
      <c r="U32" s="255"/>
      <c r="V32" s="1"/>
      <c r="W32" s="240"/>
      <c r="X32" s="241"/>
      <c r="Y32" s="241"/>
      <c r="Z32" s="241"/>
      <c r="AA32" s="254"/>
      <c r="AB32" s="255"/>
      <c r="AC32" s="1"/>
    </row>
    <row r="33" spans="1:29" x14ac:dyDescent="0.2">
      <c r="A33" s="1"/>
      <c r="B33" s="311"/>
      <c r="C33" s="312"/>
      <c r="D33" s="312"/>
      <c r="E33" s="312"/>
      <c r="F33" s="316"/>
      <c r="G33" s="1"/>
      <c r="H33" s="1"/>
      <c r="I33" s="331" t="s">
        <v>96</v>
      </c>
      <c r="J33" s="332"/>
      <c r="K33" s="332"/>
      <c r="L33" s="333"/>
      <c r="M33" s="254">
        <v>875</v>
      </c>
      <c r="N33" s="255"/>
      <c r="O33" s="1"/>
      <c r="P33" s="240"/>
      <c r="Q33" s="241"/>
      <c r="R33" s="241"/>
      <c r="S33" s="241"/>
      <c r="T33" s="254"/>
      <c r="U33" s="255"/>
      <c r="V33" s="1"/>
      <c r="W33" s="240"/>
      <c r="X33" s="241"/>
      <c r="Y33" s="241"/>
      <c r="Z33" s="241"/>
      <c r="AA33" s="254"/>
      <c r="AB33" s="255"/>
      <c r="AC33" s="1"/>
    </row>
    <row r="34" spans="1:29" ht="17" thickBot="1" x14ac:dyDescent="0.25">
      <c r="A34" s="1"/>
      <c r="B34" s="313"/>
      <c r="C34" s="314"/>
      <c r="D34" s="314"/>
      <c r="E34" s="314"/>
      <c r="F34" s="317"/>
      <c r="G34" s="1"/>
      <c r="H34" s="1"/>
      <c r="I34" s="331" t="s">
        <v>97</v>
      </c>
      <c r="J34" s="332"/>
      <c r="K34" s="332"/>
      <c r="L34" s="333"/>
      <c r="M34" s="254">
        <v>162</v>
      </c>
      <c r="N34" s="255"/>
      <c r="O34" s="1"/>
      <c r="P34" s="240"/>
      <c r="Q34" s="241"/>
      <c r="R34" s="241"/>
      <c r="S34" s="241"/>
      <c r="T34" s="254"/>
      <c r="U34" s="255"/>
      <c r="V34" s="1"/>
      <c r="W34" s="240"/>
      <c r="X34" s="241"/>
      <c r="Y34" s="241"/>
      <c r="Z34" s="241"/>
      <c r="AA34" s="254"/>
      <c r="AB34" s="255"/>
      <c r="AC34" s="1"/>
    </row>
    <row r="35" spans="1:29" ht="17" thickBot="1" x14ac:dyDescent="0.25">
      <c r="A35" s="1"/>
      <c r="B35" s="1"/>
      <c r="C35" s="1"/>
      <c r="D35" s="1"/>
      <c r="E35" s="304">
        <f>SUM(E29:F34)</f>
        <v>16602</v>
      </c>
      <c r="F35" s="305"/>
      <c r="G35" s="1"/>
      <c r="H35" s="1"/>
      <c r="I35" s="334" t="s">
        <v>42</v>
      </c>
      <c r="J35" s="335"/>
      <c r="K35" s="335"/>
      <c r="L35" s="336"/>
      <c r="M35" s="254">
        <v>70</v>
      </c>
      <c r="N35" s="255"/>
      <c r="O35" s="1"/>
      <c r="P35" s="240"/>
      <c r="Q35" s="241"/>
      <c r="R35" s="241"/>
      <c r="S35" s="241"/>
      <c r="T35" s="254"/>
      <c r="U35" s="255"/>
      <c r="V35" s="1"/>
      <c r="W35" s="240"/>
      <c r="X35" s="241"/>
      <c r="Y35" s="241"/>
      <c r="Z35" s="241"/>
      <c r="AA35" s="254"/>
      <c r="AB35" s="255"/>
      <c r="AC35" s="1"/>
    </row>
    <row r="36" spans="1:29" x14ac:dyDescent="0.2">
      <c r="A36" s="1"/>
      <c r="B36" s="1"/>
      <c r="C36" s="1"/>
      <c r="D36" s="1"/>
      <c r="E36" s="1"/>
      <c r="F36" s="1"/>
      <c r="G36" s="1"/>
      <c r="H36" s="1"/>
      <c r="I36" s="331" t="s">
        <v>98</v>
      </c>
      <c r="J36" s="332"/>
      <c r="K36" s="332"/>
      <c r="L36" s="333"/>
      <c r="M36" s="254">
        <v>455</v>
      </c>
      <c r="N36" s="255"/>
      <c r="O36" s="1"/>
      <c r="P36" s="240"/>
      <c r="Q36" s="241"/>
      <c r="R36" s="241"/>
      <c r="S36" s="241"/>
      <c r="T36" s="254"/>
      <c r="U36" s="255"/>
      <c r="V36" s="1"/>
      <c r="W36" s="240"/>
      <c r="X36" s="241"/>
      <c r="Y36" s="241"/>
      <c r="Z36" s="241"/>
      <c r="AA36" s="254"/>
      <c r="AB36" s="255"/>
      <c r="AC36" s="1"/>
    </row>
    <row r="37" spans="1:29" x14ac:dyDescent="0.2">
      <c r="A37" s="1"/>
      <c r="B37" s="1"/>
      <c r="C37" s="1"/>
      <c r="D37" s="1"/>
      <c r="E37" s="1"/>
      <c r="F37" s="1"/>
      <c r="G37" s="1"/>
      <c r="H37" s="1"/>
      <c r="I37" s="334" t="s">
        <v>99</v>
      </c>
      <c r="J37" s="335"/>
      <c r="K37" s="335"/>
      <c r="L37" s="336"/>
      <c r="M37" s="254">
        <v>75</v>
      </c>
      <c r="N37" s="255"/>
      <c r="O37" s="1"/>
      <c r="P37" s="240"/>
      <c r="Q37" s="241"/>
      <c r="R37" s="241"/>
      <c r="S37" s="241"/>
      <c r="T37" s="254"/>
      <c r="U37" s="255"/>
      <c r="V37" s="1"/>
      <c r="W37" s="240"/>
      <c r="X37" s="241"/>
      <c r="Y37" s="241"/>
      <c r="Z37" s="241"/>
      <c r="AA37" s="254"/>
      <c r="AB37" s="255"/>
      <c r="AC37" s="1"/>
    </row>
    <row r="38" spans="1:29" ht="17" thickBot="1" x14ac:dyDescent="0.25">
      <c r="A38" s="1"/>
      <c r="B38" s="1"/>
      <c r="C38" s="1"/>
      <c r="D38" s="1"/>
      <c r="E38" s="1"/>
      <c r="F38" s="1"/>
      <c r="G38" s="1"/>
      <c r="H38" s="1"/>
      <c r="I38" s="337" t="s">
        <v>100</v>
      </c>
      <c r="J38" s="338"/>
      <c r="K38" s="338"/>
      <c r="L38" s="338"/>
      <c r="M38" s="284">
        <v>500</v>
      </c>
      <c r="N38" s="285"/>
      <c r="O38" s="1"/>
      <c r="P38" s="240"/>
      <c r="Q38" s="241"/>
      <c r="R38" s="241"/>
      <c r="S38" s="241"/>
      <c r="T38" s="254"/>
      <c r="U38" s="255"/>
      <c r="V38" s="1"/>
      <c r="W38" s="240"/>
      <c r="X38" s="241"/>
      <c r="Y38" s="241"/>
      <c r="Z38" s="241"/>
      <c r="AA38" s="254"/>
      <c r="AB38" s="255"/>
      <c r="AC38" s="1"/>
    </row>
    <row r="39" spans="1:29" x14ac:dyDescent="0.2">
      <c r="A39" s="1"/>
      <c r="B39" s="1"/>
      <c r="C39" s="1"/>
      <c r="D39" s="1"/>
      <c r="E39" s="1"/>
      <c r="F39" s="1"/>
      <c r="G39" s="1"/>
      <c r="H39" s="1"/>
      <c r="I39" s="334" t="s">
        <v>101</v>
      </c>
      <c r="J39" s="335"/>
      <c r="K39" s="335"/>
      <c r="L39" s="336"/>
      <c r="M39" s="345">
        <v>650</v>
      </c>
      <c r="N39" s="346"/>
      <c r="O39" s="1"/>
      <c r="P39" s="240"/>
      <c r="Q39" s="241"/>
      <c r="R39" s="241"/>
      <c r="S39" s="241"/>
      <c r="T39" s="254"/>
      <c r="U39" s="255"/>
      <c r="V39" s="1"/>
      <c r="W39" s="240"/>
      <c r="X39" s="241"/>
      <c r="Y39" s="241"/>
      <c r="Z39" s="241"/>
      <c r="AA39" s="254"/>
      <c r="AB39" s="255"/>
      <c r="AC39" s="1"/>
    </row>
    <row r="40" spans="1:29" x14ac:dyDescent="0.2">
      <c r="A40" s="1"/>
      <c r="B40" s="1"/>
      <c r="C40" s="1"/>
      <c r="D40" s="1"/>
      <c r="E40" s="1"/>
      <c r="F40" s="1"/>
      <c r="G40" s="1"/>
      <c r="H40" s="1"/>
      <c r="I40" s="331" t="s">
        <v>96</v>
      </c>
      <c r="J40" s="332"/>
      <c r="K40" s="332"/>
      <c r="L40" s="333"/>
      <c r="M40" s="345">
        <v>875</v>
      </c>
      <c r="N40" s="346"/>
      <c r="O40" s="1"/>
      <c r="P40" s="240"/>
      <c r="Q40" s="241"/>
      <c r="R40" s="241"/>
      <c r="S40" s="241"/>
      <c r="T40" s="254"/>
      <c r="U40" s="255"/>
      <c r="V40" s="1"/>
      <c r="W40" s="240"/>
      <c r="X40" s="241"/>
      <c r="Y40" s="241"/>
      <c r="Z40" s="241"/>
      <c r="AA40" s="254"/>
      <c r="AB40" s="255"/>
      <c r="AC40" s="1"/>
    </row>
    <row r="41" spans="1:29" x14ac:dyDescent="0.2">
      <c r="A41" s="1"/>
      <c r="B41" s="1"/>
      <c r="C41" s="1"/>
      <c r="D41" s="1"/>
      <c r="E41" s="1"/>
      <c r="F41" s="1"/>
      <c r="G41" s="1"/>
      <c r="H41" s="1"/>
      <c r="I41" s="339" t="s">
        <v>102</v>
      </c>
      <c r="J41" s="340"/>
      <c r="K41" s="340"/>
      <c r="L41" s="341"/>
      <c r="M41" s="345">
        <v>160</v>
      </c>
      <c r="N41" s="346"/>
      <c r="O41" s="1"/>
      <c r="P41" s="240"/>
      <c r="Q41" s="241"/>
      <c r="R41" s="241"/>
      <c r="S41" s="241"/>
      <c r="T41" s="254"/>
      <c r="U41" s="255"/>
      <c r="V41" s="1"/>
      <c r="W41" s="240"/>
      <c r="X41" s="241"/>
      <c r="Y41" s="241"/>
      <c r="Z41" s="241"/>
      <c r="AA41" s="254"/>
      <c r="AB41" s="255"/>
      <c r="AC41" s="1"/>
    </row>
    <row r="42" spans="1:29" ht="17" thickBot="1" x14ac:dyDescent="0.25">
      <c r="A42" s="1"/>
      <c r="B42" s="1"/>
      <c r="C42" s="1"/>
      <c r="D42" s="1"/>
      <c r="E42" s="1"/>
      <c r="F42" s="1"/>
      <c r="G42" s="1"/>
      <c r="H42" s="1"/>
      <c r="I42" s="339" t="s">
        <v>79</v>
      </c>
      <c r="J42" s="340"/>
      <c r="K42" s="340"/>
      <c r="L42" s="341"/>
      <c r="M42" s="345">
        <v>130</v>
      </c>
      <c r="N42" s="346"/>
      <c r="O42" s="1"/>
      <c r="P42" s="248"/>
      <c r="Q42" s="249"/>
      <c r="R42" s="249"/>
      <c r="S42" s="249"/>
      <c r="T42" s="284"/>
      <c r="U42" s="285"/>
      <c r="V42" s="1"/>
      <c r="W42" s="248"/>
      <c r="X42" s="249"/>
      <c r="Y42" s="249"/>
      <c r="Z42" s="249"/>
      <c r="AA42" s="284"/>
      <c r="AB42" s="285"/>
      <c r="AC42" s="1"/>
    </row>
    <row r="43" spans="1:29" ht="17" thickBot="1" x14ac:dyDescent="0.25">
      <c r="A43" s="1"/>
      <c r="B43" s="1"/>
      <c r="C43" s="1"/>
      <c r="D43" s="1"/>
      <c r="E43" s="1"/>
      <c r="F43" s="1"/>
      <c r="G43" s="1"/>
      <c r="H43" s="1"/>
      <c r="I43" s="342" t="s">
        <v>103</v>
      </c>
      <c r="J43" s="343"/>
      <c r="K43" s="343"/>
      <c r="L43" s="344"/>
      <c r="M43" s="345">
        <v>53</v>
      </c>
      <c r="N43" s="346"/>
      <c r="O43" s="1"/>
      <c r="P43" s="1"/>
      <c r="Q43" s="1"/>
      <c r="R43" s="1"/>
      <c r="S43" s="1"/>
      <c r="T43" s="250">
        <f>SUM(T7:U42)</f>
        <v>1289</v>
      </c>
      <c r="U43" s="251"/>
      <c r="V43" s="1"/>
      <c r="W43" s="1"/>
      <c r="X43" s="1"/>
      <c r="Y43" s="1"/>
      <c r="Z43" s="1"/>
      <c r="AA43" s="250">
        <f>SUM(AA7:AB42)</f>
        <v>6770</v>
      </c>
      <c r="AB43" s="251"/>
      <c r="AC43" s="1"/>
    </row>
    <row r="44" spans="1:29" x14ac:dyDescent="0.2">
      <c r="A44" s="1"/>
      <c r="B44" s="1"/>
      <c r="C44" s="1"/>
      <c r="D44" s="1"/>
      <c r="E44" s="1"/>
      <c r="F44" s="1"/>
      <c r="G44" s="1"/>
      <c r="H44" s="1"/>
      <c r="I44" s="342" t="s">
        <v>104</v>
      </c>
      <c r="J44" s="343"/>
      <c r="K44" s="343"/>
      <c r="L44" s="344"/>
      <c r="M44" s="345">
        <v>87</v>
      </c>
      <c r="N44" s="34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">
      <c r="A45" s="1"/>
      <c r="B45" s="1"/>
      <c r="C45" s="1"/>
      <c r="D45" s="1"/>
      <c r="E45" s="1"/>
      <c r="F45" s="1"/>
      <c r="G45" s="1"/>
      <c r="H45" s="1"/>
      <c r="I45" s="318"/>
      <c r="J45" s="319"/>
      <c r="K45" s="319"/>
      <c r="L45" s="320"/>
      <c r="M45" s="345"/>
      <c r="N45" s="34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7" thickBot="1" x14ac:dyDescent="0.25">
      <c r="A46" s="1"/>
      <c r="B46" s="1"/>
      <c r="C46" s="1"/>
      <c r="D46" s="1"/>
      <c r="E46" s="1"/>
      <c r="F46" s="1"/>
      <c r="G46" s="1"/>
      <c r="H46" s="1"/>
      <c r="I46" s="248"/>
      <c r="J46" s="249"/>
      <c r="K46" s="249"/>
      <c r="L46" s="249"/>
      <c r="M46" s="284"/>
      <c r="N46" s="28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7" thickBo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50">
        <f>SUM(M7:N46)</f>
        <v>11194</v>
      </c>
      <c r="N47" s="25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7" thickBo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" thickBot="1" x14ac:dyDescent="0.25">
      <c r="A50" s="1"/>
      <c r="B50" s="1"/>
      <c r="C50" s="1"/>
      <c r="D50" s="1"/>
      <c r="E50" s="1"/>
      <c r="F50" s="1"/>
      <c r="G50" s="1"/>
      <c r="H50" s="1"/>
      <c r="I50" s="266" t="s">
        <v>17</v>
      </c>
      <c r="J50" s="267"/>
      <c r="K50" s="267"/>
      <c r="L50" s="267"/>
      <c r="M50" s="268" t="s">
        <v>11</v>
      </c>
      <c r="N50" s="269"/>
      <c r="O50" s="1"/>
      <c r="P50" s="292" t="s">
        <v>16</v>
      </c>
      <c r="Q50" s="293"/>
      <c r="R50" s="293"/>
      <c r="S50" s="258">
        <f>SUM(M47,T43,AA43)</f>
        <v>19253</v>
      </c>
      <c r="T50" s="259"/>
      <c r="U50" s="1"/>
      <c r="V50" s="1"/>
      <c r="W50" s="1"/>
      <c r="X50" s="1"/>
      <c r="Y50" s="1"/>
      <c r="Z50" s="1"/>
      <c r="AA50" s="1"/>
      <c r="AB50" s="1"/>
      <c r="AC50" s="1"/>
    </row>
    <row r="51" spans="1:29" ht="17" x14ac:dyDescent="0.2">
      <c r="A51" s="1"/>
      <c r="B51" s="1"/>
      <c r="C51" s="1"/>
      <c r="D51" s="1"/>
      <c r="E51" s="1"/>
      <c r="F51" s="1"/>
      <c r="G51" s="1"/>
      <c r="H51" s="1"/>
      <c r="I51" s="294" t="s">
        <v>18</v>
      </c>
      <c r="J51" s="295"/>
      <c r="K51" s="295"/>
      <c r="L51" s="296"/>
      <c r="M51" s="297">
        <v>0</v>
      </c>
      <c r="N51" s="29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">
      <c r="A52" s="1"/>
      <c r="B52" s="1"/>
      <c r="C52" s="1"/>
      <c r="D52" s="1"/>
      <c r="E52" s="1"/>
      <c r="F52" s="1"/>
      <c r="G52" s="1"/>
      <c r="H52" s="1"/>
      <c r="I52" s="240" t="s">
        <v>12</v>
      </c>
      <c r="J52" s="241"/>
      <c r="K52" s="241"/>
      <c r="L52" s="241"/>
      <c r="M52" s="238">
        <v>200</v>
      </c>
      <c r="N52" s="23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">
      <c r="A53" s="1"/>
      <c r="B53" s="1"/>
      <c r="C53" s="1"/>
      <c r="D53" s="1"/>
      <c r="E53" s="1"/>
      <c r="F53" s="1"/>
      <c r="G53" s="1"/>
      <c r="H53" s="1"/>
      <c r="I53" s="240" t="s">
        <v>13</v>
      </c>
      <c r="J53" s="241"/>
      <c r="K53" s="241"/>
      <c r="L53" s="241"/>
      <c r="M53" s="238">
        <v>50</v>
      </c>
      <c r="N53" s="23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">
      <c r="A54" s="1"/>
      <c r="B54" s="1"/>
      <c r="C54" s="1"/>
      <c r="D54" s="1"/>
      <c r="E54" s="1"/>
      <c r="F54" s="1"/>
      <c r="G54" s="1"/>
      <c r="H54" s="1"/>
      <c r="I54" s="240" t="s">
        <v>14</v>
      </c>
      <c r="J54" s="241"/>
      <c r="K54" s="241"/>
      <c r="L54" s="241"/>
      <c r="M54" s="238">
        <v>50</v>
      </c>
      <c r="N54" s="23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">
      <c r="A55" s="1"/>
      <c r="B55" s="1"/>
      <c r="C55" s="1"/>
      <c r="D55" s="1"/>
      <c r="E55" s="1"/>
      <c r="F55" s="1"/>
      <c r="G55" s="1"/>
      <c r="H55" s="1"/>
      <c r="I55" s="240" t="s">
        <v>15</v>
      </c>
      <c r="J55" s="241"/>
      <c r="K55" s="241"/>
      <c r="L55" s="241"/>
      <c r="M55" s="238">
        <v>0</v>
      </c>
      <c r="N55" s="23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/>
      <c r="B56" s="1"/>
      <c r="C56" s="1"/>
      <c r="D56" s="1"/>
      <c r="E56" s="1"/>
      <c r="F56" s="1"/>
      <c r="G56" s="1"/>
      <c r="H56" s="1"/>
      <c r="I56" s="236" t="s">
        <v>30</v>
      </c>
      <c r="J56" s="237"/>
      <c r="K56" s="237"/>
      <c r="L56" s="237"/>
      <c r="M56" s="238">
        <f>SUM(M38,M40,M33,M34)</f>
        <v>2412</v>
      </c>
      <c r="N56" s="23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/>
      <c r="B57" s="1"/>
      <c r="C57" s="1"/>
      <c r="D57" s="1"/>
      <c r="E57" s="1"/>
      <c r="F57" s="1"/>
      <c r="G57" s="1"/>
      <c r="H57" s="1"/>
      <c r="I57" s="242" t="s">
        <v>21</v>
      </c>
      <c r="J57" s="243"/>
      <c r="K57" s="243"/>
      <c r="L57" s="243"/>
      <c r="M57" s="238">
        <f>SUM(M43,M44,M21,M25,M27,M11:N13,M8,AA8)</f>
        <v>1044</v>
      </c>
      <c r="N57" s="23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244" t="s">
        <v>22</v>
      </c>
      <c r="J58" s="245"/>
      <c r="K58" s="245"/>
      <c r="L58" s="245"/>
      <c r="M58" s="238">
        <f>SUM(T16,T13,T20)</f>
        <v>351</v>
      </c>
      <c r="N58" s="23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/>
      <c r="G59" s="1"/>
      <c r="H59" s="1"/>
      <c r="I59" s="280" t="s">
        <v>23</v>
      </c>
      <c r="J59" s="281"/>
      <c r="K59" s="281"/>
      <c r="L59" s="281"/>
      <c r="M59" s="238">
        <f>SUM(T7,T10:U11,T14,T15,T17,T18,T19,M17,M20,M22,M29,M31,M41,M42)</f>
        <v>1582</v>
      </c>
      <c r="N59" s="23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7" thickBot="1" x14ac:dyDescent="0.25">
      <c r="I60" s="286" t="s">
        <v>45</v>
      </c>
      <c r="J60" s="287"/>
      <c r="K60" s="287"/>
      <c r="L60" s="287"/>
      <c r="M60" s="288">
        <f>SUM(AA7,T8,T9,M7,M9,M10,M14,M15,M16,M18,M19,M26,M28,M30,M35,M37,M39)</f>
        <v>6459</v>
      </c>
      <c r="N60" s="289"/>
    </row>
    <row r="61" spans="1:29" ht="17" thickBot="1" x14ac:dyDescent="0.25">
      <c r="I61" s="1"/>
      <c r="J61" s="1"/>
      <c r="K61" s="1"/>
      <c r="L61" s="1"/>
      <c r="M61" s="290">
        <f>SUM(M52:N60)</f>
        <v>12148</v>
      </c>
      <c r="N61" s="291"/>
    </row>
    <row r="62" spans="1:29" x14ac:dyDescent="0.2">
      <c r="I62" s="1"/>
      <c r="J62" s="1"/>
      <c r="K62" s="1"/>
      <c r="L62" s="1"/>
      <c r="M62" s="1"/>
      <c r="N62" s="1"/>
    </row>
  </sheetData>
  <mergeCells count="293">
    <mergeCell ref="I38:L38"/>
    <mergeCell ref="M38:N38"/>
    <mergeCell ref="I39:L39"/>
    <mergeCell ref="I40:L40"/>
    <mergeCell ref="I41:L41"/>
    <mergeCell ref="I42:L42"/>
    <mergeCell ref="I43:L43"/>
    <mergeCell ref="I44:L44"/>
    <mergeCell ref="I45:L45"/>
    <mergeCell ref="M39:N39"/>
    <mergeCell ref="M40:N40"/>
    <mergeCell ref="M41:N41"/>
    <mergeCell ref="M42:N42"/>
    <mergeCell ref="M43:N43"/>
    <mergeCell ref="M44:N44"/>
    <mergeCell ref="M45:N45"/>
    <mergeCell ref="I60:L60"/>
    <mergeCell ref="M60:N60"/>
    <mergeCell ref="M61:N61"/>
    <mergeCell ref="I56:L56"/>
    <mergeCell ref="M56:N56"/>
    <mergeCell ref="I57:L57"/>
    <mergeCell ref="M57:N57"/>
    <mergeCell ref="I58:L58"/>
    <mergeCell ref="M58:N58"/>
    <mergeCell ref="I54:L54"/>
    <mergeCell ref="M54:N54"/>
    <mergeCell ref="I55:L55"/>
    <mergeCell ref="M55:N55"/>
    <mergeCell ref="I52:L52"/>
    <mergeCell ref="M52:N52"/>
    <mergeCell ref="I53:L53"/>
    <mergeCell ref="M53:N53"/>
    <mergeCell ref="I59:L59"/>
    <mergeCell ref="M59:N59"/>
    <mergeCell ref="M47:N47"/>
    <mergeCell ref="T43:U43"/>
    <mergeCell ref="AA43:AB43"/>
    <mergeCell ref="I50:L50"/>
    <mergeCell ref="M50:N50"/>
    <mergeCell ref="I51:L51"/>
    <mergeCell ref="M51:N51"/>
    <mergeCell ref="I46:L46"/>
    <mergeCell ref="M46:N46"/>
    <mergeCell ref="P50:R50"/>
    <mergeCell ref="S50:T50"/>
    <mergeCell ref="P42:S42"/>
    <mergeCell ref="T42:U42"/>
    <mergeCell ref="W42:Z42"/>
    <mergeCell ref="AA42:AB42"/>
    <mergeCell ref="I37:L37"/>
    <mergeCell ref="M37:N37"/>
    <mergeCell ref="P37:S37"/>
    <mergeCell ref="T37:U37"/>
    <mergeCell ref="W37:Z37"/>
    <mergeCell ref="AA37:AB37"/>
    <mergeCell ref="P38:S38"/>
    <mergeCell ref="P39:S39"/>
    <mergeCell ref="P40:S40"/>
    <mergeCell ref="P41:S41"/>
    <mergeCell ref="T38:U38"/>
    <mergeCell ref="T39:U39"/>
    <mergeCell ref="T40:U40"/>
    <mergeCell ref="T41:U41"/>
    <mergeCell ref="W38:Z38"/>
    <mergeCell ref="W39:Z39"/>
    <mergeCell ref="W40:Z40"/>
    <mergeCell ref="W41:Z41"/>
    <mergeCell ref="AA38:AB38"/>
    <mergeCell ref="AA39:AB39"/>
    <mergeCell ref="I36:L36"/>
    <mergeCell ref="M36:N36"/>
    <mergeCell ref="P36:S36"/>
    <mergeCell ref="T36:U36"/>
    <mergeCell ref="W36:Z36"/>
    <mergeCell ref="AA36:AB36"/>
    <mergeCell ref="I35:L35"/>
    <mergeCell ref="M35:N35"/>
    <mergeCell ref="P35:S35"/>
    <mergeCell ref="T35:U35"/>
    <mergeCell ref="W35:Z35"/>
    <mergeCell ref="AA35:AB35"/>
    <mergeCell ref="I34:L34"/>
    <mergeCell ref="M34:N34"/>
    <mergeCell ref="P34:S34"/>
    <mergeCell ref="T34:U34"/>
    <mergeCell ref="W34:Z34"/>
    <mergeCell ref="AA34:AB34"/>
    <mergeCell ref="I33:L33"/>
    <mergeCell ref="M33:N33"/>
    <mergeCell ref="P33:S33"/>
    <mergeCell ref="T33:U33"/>
    <mergeCell ref="W33:Z33"/>
    <mergeCell ref="AA33:AB33"/>
    <mergeCell ref="P32:S32"/>
    <mergeCell ref="T32:U32"/>
    <mergeCell ref="W32:Z32"/>
    <mergeCell ref="AA32:AB32"/>
    <mergeCell ref="I31:L31"/>
    <mergeCell ref="M31:N31"/>
    <mergeCell ref="P31:S31"/>
    <mergeCell ref="T31:U31"/>
    <mergeCell ref="W31:Z31"/>
    <mergeCell ref="AA31:AB31"/>
    <mergeCell ref="I27:L27"/>
    <mergeCell ref="M27:N27"/>
    <mergeCell ref="P27:S27"/>
    <mergeCell ref="T27:U27"/>
    <mergeCell ref="W27:Z27"/>
    <mergeCell ref="AA27:AB27"/>
    <mergeCell ref="I30:L30"/>
    <mergeCell ref="M30:N30"/>
    <mergeCell ref="P30:S30"/>
    <mergeCell ref="T30:U30"/>
    <mergeCell ref="W30:Z30"/>
    <mergeCell ref="AA30:AB30"/>
    <mergeCell ref="I29:L29"/>
    <mergeCell ref="M29:N29"/>
    <mergeCell ref="P29:S29"/>
    <mergeCell ref="T29:U29"/>
    <mergeCell ref="W29:Z29"/>
    <mergeCell ref="AA29:AB29"/>
    <mergeCell ref="I26:L26"/>
    <mergeCell ref="M26:N26"/>
    <mergeCell ref="P26:S26"/>
    <mergeCell ref="T26:U26"/>
    <mergeCell ref="W26:Z26"/>
    <mergeCell ref="AA26:AB26"/>
    <mergeCell ref="I25:L25"/>
    <mergeCell ref="M25:N25"/>
    <mergeCell ref="P25:S25"/>
    <mergeCell ref="T25:U25"/>
    <mergeCell ref="W25:Z25"/>
    <mergeCell ref="AA25:AB25"/>
    <mergeCell ref="I24:L24"/>
    <mergeCell ref="M24:N24"/>
    <mergeCell ref="P24:S24"/>
    <mergeCell ref="T24:U24"/>
    <mergeCell ref="W24:Z24"/>
    <mergeCell ref="AA24:AB24"/>
    <mergeCell ref="W22:Z22"/>
    <mergeCell ref="AA22:AB22"/>
    <mergeCell ref="I23:L23"/>
    <mergeCell ref="M23:N23"/>
    <mergeCell ref="P23:S23"/>
    <mergeCell ref="T23:U23"/>
    <mergeCell ref="W23:Z23"/>
    <mergeCell ref="AA23:AB23"/>
    <mergeCell ref="B21:D21"/>
    <mergeCell ref="E21:F21"/>
    <mergeCell ref="I22:L22"/>
    <mergeCell ref="M22:N22"/>
    <mergeCell ref="P22:S22"/>
    <mergeCell ref="T22:U22"/>
    <mergeCell ref="I21:L21"/>
    <mergeCell ref="M21:N21"/>
    <mergeCell ref="P21:S21"/>
    <mergeCell ref="T21:U21"/>
    <mergeCell ref="W21:Z21"/>
    <mergeCell ref="AA21:AB21"/>
    <mergeCell ref="I20:L20"/>
    <mergeCell ref="M20:N20"/>
    <mergeCell ref="P20:S20"/>
    <mergeCell ref="T20:U20"/>
    <mergeCell ref="W20:Z20"/>
    <mergeCell ref="AA20:AB20"/>
    <mergeCell ref="I19:L19"/>
    <mergeCell ref="M19:N19"/>
    <mergeCell ref="P19:S19"/>
    <mergeCell ref="T19:U19"/>
    <mergeCell ref="W19:Z19"/>
    <mergeCell ref="AA19:AB19"/>
    <mergeCell ref="W17:Z17"/>
    <mergeCell ref="AA17:AB17"/>
    <mergeCell ref="E17:F17"/>
    <mergeCell ref="I18:L18"/>
    <mergeCell ref="M18:N18"/>
    <mergeCell ref="P18:S18"/>
    <mergeCell ref="T18:U18"/>
    <mergeCell ref="W18:Z18"/>
    <mergeCell ref="AA18:AB18"/>
    <mergeCell ref="I17:L17"/>
    <mergeCell ref="M17:N17"/>
    <mergeCell ref="P17:S17"/>
    <mergeCell ref="T17:U17"/>
    <mergeCell ref="W15:Z15"/>
    <mergeCell ref="AA15:AB15"/>
    <mergeCell ref="B16:D16"/>
    <mergeCell ref="E16:F16"/>
    <mergeCell ref="I16:L16"/>
    <mergeCell ref="M16:N16"/>
    <mergeCell ref="P16:S16"/>
    <mergeCell ref="T16:U16"/>
    <mergeCell ref="W16:Z16"/>
    <mergeCell ref="AA16:AB16"/>
    <mergeCell ref="B15:D15"/>
    <mergeCell ref="E15:F15"/>
    <mergeCell ref="I15:L15"/>
    <mergeCell ref="M15:N15"/>
    <mergeCell ref="P15:S15"/>
    <mergeCell ref="T15:U15"/>
    <mergeCell ref="AA13:AB13"/>
    <mergeCell ref="B14:F14"/>
    <mergeCell ref="I14:L14"/>
    <mergeCell ref="M14:N14"/>
    <mergeCell ref="P14:S14"/>
    <mergeCell ref="T14:U14"/>
    <mergeCell ref="W14:Z14"/>
    <mergeCell ref="AA14:AB14"/>
    <mergeCell ref="B13:F13"/>
    <mergeCell ref="I13:L13"/>
    <mergeCell ref="M13:N13"/>
    <mergeCell ref="P13:S13"/>
    <mergeCell ref="T13:U13"/>
    <mergeCell ref="W13:Z13"/>
    <mergeCell ref="AA11:AB11"/>
    <mergeCell ref="I12:L12"/>
    <mergeCell ref="M12:N12"/>
    <mergeCell ref="P12:S12"/>
    <mergeCell ref="T12:U12"/>
    <mergeCell ref="W12:Z12"/>
    <mergeCell ref="AA12:AB12"/>
    <mergeCell ref="E11:F11"/>
    <mergeCell ref="I11:L11"/>
    <mergeCell ref="M11:N11"/>
    <mergeCell ref="P11:S11"/>
    <mergeCell ref="T11:U11"/>
    <mergeCell ref="W11:Z11"/>
    <mergeCell ref="W9:Z9"/>
    <mergeCell ref="AA9:AB9"/>
    <mergeCell ref="B10:D10"/>
    <mergeCell ref="E10:F10"/>
    <mergeCell ref="I10:L10"/>
    <mergeCell ref="M10:N10"/>
    <mergeCell ref="P10:S10"/>
    <mergeCell ref="T10:U10"/>
    <mergeCell ref="W10:Z10"/>
    <mergeCell ref="AA10:AB10"/>
    <mergeCell ref="B9:D9"/>
    <mergeCell ref="E9:F9"/>
    <mergeCell ref="I9:L9"/>
    <mergeCell ref="M9:N9"/>
    <mergeCell ref="P9:S9"/>
    <mergeCell ref="T9:U9"/>
    <mergeCell ref="AA7:AB7"/>
    <mergeCell ref="B8:D8"/>
    <mergeCell ref="E8:F8"/>
    <mergeCell ref="I8:L8"/>
    <mergeCell ref="M8:N8"/>
    <mergeCell ref="P8:S8"/>
    <mergeCell ref="T8:U8"/>
    <mergeCell ref="W8:Z8"/>
    <mergeCell ref="AA8:AB8"/>
    <mergeCell ref="B7:F7"/>
    <mergeCell ref="I7:L7"/>
    <mergeCell ref="M7:N7"/>
    <mergeCell ref="P7:S7"/>
    <mergeCell ref="T7:U7"/>
    <mergeCell ref="W7:Z7"/>
    <mergeCell ref="B3:D3"/>
    <mergeCell ref="E3:F3"/>
    <mergeCell ref="I3:AB4"/>
    <mergeCell ref="B6:F6"/>
    <mergeCell ref="I6:L6"/>
    <mergeCell ref="M6:N6"/>
    <mergeCell ref="P6:S6"/>
    <mergeCell ref="T6:U6"/>
    <mergeCell ref="W6:Z6"/>
    <mergeCell ref="AA6:AB6"/>
    <mergeCell ref="AA40:AB40"/>
    <mergeCell ref="AA41:AB41"/>
    <mergeCell ref="E35:F35"/>
    <mergeCell ref="B28:F28"/>
    <mergeCell ref="B29:D29"/>
    <mergeCell ref="B30:D30"/>
    <mergeCell ref="B31:D31"/>
    <mergeCell ref="B32:D32"/>
    <mergeCell ref="B33:D33"/>
    <mergeCell ref="B34:D34"/>
    <mergeCell ref="E29:F29"/>
    <mergeCell ref="E30:F30"/>
    <mergeCell ref="E31:F31"/>
    <mergeCell ref="E32:F32"/>
    <mergeCell ref="E33:F33"/>
    <mergeCell ref="E34:F34"/>
    <mergeCell ref="I28:L28"/>
    <mergeCell ref="M28:N28"/>
    <mergeCell ref="P28:S28"/>
    <mergeCell ref="T28:U28"/>
    <mergeCell ref="W28:Z28"/>
    <mergeCell ref="AA28:AB28"/>
    <mergeCell ref="I32:L32"/>
    <mergeCell ref="M32:N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52A7-73E0-48FD-8F10-C0017EB23135}">
  <dimension ref="A1:AD56"/>
  <sheetViews>
    <sheetView zoomScaleNormal="56" workbookViewId="0">
      <selection activeCell="N40" sqref="N40:O40"/>
    </sheetView>
  </sheetViews>
  <sheetFormatPr baseColWidth="10" defaultColWidth="8.83203125" defaultRowHeight="16" x14ac:dyDescent="0.2"/>
  <cols>
    <col min="6" max="6" width="8.83203125" customWidth="1"/>
  </cols>
  <sheetData>
    <row r="1" spans="1:3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" thickBot="1" x14ac:dyDescent="0.25">
      <c r="A3" s="1"/>
      <c r="B3" s="264" t="s">
        <v>0</v>
      </c>
      <c r="C3" s="265"/>
      <c r="D3" s="265"/>
      <c r="E3" s="258">
        <v>39324</v>
      </c>
      <c r="F3" s="259"/>
      <c r="G3" s="1"/>
      <c r="H3" s="1"/>
      <c r="I3" s="1"/>
      <c r="J3" s="272" t="s">
        <v>10</v>
      </c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4"/>
      <c r="AD3" s="1"/>
    </row>
    <row r="4" spans="1:30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275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7"/>
      <c r="AD4" s="1"/>
    </row>
    <row r="5" spans="1:30" ht="17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1" thickBot="1" x14ac:dyDescent="0.25">
      <c r="A6" s="1"/>
      <c r="B6" s="260" t="s">
        <v>1</v>
      </c>
      <c r="C6" s="261"/>
      <c r="D6" s="261"/>
      <c r="E6" s="261"/>
      <c r="F6" s="262"/>
      <c r="G6" s="1"/>
      <c r="H6" s="1"/>
      <c r="I6" s="1"/>
      <c r="J6" s="266" t="s">
        <v>9</v>
      </c>
      <c r="K6" s="267"/>
      <c r="L6" s="267"/>
      <c r="M6" s="267"/>
      <c r="N6" s="268" t="s">
        <v>11</v>
      </c>
      <c r="O6" s="269"/>
      <c r="P6" s="1"/>
      <c r="Q6" s="266" t="s">
        <v>2</v>
      </c>
      <c r="R6" s="267"/>
      <c r="S6" s="267"/>
      <c r="T6" s="267"/>
      <c r="U6" s="268" t="s">
        <v>11</v>
      </c>
      <c r="V6" s="269"/>
      <c r="W6" s="1"/>
      <c r="X6" s="266" t="s">
        <v>4</v>
      </c>
      <c r="Y6" s="267"/>
      <c r="Z6" s="267"/>
      <c r="AA6" s="267"/>
      <c r="AB6" s="268" t="s">
        <v>11</v>
      </c>
      <c r="AC6" s="269"/>
      <c r="AD6" s="1"/>
    </row>
    <row r="7" spans="1:30" ht="17" thickBot="1" x14ac:dyDescent="0.25">
      <c r="A7" s="1"/>
      <c r="B7" s="263"/>
      <c r="C7" s="263"/>
      <c r="D7" s="263"/>
      <c r="E7" s="263"/>
      <c r="F7" s="263"/>
      <c r="G7" s="1"/>
      <c r="H7" s="1"/>
      <c r="I7" s="1"/>
      <c r="J7" s="323" t="s">
        <v>105</v>
      </c>
      <c r="K7" s="324"/>
      <c r="L7" s="324"/>
      <c r="M7" s="324"/>
      <c r="N7" s="278">
        <v>170</v>
      </c>
      <c r="O7" s="279"/>
      <c r="P7" s="1"/>
      <c r="Q7" s="323" t="s">
        <v>118</v>
      </c>
      <c r="R7" s="324"/>
      <c r="S7" s="324"/>
      <c r="T7" s="324"/>
      <c r="U7" s="278">
        <v>95</v>
      </c>
      <c r="V7" s="279"/>
      <c r="W7" s="1"/>
      <c r="X7" s="252" t="s">
        <v>116</v>
      </c>
      <c r="Y7" s="253"/>
      <c r="Z7" s="253"/>
      <c r="AA7" s="253"/>
      <c r="AB7" s="278">
        <v>0</v>
      </c>
      <c r="AC7" s="279"/>
      <c r="AD7" s="1"/>
    </row>
    <row r="8" spans="1:30" ht="19" thickBot="1" x14ac:dyDescent="0.25">
      <c r="A8" s="1"/>
      <c r="B8" s="256" t="s">
        <v>2</v>
      </c>
      <c r="C8" s="257"/>
      <c r="D8" s="257"/>
      <c r="E8" s="258">
        <v>16646</v>
      </c>
      <c r="F8" s="259"/>
      <c r="G8" s="1"/>
      <c r="H8" s="1"/>
      <c r="I8" s="1"/>
      <c r="J8" s="323" t="s">
        <v>106</v>
      </c>
      <c r="K8" s="324"/>
      <c r="L8" s="324"/>
      <c r="M8" s="324"/>
      <c r="N8" s="278">
        <v>148</v>
      </c>
      <c r="O8" s="279"/>
      <c r="P8" s="1"/>
      <c r="Q8" s="368" t="s">
        <v>121</v>
      </c>
      <c r="R8" s="369"/>
      <c r="S8" s="369"/>
      <c r="T8" s="369"/>
      <c r="U8" s="278">
        <v>117</v>
      </c>
      <c r="V8" s="279"/>
      <c r="W8" s="1"/>
      <c r="X8" s="252" t="s">
        <v>122</v>
      </c>
      <c r="Y8" s="253"/>
      <c r="Z8" s="253"/>
      <c r="AA8" s="253"/>
      <c r="AB8" s="278">
        <v>270</v>
      </c>
      <c r="AC8" s="279"/>
      <c r="AD8" s="1"/>
    </row>
    <row r="9" spans="1:30" ht="19" thickBot="1" x14ac:dyDescent="0.25">
      <c r="A9" s="1"/>
      <c r="B9" s="256" t="s">
        <v>3</v>
      </c>
      <c r="C9" s="257"/>
      <c r="D9" s="257"/>
      <c r="E9" s="258">
        <v>22079</v>
      </c>
      <c r="F9" s="259"/>
      <c r="G9" s="1"/>
      <c r="H9" s="1"/>
      <c r="I9" s="1"/>
      <c r="J9" s="321" t="s">
        <v>107</v>
      </c>
      <c r="K9" s="322"/>
      <c r="L9" s="322"/>
      <c r="M9" s="322"/>
      <c r="N9" s="278">
        <v>160</v>
      </c>
      <c r="O9" s="279"/>
      <c r="P9" s="1"/>
      <c r="Q9" s="323" t="s">
        <v>123</v>
      </c>
      <c r="R9" s="324"/>
      <c r="S9" s="324"/>
      <c r="T9" s="324"/>
      <c r="U9" s="278">
        <v>100</v>
      </c>
      <c r="V9" s="279"/>
      <c r="W9" s="1"/>
      <c r="X9" s="252" t="s">
        <v>127</v>
      </c>
      <c r="Y9" s="253"/>
      <c r="Z9" s="253"/>
      <c r="AA9" s="253"/>
      <c r="AB9" s="278">
        <v>52</v>
      </c>
      <c r="AC9" s="279"/>
      <c r="AD9" s="1"/>
    </row>
    <row r="10" spans="1:30" ht="19" thickBot="1" x14ac:dyDescent="0.25">
      <c r="A10" s="1"/>
      <c r="B10" s="256" t="s">
        <v>4</v>
      </c>
      <c r="C10" s="257"/>
      <c r="D10" s="257"/>
      <c r="E10" s="258">
        <v>400</v>
      </c>
      <c r="F10" s="259"/>
      <c r="G10" s="1"/>
      <c r="H10" s="1"/>
      <c r="I10" s="1"/>
      <c r="J10" s="323" t="s">
        <v>32</v>
      </c>
      <c r="K10" s="324"/>
      <c r="L10" s="324"/>
      <c r="M10" s="324"/>
      <c r="N10" s="278">
        <v>638</v>
      </c>
      <c r="O10" s="279"/>
      <c r="P10" s="1"/>
      <c r="Q10" s="325" t="s">
        <v>81</v>
      </c>
      <c r="R10" s="326"/>
      <c r="S10" s="326"/>
      <c r="T10" s="326"/>
      <c r="U10" s="278">
        <v>120</v>
      </c>
      <c r="V10" s="279"/>
      <c r="W10" s="1"/>
      <c r="X10" s="280" t="s">
        <v>128</v>
      </c>
      <c r="Y10" s="281"/>
      <c r="Z10" s="281"/>
      <c r="AA10" s="281"/>
      <c r="AB10" s="278">
        <v>33</v>
      </c>
      <c r="AC10" s="279"/>
      <c r="AD10" s="1"/>
    </row>
    <row r="11" spans="1:30" ht="19" thickBot="1" x14ac:dyDescent="0.25">
      <c r="A11" s="1"/>
      <c r="B11" s="1"/>
      <c r="C11" s="1"/>
      <c r="D11" s="1"/>
      <c r="E11" s="246">
        <f>SUM(E8:F10)</f>
        <v>39125</v>
      </c>
      <c r="F11" s="247"/>
      <c r="G11" s="1"/>
      <c r="H11" s="1"/>
      <c r="I11" s="1"/>
      <c r="J11" s="325" t="s">
        <v>79</v>
      </c>
      <c r="K11" s="326"/>
      <c r="L11" s="326"/>
      <c r="M11" s="326"/>
      <c r="N11" s="278">
        <v>130</v>
      </c>
      <c r="O11" s="279"/>
      <c r="P11" s="1"/>
      <c r="Q11" s="280" t="s">
        <v>146</v>
      </c>
      <c r="R11" s="281"/>
      <c r="S11" s="281"/>
      <c r="T11" s="281"/>
      <c r="U11" s="254">
        <v>156</v>
      </c>
      <c r="V11" s="255"/>
      <c r="W11" s="1"/>
      <c r="X11" s="252" t="s">
        <v>143</v>
      </c>
      <c r="Y11" s="253"/>
      <c r="Z11" s="253"/>
      <c r="AA11" s="253"/>
      <c r="AB11" s="278">
        <v>51</v>
      </c>
      <c r="AC11" s="279"/>
      <c r="AD11" s="1"/>
    </row>
    <row r="12" spans="1:30" ht="17" thickBot="1" x14ac:dyDescent="0.25">
      <c r="A12" s="1"/>
      <c r="B12" s="1"/>
      <c r="C12" s="1"/>
      <c r="D12" s="1"/>
      <c r="E12" s="2"/>
      <c r="F12" s="2"/>
      <c r="G12" s="1"/>
      <c r="H12" s="1"/>
      <c r="I12" s="1"/>
      <c r="J12" s="321" t="s">
        <v>114</v>
      </c>
      <c r="K12" s="322"/>
      <c r="L12" s="322"/>
      <c r="M12" s="322"/>
      <c r="N12" s="278">
        <v>90</v>
      </c>
      <c r="O12" s="279"/>
      <c r="P12" s="1"/>
      <c r="Q12" s="270"/>
      <c r="R12" s="271"/>
      <c r="S12" s="271"/>
      <c r="T12" s="271"/>
      <c r="U12" s="278"/>
      <c r="V12" s="279"/>
      <c r="W12" s="1"/>
      <c r="X12" s="242" t="s">
        <v>55</v>
      </c>
      <c r="Y12" s="243"/>
      <c r="Z12" s="243"/>
      <c r="AA12" s="243"/>
      <c r="AB12" s="278">
        <v>70</v>
      </c>
      <c r="AC12" s="279"/>
      <c r="AD12" s="1"/>
    </row>
    <row r="13" spans="1:30" ht="21" thickBot="1" x14ac:dyDescent="0.25">
      <c r="A13" s="1"/>
      <c r="B13" s="260" t="s">
        <v>8</v>
      </c>
      <c r="C13" s="261"/>
      <c r="D13" s="261"/>
      <c r="E13" s="261"/>
      <c r="F13" s="262"/>
      <c r="I13" s="1"/>
      <c r="J13" s="325" t="s">
        <v>82</v>
      </c>
      <c r="K13" s="326"/>
      <c r="L13" s="326"/>
      <c r="M13" s="326"/>
      <c r="N13" s="278">
        <v>131</v>
      </c>
      <c r="O13" s="279"/>
      <c r="P13" s="1"/>
      <c r="Q13" s="323" t="s">
        <v>140</v>
      </c>
      <c r="R13" s="324"/>
      <c r="S13" s="324"/>
      <c r="T13" s="324"/>
      <c r="U13" s="278">
        <v>284</v>
      </c>
      <c r="V13" s="279"/>
      <c r="W13" s="1"/>
      <c r="X13" s="329" t="s">
        <v>121</v>
      </c>
      <c r="Y13" s="330"/>
      <c r="Z13" s="330"/>
      <c r="AA13" s="330"/>
      <c r="AB13" s="278">
        <v>117</v>
      </c>
      <c r="AC13" s="279"/>
      <c r="AD13" s="1"/>
    </row>
    <row r="14" spans="1:30" ht="17" thickBot="1" x14ac:dyDescent="0.25">
      <c r="A14" s="1"/>
      <c r="B14" s="370"/>
      <c r="C14" s="370"/>
      <c r="D14" s="370"/>
      <c r="E14" s="370"/>
      <c r="F14" s="370"/>
      <c r="I14" s="1"/>
      <c r="J14" s="323" t="s">
        <v>115</v>
      </c>
      <c r="K14" s="324"/>
      <c r="L14" s="324"/>
      <c r="M14" s="324"/>
      <c r="N14" s="278">
        <v>63</v>
      </c>
      <c r="O14" s="279"/>
      <c r="P14" s="1"/>
      <c r="Q14" s="321" t="s">
        <v>41</v>
      </c>
      <c r="R14" s="322"/>
      <c r="S14" s="322"/>
      <c r="T14" s="322"/>
      <c r="U14" s="254">
        <v>463</v>
      </c>
      <c r="V14" s="255"/>
      <c r="W14" s="1"/>
      <c r="X14" s="280" t="s">
        <v>68</v>
      </c>
      <c r="Y14" s="281"/>
      <c r="Z14" s="281"/>
      <c r="AA14" s="281"/>
      <c r="AB14" s="278">
        <v>20</v>
      </c>
      <c r="AC14" s="279"/>
      <c r="AD14" s="1"/>
    </row>
    <row r="15" spans="1:30" ht="18" x14ac:dyDescent="0.2">
      <c r="A15" s="1"/>
      <c r="B15" s="377" t="s">
        <v>5</v>
      </c>
      <c r="C15" s="378"/>
      <c r="D15" s="378"/>
      <c r="E15" s="379">
        <v>15400</v>
      </c>
      <c r="F15" s="380"/>
      <c r="I15" s="1"/>
      <c r="J15" s="321" t="s">
        <v>86</v>
      </c>
      <c r="K15" s="322"/>
      <c r="L15" s="322"/>
      <c r="M15" s="322"/>
      <c r="N15" s="278">
        <v>953</v>
      </c>
      <c r="O15" s="279"/>
      <c r="P15" s="1"/>
      <c r="Q15" s="321" t="s">
        <v>141</v>
      </c>
      <c r="R15" s="322"/>
      <c r="S15" s="322"/>
      <c r="T15" s="322"/>
      <c r="U15" s="254">
        <v>100</v>
      </c>
      <c r="V15" s="255"/>
      <c r="W15" s="1"/>
      <c r="X15" s="242" t="s">
        <v>55</v>
      </c>
      <c r="Y15" s="243"/>
      <c r="Z15" s="243"/>
      <c r="AA15" s="243"/>
      <c r="AB15" s="254">
        <v>50</v>
      </c>
      <c r="AC15" s="255"/>
      <c r="AD15" s="1"/>
    </row>
    <row r="16" spans="1:30" ht="18" x14ac:dyDescent="0.2">
      <c r="A16" s="1"/>
      <c r="B16" s="347" t="s">
        <v>137</v>
      </c>
      <c r="C16" s="348"/>
      <c r="D16" s="348"/>
      <c r="E16" s="349">
        <v>4000</v>
      </c>
      <c r="F16" s="350"/>
      <c r="I16" s="1"/>
      <c r="J16" s="334" t="s">
        <v>120</v>
      </c>
      <c r="K16" s="335"/>
      <c r="L16" s="335"/>
      <c r="M16" s="336"/>
      <c r="N16" s="345">
        <v>70</v>
      </c>
      <c r="O16" s="346"/>
      <c r="P16" s="1"/>
      <c r="Q16" s="334" t="s">
        <v>142</v>
      </c>
      <c r="R16" s="335"/>
      <c r="S16" s="335"/>
      <c r="T16" s="336"/>
      <c r="U16" s="345">
        <v>50</v>
      </c>
      <c r="V16" s="346"/>
      <c r="W16" s="1"/>
      <c r="X16" s="334" t="s">
        <v>156</v>
      </c>
      <c r="Y16" s="335"/>
      <c r="Z16" s="335"/>
      <c r="AA16" s="336"/>
      <c r="AB16" s="345">
        <v>50</v>
      </c>
      <c r="AC16" s="346"/>
      <c r="AD16" s="1"/>
    </row>
    <row r="17" spans="1:30" ht="19" thickBot="1" x14ac:dyDescent="0.25">
      <c r="A17" s="1"/>
      <c r="B17" s="373" t="s">
        <v>117</v>
      </c>
      <c r="C17" s="374"/>
      <c r="D17" s="374"/>
      <c r="E17" s="375">
        <v>6500</v>
      </c>
      <c r="F17" s="376"/>
      <c r="G17" s="1"/>
      <c r="H17" s="1"/>
      <c r="I17" s="1"/>
      <c r="J17" s="325" t="s">
        <v>119</v>
      </c>
      <c r="K17" s="326"/>
      <c r="L17" s="326"/>
      <c r="M17" s="326"/>
      <c r="N17" s="278">
        <v>148</v>
      </c>
      <c r="O17" s="279"/>
      <c r="P17" s="1"/>
      <c r="Q17" s="329" t="s">
        <v>144</v>
      </c>
      <c r="R17" s="330"/>
      <c r="S17" s="330"/>
      <c r="T17" s="330"/>
      <c r="U17" s="254">
        <v>117</v>
      </c>
      <c r="V17" s="255"/>
      <c r="W17" s="1"/>
      <c r="X17" s="240"/>
      <c r="Y17" s="241"/>
      <c r="Z17" s="241"/>
      <c r="AA17" s="241"/>
      <c r="AB17" s="254"/>
      <c r="AC17" s="255"/>
      <c r="AD17" s="1"/>
    </row>
    <row r="18" spans="1:30" ht="19" thickBot="1" x14ac:dyDescent="0.25">
      <c r="A18" s="1"/>
      <c r="B18" s="1"/>
      <c r="C18" s="1"/>
      <c r="D18" s="1"/>
      <c r="E18" s="371">
        <f>SUM(E15:F17)</f>
        <v>25900</v>
      </c>
      <c r="F18" s="372"/>
      <c r="G18" s="1"/>
      <c r="H18" s="1"/>
      <c r="I18" s="1"/>
      <c r="J18" s="325" t="s">
        <v>79</v>
      </c>
      <c r="K18" s="326"/>
      <c r="L18" s="326"/>
      <c r="M18" s="326"/>
      <c r="N18" s="278">
        <v>55</v>
      </c>
      <c r="O18" s="279"/>
      <c r="P18" s="1"/>
      <c r="Q18" s="252" t="s">
        <v>44</v>
      </c>
      <c r="R18" s="253"/>
      <c r="S18" s="253"/>
      <c r="T18" s="253"/>
      <c r="U18" s="254">
        <v>90</v>
      </c>
      <c r="V18" s="255"/>
      <c r="W18" s="1"/>
      <c r="X18" s="240"/>
      <c r="Y18" s="241"/>
      <c r="Z18" s="241"/>
      <c r="AA18" s="241"/>
      <c r="AB18" s="254"/>
      <c r="AC18" s="255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1"/>
      <c r="J19" s="325" t="s">
        <v>82</v>
      </c>
      <c r="K19" s="326"/>
      <c r="L19" s="326"/>
      <c r="M19" s="326"/>
      <c r="N19" s="278">
        <v>150</v>
      </c>
      <c r="O19" s="279"/>
      <c r="P19" s="1"/>
      <c r="Q19" s="252" t="s">
        <v>145</v>
      </c>
      <c r="R19" s="253"/>
      <c r="S19" s="253"/>
      <c r="T19" s="253"/>
      <c r="U19" s="254">
        <v>45</v>
      </c>
      <c r="V19" s="255"/>
      <c r="W19" s="1"/>
      <c r="X19" s="240"/>
      <c r="Y19" s="241"/>
      <c r="Z19" s="241"/>
      <c r="AA19" s="241"/>
      <c r="AB19" s="254"/>
      <c r="AC19" s="255"/>
      <c r="AD19" s="1"/>
    </row>
    <row r="20" spans="1:30" x14ac:dyDescent="0.2">
      <c r="A20" s="1"/>
      <c r="B20" s="1"/>
      <c r="C20" s="1"/>
      <c r="D20" s="1"/>
      <c r="E20" s="1"/>
      <c r="F20" s="1"/>
      <c r="G20" s="1"/>
      <c r="H20" s="1"/>
      <c r="I20" s="1"/>
      <c r="J20" s="323" t="s">
        <v>124</v>
      </c>
      <c r="K20" s="324"/>
      <c r="L20" s="324"/>
      <c r="M20" s="324"/>
      <c r="N20" s="278">
        <v>280</v>
      </c>
      <c r="O20" s="279"/>
      <c r="P20" s="1"/>
      <c r="Q20" s="280" t="s">
        <v>119</v>
      </c>
      <c r="R20" s="281"/>
      <c r="S20" s="281"/>
      <c r="T20" s="281"/>
      <c r="U20" s="254">
        <v>78</v>
      </c>
      <c r="V20" s="255"/>
      <c r="W20" s="1"/>
      <c r="X20" s="240"/>
      <c r="Y20" s="241"/>
      <c r="Z20" s="241"/>
      <c r="AA20" s="241"/>
      <c r="AB20" s="254"/>
      <c r="AC20" s="255"/>
      <c r="AD20" s="1"/>
    </row>
    <row r="21" spans="1:30" ht="17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323" t="s">
        <v>125</v>
      </c>
      <c r="K21" s="324"/>
      <c r="L21" s="324"/>
      <c r="M21" s="324"/>
      <c r="N21" s="254">
        <v>80</v>
      </c>
      <c r="O21" s="255"/>
      <c r="P21" s="1"/>
      <c r="Q21" s="252" t="s">
        <v>147</v>
      </c>
      <c r="R21" s="253"/>
      <c r="S21" s="253"/>
      <c r="T21" s="253"/>
      <c r="U21" s="254">
        <v>300</v>
      </c>
      <c r="V21" s="255"/>
      <c r="W21" s="1"/>
      <c r="X21" s="240"/>
      <c r="Y21" s="241"/>
      <c r="Z21" s="241"/>
      <c r="AA21" s="241"/>
      <c r="AB21" s="254"/>
      <c r="AC21" s="255"/>
      <c r="AD21" s="1"/>
    </row>
    <row r="22" spans="1:30" ht="19" thickBot="1" x14ac:dyDescent="0.25">
      <c r="A22" s="1"/>
      <c r="B22" s="264" t="s">
        <v>20</v>
      </c>
      <c r="C22" s="265"/>
      <c r="D22" s="265"/>
      <c r="E22" s="258">
        <f>E11</f>
        <v>39125</v>
      </c>
      <c r="F22" s="259"/>
      <c r="G22" s="1"/>
      <c r="H22" s="1"/>
      <c r="I22" s="1"/>
      <c r="J22" s="240" t="s">
        <v>126</v>
      </c>
      <c r="K22" s="241"/>
      <c r="L22" s="241"/>
      <c r="M22" s="241"/>
      <c r="N22" s="254">
        <v>559</v>
      </c>
      <c r="O22" s="255"/>
      <c r="P22" s="1"/>
      <c r="Q22" s="280" t="s">
        <v>148</v>
      </c>
      <c r="R22" s="281"/>
      <c r="S22" s="281"/>
      <c r="T22" s="281"/>
      <c r="U22" s="254">
        <v>207</v>
      </c>
      <c r="V22" s="255"/>
      <c r="W22" s="1"/>
      <c r="X22" s="240"/>
      <c r="Y22" s="241"/>
      <c r="Z22" s="241"/>
      <c r="AA22" s="241"/>
      <c r="AB22" s="254"/>
      <c r="AC22" s="255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1"/>
      <c r="J23" s="280" t="s">
        <v>82</v>
      </c>
      <c r="K23" s="281"/>
      <c r="L23" s="281"/>
      <c r="M23" s="281"/>
      <c r="N23" s="254">
        <v>210</v>
      </c>
      <c r="O23" s="255"/>
      <c r="P23" s="1"/>
      <c r="Q23" s="242" t="s">
        <v>83</v>
      </c>
      <c r="R23" s="243"/>
      <c r="S23" s="243"/>
      <c r="T23" s="243"/>
      <c r="U23" s="254">
        <v>40</v>
      </c>
      <c r="V23" s="255"/>
      <c r="W23" s="1"/>
      <c r="X23" s="240"/>
      <c r="Y23" s="241"/>
      <c r="Z23" s="241"/>
      <c r="AA23" s="241"/>
      <c r="AB23" s="254"/>
      <c r="AC23" s="255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1"/>
      <c r="J24" s="280" t="s">
        <v>79</v>
      </c>
      <c r="K24" s="281"/>
      <c r="L24" s="281"/>
      <c r="M24" s="281"/>
      <c r="N24" s="254">
        <v>60</v>
      </c>
      <c r="O24" s="255"/>
      <c r="P24" s="1"/>
      <c r="Q24" s="252" t="s">
        <v>149</v>
      </c>
      <c r="R24" s="253"/>
      <c r="S24" s="253"/>
      <c r="T24" s="253"/>
      <c r="U24" s="254">
        <v>67</v>
      </c>
      <c r="V24" s="255"/>
      <c r="W24" s="1"/>
      <c r="X24" s="240"/>
      <c r="Y24" s="241"/>
      <c r="Z24" s="241"/>
      <c r="AA24" s="241"/>
      <c r="AB24" s="254"/>
      <c r="AC24" s="255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1"/>
      <c r="I25" s="1"/>
      <c r="J25" s="242" t="s">
        <v>132</v>
      </c>
      <c r="K25" s="243"/>
      <c r="L25" s="243"/>
      <c r="M25" s="243"/>
      <c r="N25" s="254">
        <v>115</v>
      </c>
      <c r="O25" s="255"/>
      <c r="P25" s="1"/>
      <c r="Q25" s="252" t="s">
        <v>150</v>
      </c>
      <c r="R25" s="253"/>
      <c r="S25" s="253"/>
      <c r="T25" s="253"/>
      <c r="U25" s="254">
        <v>286</v>
      </c>
      <c r="V25" s="255"/>
      <c r="W25" s="1"/>
      <c r="X25" s="240"/>
      <c r="Y25" s="241"/>
      <c r="Z25" s="241"/>
      <c r="AA25" s="241"/>
      <c r="AB25" s="254"/>
      <c r="AC25" s="255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1"/>
      <c r="I26" s="1"/>
      <c r="J26" s="252" t="s">
        <v>133</v>
      </c>
      <c r="K26" s="253"/>
      <c r="L26" s="253"/>
      <c r="M26" s="253"/>
      <c r="N26" s="254">
        <v>412</v>
      </c>
      <c r="O26" s="255"/>
      <c r="P26" s="1"/>
      <c r="Q26" s="242" t="s">
        <v>151</v>
      </c>
      <c r="R26" s="243"/>
      <c r="S26" s="243"/>
      <c r="T26" s="243"/>
      <c r="U26" s="254">
        <v>200</v>
      </c>
      <c r="V26" s="255"/>
      <c r="W26" s="1"/>
      <c r="X26" s="240"/>
      <c r="Y26" s="241"/>
      <c r="Z26" s="241"/>
      <c r="AA26" s="241"/>
      <c r="AB26" s="254"/>
      <c r="AC26" s="255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1"/>
      <c r="J27" s="252" t="s">
        <v>134</v>
      </c>
      <c r="K27" s="253"/>
      <c r="L27" s="253"/>
      <c r="M27" s="253"/>
      <c r="N27" s="254">
        <v>120</v>
      </c>
      <c r="O27" s="255"/>
      <c r="P27" s="1"/>
      <c r="Q27" s="252" t="s">
        <v>152</v>
      </c>
      <c r="R27" s="253"/>
      <c r="S27" s="253"/>
      <c r="T27" s="253"/>
      <c r="U27" s="254">
        <v>1794</v>
      </c>
      <c r="V27" s="255"/>
      <c r="W27" s="1"/>
      <c r="X27" s="240"/>
      <c r="Y27" s="241"/>
      <c r="Z27" s="241"/>
      <c r="AA27" s="241"/>
      <c r="AB27" s="254"/>
      <c r="AC27" s="255"/>
      <c r="AD27" s="1"/>
    </row>
    <row r="28" spans="1:30" ht="17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242" t="s">
        <v>55</v>
      </c>
      <c r="K28" s="243"/>
      <c r="L28" s="243"/>
      <c r="M28" s="243"/>
      <c r="N28" s="254">
        <v>40</v>
      </c>
      <c r="O28" s="255"/>
      <c r="P28" s="1"/>
      <c r="Q28" s="280" t="s">
        <v>79</v>
      </c>
      <c r="R28" s="281"/>
      <c r="S28" s="281"/>
      <c r="T28" s="281"/>
      <c r="U28" s="254">
        <v>70</v>
      </c>
      <c r="V28" s="255"/>
      <c r="W28" s="1"/>
      <c r="X28" s="240"/>
      <c r="Y28" s="241"/>
      <c r="Z28" s="241"/>
      <c r="AA28" s="241"/>
      <c r="AB28" s="254"/>
      <c r="AC28" s="255"/>
      <c r="AD28" s="1"/>
    </row>
    <row r="29" spans="1:30" ht="19" thickBot="1" x14ac:dyDescent="0.25">
      <c r="A29" s="1"/>
      <c r="B29" s="306" t="s">
        <v>89</v>
      </c>
      <c r="C29" s="307"/>
      <c r="D29" s="307"/>
      <c r="E29" s="307"/>
      <c r="F29" s="308"/>
      <c r="G29" s="1"/>
      <c r="H29" s="1"/>
      <c r="I29" s="1"/>
      <c r="J29" s="252" t="s">
        <v>135</v>
      </c>
      <c r="K29" s="253"/>
      <c r="L29" s="253"/>
      <c r="M29" s="253"/>
      <c r="N29" s="254">
        <v>374</v>
      </c>
      <c r="O29" s="255"/>
      <c r="P29" s="1"/>
      <c r="Q29" s="252" t="s">
        <v>153</v>
      </c>
      <c r="R29" s="253"/>
      <c r="S29" s="253"/>
      <c r="T29" s="253"/>
      <c r="U29" s="254">
        <v>525</v>
      </c>
      <c r="V29" s="255"/>
      <c r="W29" s="1"/>
      <c r="X29" s="240"/>
      <c r="Y29" s="241"/>
      <c r="Z29" s="241"/>
      <c r="AA29" s="241"/>
      <c r="AB29" s="254"/>
      <c r="AC29" s="255"/>
      <c r="AD29" s="1"/>
    </row>
    <row r="30" spans="1:30" x14ac:dyDescent="0.2">
      <c r="A30" s="1"/>
      <c r="B30" s="358" t="s">
        <v>129</v>
      </c>
      <c r="C30" s="359"/>
      <c r="D30" s="360"/>
      <c r="E30" s="361">
        <v>4500</v>
      </c>
      <c r="F30" s="362"/>
      <c r="G30" s="1"/>
      <c r="H30" s="1"/>
      <c r="I30" s="1"/>
      <c r="J30" s="280" t="s">
        <v>136</v>
      </c>
      <c r="K30" s="281"/>
      <c r="L30" s="281"/>
      <c r="M30" s="281"/>
      <c r="N30" s="254">
        <v>116</v>
      </c>
      <c r="O30" s="255"/>
      <c r="P30" s="1"/>
      <c r="Q30" s="242" t="s">
        <v>154</v>
      </c>
      <c r="R30" s="243"/>
      <c r="S30" s="243"/>
      <c r="T30" s="243"/>
      <c r="U30" s="254">
        <v>1017</v>
      </c>
      <c r="V30" s="255"/>
      <c r="W30" s="1"/>
      <c r="X30" s="240"/>
      <c r="Y30" s="241"/>
      <c r="Z30" s="241"/>
      <c r="AA30" s="241"/>
      <c r="AB30" s="254"/>
      <c r="AC30" s="255"/>
      <c r="AD30" s="1"/>
    </row>
    <row r="31" spans="1:30" x14ac:dyDescent="0.2">
      <c r="A31" s="1"/>
      <c r="B31" s="363" t="s">
        <v>130</v>
      </c>
      <c r="C31" s="364"/>
      <c r="D31" s="365"/>
      <c r="E31" s="366">
        <v>5976</v>
      </c>
      <c r="F31" s="367"/>
      <c r="G31" s="1"/>
      <c r="H31" s="1"/>
      <c r="I31" s="1"/>
      <c r="J31" s="280" t="s">
        <v>136</v>
      </c>
      <c r="K31" s="281"/>
      <c r="L31" s="281"/>
      <c r="M31" s="281"/>
      <c r="N31" s="254">
        <v>104</v>
      </c>
      <c r="O31" s="255"/>
      <c r="P31" s="1"/>
      <c r="Q31" s="252" t="s">
        <v>155</v>
      </c>
      <c r="R31" s="253"/>
      <c r="S31" s="253"/>
      <c r="T31" s="253"/>
      <c r="U31" s="254">
        <v>51</v>
      </c>
      <c r="V31" s="255"/>
      <c r="W31" s="1"/>
      <c r="X31" s="240"/>
      <c r="Y31" s="241"/>
      <c r="Z31" s="241"/>
      <c r="AA31" s="241"/>
      <c r="AB31" s="254"/>
      <c r="AC31" s="255"/>
      <c r="AD31" s="1"/>
    </row>
    <row r="32" spans="1:30" x14ac:dyDescent="0.2">
      <c r="A32" s="1"/>
      <c r="B32" s="363" t="s">
        <v>131</v>
      </c>
      <c r="C32" s="364"/>
      <c r="D32" s="365"/>
      <c r="E32" s="366">
        <v>6449</v>
      </c>
      <c r="F32" s="367"/>
      <c r="G32" s="1"/>
      <c r="H32" s="1"/>
      <c r="I32" s="1"/>
      <c r="J32" s="252" t="s">
        <v>59</v>
      </c>
      <c r="K32" s="253"/>
      <c r="L32" s="253"/>
      <c r="M32" s="253"/>
      <c r="N32" s="254">
        <v>105</v>
      </c>
      <c r="O32" s="255"/>
      <c r="P32" s="1"/>
      <c r="Q32" s="242" t="s">
        <v>46</v>
      </c>
      <c r="R32" s="243"/>
      <c r="S32" s="243"/>
      <c r="T32" s="243"/>
      <c r="U32" s="254">
        <v>138</v>
      </c>
      <c r="V32" s="255"/>
      <c r="W32" s="1"/>
      <c r="X32" s="240"/>
      <c r="Y32" s="241"/>
      <c r="Z32" s="241"/>
      <c r="AA32" s="241"/>
      <c r="AB32" s="254"/>
      <c r="AC32" s="255"/>
      <c r="AD32" s="1"/>
    </row>
    <row r="33" spans="1:30" x14ac:dyDescent="0.2">
      <c r="A33" s="1"/>
      <c r="B33" s="363"/>
      <c r="C33" s="364"/>
      <c r="D33" s="365"/>
      <c r="E33" s="366"/>
      <c r="F33" s="367"/>
      <c r="G33" s="1"/>
      <c r="H33" s="1"/>
      <c r="I33" s="1"/>
      <c r="J33" s="342" t="s">
        <v>103</v>
      </c>
      <c r="K33" s="343"/>
      <c r="L33" s="343"/>
      <c r="M33" s="344"/>
      <c r="N33" s="254">
        <v>86</v>
      </c>
      <c r="O33" s="255"/>
      <c r="P33" s="1"/>
      <c r="Q33" s="240" t="s">
        <v>60</v>
      </c>
      <c r="R33" s="241"/>
      <c r="S33" s="241"/>
      <c r="T33" s="241"/>
      <c r="U33" s="254">
        <v>-713</v>
      </c>
      <c r="V33" s="255"/>
      <c r="W33" s="1"/>
      <c r="X33" s="240"/>
      <c r="Y33" s="241"/>
      <c r="Z33" s="241"/>
      <c r="AA33" s="241"/>
      <c r="AB33" s="254"/>
      <c r="AC33" s="255"/>
      <c r="AD33" s="1"/>
    </row>
    <row r="34" spans="1:30" x14ac:dyDescent="0.2">
      <c r="A34" s="1"/>
      <c r="B34" s="311"/>
      <c r="C34" s="312"/>
      <c r="D34" s="312"/>
      <c r="E34" s="312"/>
      <c r="F34" s="316"/>
      <c r="G34" s="1"/>
      <c r="H34" s="1"/>
      <c r="I34" s="1"/>
      <c r="J34" s="280" t="s">
        <v>79</v>
      </c>
      <c r="K34" s="281"/>
      <c r="L34" s="281"/>
      <c r="M34" s="281"/>
      <c r="N34" s="254">
        <v>70</v>
      </c>
      <c r="O34" s="255"/>
      <c r="P34" s="1"/>
      <c r="Q34" s="240"/>
      <c r="R34" s="241"/>
      <c r="S34" s="241"/>
      <c r="T34" s="241"/>
      <c r="U34" s="254"/>
      <c r="V34" s="255"/>
      <c r="W34" s="1"/>
      <c r="X34" s="240"/>
      <c r="Y34" s="241"/>
      <c r="Z34" s="241"/>
      <c r="AA34" s="241"/>
      <c r="AB34" s="254"/>
      <c r="AC34" s="255"/>
      <c r="AD34" s="1"/>
    </row>
    <row r="35" spans="1:30" ht="17" thickBot="1" x14ac:dyDescent="0.25">
      <c r="A35" s="1"/>
      <c r="B35" s="313"/>
      <c r="C35" s="314"/>
      <c r="D35" s="314"/>
      <c r="E35" s="314"/>
      <c r="F35" s="317"/>
      <c r="G35" s="1"/>
      <c r="H35" s="1"/>
      <c r="I35" s="1"/>
      <c r="J35" s="240" t="s">
        <v>60</v>
      </c>
      <c r="K35" s="241"/>
      <c r="L35" s="241"/>
      <c r="M35" s="241"/>
      <c r="N35" s="254">
        <v>-110</v>
      </c>
      <c r="O35" s="255"/>
      <c r="P35" s="1"/>
      <c r="Q35" s="240"/>
      <c r="R35" s="241"/>
      <c r="S35" s="241"/>
      <c r="T35" s="241"/>
      <c r="U35" s="254"/>
      <c r="V35" s="255"/>
      <c r="W35" s="1"/>
      <c r="X35" s="240"/>
      <c r="Y35" s="241"/>
      <c r="Z35" s="241"/>
      <c r="AA35" s="241"/>
      <c r="AB35" s="254"/>
      <c r="AC35" s="255"/>
      <c r="AD35" s="1"/>
    </row>
    <row r="36" spans="1:30" ht="17" thickBot="1" x14ac:dyDescent="0.25">
      <c r="A36" s="1"/>
      <c r="B36" s="1"/>
      <c r="C36" s="1"/>
      <c r="D36" s="1"/>
      <c r="E36" s="304">
        <f>SUM(E30:F35)</f>
        <v>16925</v>
      </c>
      <c r="F36" s="305"/>
      <c r="G36" s="1"/>
      <c r="H36" s="1"/>
      <c r="I36" s="1"/>
      <c r="J36" s="280" t="s">
        <v>79</v>
      </c>
      <c r="K36" s="281"/>
      <c r="L36" s="281"/>
      <c r="M36" s="281"/>
      <c r="N36" s="254">
        <v>120</v>
      </c>
      <c r="O36" s="255"/>
      <c r="P36" s="1"/>
      <c r="Q36" s="240"/>
      <c r="R36" s="241"/>
      <c r="S36" s="241"/>
      <c r="T36" s="241"/>
      <c r="U36" s="254"/>
      <c r="V36" s="255"/>
      <c r="W36" s="1"/>
      <c r="X36" s="240"/>
      <c r="Y36" s="241"/>
      <c r="Z36" s="241"/>
      <c r="AA36" s="241"/>
      <c r="AB36" s="254"/>
      <c r="AC36" s="255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1"/>
      <c r="J37" s="252" t="s">
        <v>138</v>
      </c>
      <c r="K37" s="253"/>
      <c r="L37" s="253"/>
      <c r="M37" s="253"/>
      <c r="N37" s="254">
        <v>187</v>
      </c>
      <c r="O37" s="255"/>
      <c r="P37" s="1"/>
      <c r="Q37" s="240"/>
      <c r="R37" s="241"/>
      <c r="S37" s="241"/>
      <c r="T37" s="241"/>
      <c r="U37" s="254"/>
      <c r="V37" s="255"/>
      <c r="W37" s="1"/>
      <c r="X37" s="240"/>
      <c r="Y37" s="241"/>
      <c r="Z37" s="241"/>
      <c r="AA37" s="241"/>
      <c r="AB37" s="254"/>
      <c r="AC37" s="255"/>
      <c r="AD37" s="1"/>
    </row>
    <row r="38" spans="1:30" ht="17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242" t="s">
        <v>139</v>
      </c>
      <c r="K38" s="243"/>
      <c r="L38" s="243"/>
      <c r="M38" s="243"/>
      <c r="N38" s="254">
        <v>70</v>
      </c>
      <c r="O38" s="255"/>
      <c r="P38" s="1"/>
      <c r="Q38" s="240"/>
      <c r="R38" s="241"/>
      <c r="S38" s="241"/>
      <c r="T38" s="241"/>
      <c r="U38" s="254"/>
      <c r="V38" s="255"/>
      <c r="W38" s="1"/>
      <c r="X38" s="240"/>
      <c r="Y38" s="241"/>
      <c r="Z38" s="241"/>
      <c r="AA38" s="241"/>
      <c r="AB38" s="254"/>
      <c r="AC38" s="255"/>
      <c r="AD38" s="1"/>
    </row>
    <row r="39" spans="1:30" ht="19" thickBot="1" x14ac:dyDescent="0.25">
      <c r="A39" s="1"/>
      <c r="B39" s="355" t="s">
        <v>108</v>
      </c>
      <c r="C39" s="356"/>
      <c r="D39" s="356"/>
      <c r="E39" s="356"/>
      <c r="F39" s="356"/>
      <c r="G39" s="356"/>
      <c r="H39" s="357"/>
      <c r="I39" s="1"/>
      <c r="J39" s="381" t="s">
        <v>82</v>
      </c>
      <c r="K39" s="382"/>
      <c r="L39" s="382"/>
      <c r="M39" s="382"/>
      <c r="N39" s="284">
        <v>151</v>
      </c>
      <c r="O39" s="285"/>
      <c r="P39" s="1"/>
      <c r="Q39" s="248"/>
      <c r="R39" s="249"/>
      <c r="S39" s="249"/>
      <c r="T39" s="249"/>
      <c r="U39" s="284"/>
      <c r="V39" s="285"/>
      <c r="W39" s="1"/>
      <c r="X39" s="248"/>
      <c r="Y39" s="249"/>
      <c r="Z39" s="249"/>
      <c r="AA39" s="249"/>
      <c r="AB39" s="284"/>
      <c r="AC39" s="285"/>
      <c r="AD39" s="1"/>
    </row>
    <row r="40" spans="1:30" ht="17" thickBot="1" x14ac:dyDescent="0.25">
      <c r="A40" s="1"/>
      <c r="B40" s="240" t="s">
        <v>109</v>
      </c>
      <c r="C40" s="241"/>
      <c r="D40" s="241"/>
      <c r="E40" s="241">
        <v>38</v>
      </c>
      <c r="F40" s="241"/>
      <c r="G40" s="241">
        <v>222</v>
      </c>
      <c r="H40" s="353"/>
      <c r="I40" s="1"/>
      <c r="J40" s="1"/>
      <c r="K40" s="1"/>
      <c r="L40" s="1"/>
      <c r="M40" s="1"/>
      <c r="N40" s="250">
        <f>SUM(N7:O39,U13:V39)</f>
        <v>11264</v>
      </c>
      <c r="O40" s="251"/>
      <c r="P40" s="1"/>
      <c r="Q40" s="1"/>
      <c r="R40" s="1"/>
      <c r="S40" s="1"/>
      <c r="T40" s="1"/>
      <c r="U40" s="250">
        <f>SUM(U7:V10)</f>
        <v>432</v>
      </c>
      <c r="V40" s="251"/>
      <c r="W40" s="1"/>
      <c r="X40" s="1"/>
      <c r="Y40" s="1"/>
      <c r="Z40" s="1"/>
      <c r="AA40" s="1"/>
      <c r="AB40" s="250">
        <f>SUM(AB7:AC39)</f>
        <v>713</v>
      </c>
      <c r="AC40" s="251"/>
      <c r="AD40" s="1"/>
    </row>
    <row r="41" spans="1:30" x14ac:dyDescent="0.2">
      <c r="A41" s="1"/>
      <c r="B41" s="240" t="s">
        <v>110</v>
      </c>
      <c r="C41" s="241"/>
      <c r="D41" s="241"/>
      <c r="E41" s="241">
        <v>17</v>
      </c>
      <c r="F41" s="241"/>
      <c r="G41" s="241">
        <v>98</v>
      </c>
      <c r="H41" s="35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" thickBot="1" x14ac:dyDescent="0.25">
      <c r="A42" s="1"/>
      <c r="B42" s="240" t="s">
        <v>47</v>
      </c>
      <c r="C42" s="241"/>
      <c r="D42" s="241"/>
      <c r="E42" s="241">
        <v>34</v>
      </c>
      <c r="F42" s="241"/>
      <c r="G42" s="241">
        <v>197</v>
      </c>
      <c r="H42" s="35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" thickBot="1" x14ac:dyDescent="0.25">
      <c r="A43" s="1"/>
      <c r="B43" s="240" t="s">
        <v>31</v>
      </c>
      <c r="C43" s="241"/>
      <c r="D43" s="241"/>
      <c r="E43" s="241">
        <v>200</v>
      </c>
      <c r="F43" s="241"/>
      <c r="G43" s="241">
        <v>1200</v>
      </c>
      <c r="H43" s="353"/>
      <c r="I43" s="1"/>
      <c r="J43" s="266" t="s">
        <v>17</v>
      </c>
      <c r="K43" s="267"/>
      <c r="L43" s="267"/>
      <c r="M43" s="267"/>
      <c r="N43" s="268" t="s">
        <v>11</v>
      </c>
      <c r="O43" s="26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7" x14ac:dyDescent="0.2">
      <c r="A44" s="1"/>
      <c r="B44" s="240" t="s">
        <v>111</v>
      </c>
      <c r="C44" s="241"/>
      <c r="D44" s="241"/>
      <c r="E44" s="241">
        <v>13</v>
      </c>
      <c r="F44" s="241"/>
      <c r="G44" s="241">
        <v>72</v>
      </c>
      <c r="H44" s="353"/>
      <c r="I44" s="1"/>
      <c r="J44" s="294" t="s">
        <v>18</v>
      </c>
      <c r="K44" s="295"/>
      <c r="L44" s="295"/>
      <c r="M44" s="296"/>
      <c r="N44" s="297">
        <v>0</v>
      </c>
      <c r="O44" s="29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240" t="s">
        <v>112</v>
      </c>
      <c r="C45" s="241"/>
      <c r="D45" s="241"/>
      <c r="E45" s="241">
        <v>86</v>
      </c>
      <c r="F45" s="241"/>
      <c r="G45" s="241">
        <v>514</v>
      </c>
      <c r="H45" s="353"/>
      <c r="I45" s="1"/>
      <c r="J45" s="240" t="s">
        <v>12</v>
      </c>
      <c r="K45" s="241"/>
      <c r="L45" s="241"/>
      <c r="M45" s="241"/>
      <c r="N45" s="238">
        <v>200</v>
      </c>
      <c r="O45" s="23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" thickBot="1" x14ac:dyDescent="0.25">
      <c r="A46" s="1"/>
      <c r="B46" s="240" t="s">
        <v>47</v>
      </c>
      <c r="C46" s="241"/>
      <c r="D46" s="241"/>
      <c r="E46" s="241">
        <v>354</v>
      </c>
      <c r="F46" s="241"/>
      <c r="G46" s="241">
        <v>1764</v>
      </c>
      <c r="H46" s="353"/>
      <c r="I46" s="1"/>
      <c r="J46" s="240" t="s">
        <v>13</v>
      </c>
      <c r="K46" s="241"/>
      <c r="L46" s="241"/>
      <c r="M46" s="241"/>
      <c r="N46" s="238">
        <v>50</v>
      </c>
      <c r="O46" s="2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3" customHeight="1" thickBot="1" x14ac:dyDescent="0.25">
      <c r="A47" s="1"/>
      <c r="B47" s="240" t="s">
        <v>113</v>
      </c>
      <c r="C47" s="241"/>
      <c r="D47" s="241"/>
      <c r="E47" s="241">
        <v>105</v>
      </c>
      <c r="F47" s="241"/>
      <c r="G47" s="241">
        <v>1154</v>
      </c>
      <c r="H47" s="353"/>
      <c r="I47" s="1"/>
      <c r="J47" s="240" t="s">
        <v>14</v>
      </c>
      <c r="K47" s="241"/>
      <c r="L47" s="241"/>
      <c r="M47" s="241"/>
      <c r="N47" s="238">
        <v>50</v>
      </c>
      <c r="O47" s="239"/>
      <c r="P47" s="1"/>
      <c r="Q47" s="292" t="s">
        <v>16</v>
      </c>
      <c r="R47" s="293"/>
      <c r="S47" s="293"/>
      <c r="T47" s="258">
        <f>SUM(N40,U40,AB40)</f>
        <v>12409</v>
      </c>
      <c r="U47" s="259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240" t="s">
        <v>47</v>
      </c>
      <c r="C48" s="241"/>
      <c r="D48" s="241"/>
      <c r="E48" s="241">
        <v>359</v>
      </c>
      <c r="F48" s="241"/>
      <c r="G48" s="241">
        <v>3228</v>
      </c>
      <c r="H48" s="353"/>
      <c r="I48" s="1"/>
      <c r="J48" s="240" t="s">
        <v>15</v>
      </c>
      <c r="K48" s="241"/>
      <c r="L48" s="241"/>
      <c r="M48" s="241"/>
      <c r="N48" s="238">
        <v>559</v>
      </c>
      <c r="O48" s="23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7" thickBot="1" x14ac:dyDescent="0.25">
      <c r="A49" s="1"/>
      <c r="B49" s="248"/>
      <c r="C49" s="249"/>
      <c r="D49" s="249"/>
      <c r="E49" s="249"/>
      <c r="F49" s="249"/>
      <c r="G49" s="249"/>
      <c r="H49" s="354"/>
      <c r="I49" s="1"/>
      <c r="J49" s="236" t="s">
        <v>30</v>
      </c>
      <c r="K49" s="237"/>
      <c r="L49" s="237"/>
      <c r="M49" s="237"/>
      <c r="N49" s="238">
        <v>0</v>
      </c>
      <c r="O49" s="2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7" thickBot="1" x14ac:dyDescent="0.25">
      <c r="A50" s="1"/>
      <c r="B50" s="1"/>
      <c r="C50" s="1"/>
      <c r="D50" s="1"/>
      <c r="E50" s="351">
        <f>SUM(E40:F49)</f>
        <v>1206</v>
      </c>
      <c r="F50" s="352"/>
      <c r="G50" s="351">
        <f>SUM(G40:H49)</f>
        <v>8449</v>
      </c>
      <c r="H50" s="352"/>
      <c r="I50" s="1"/>
      <c r="J50" s="242" t="s">
        <v>21</v>
      </c>
      <c r="K50" s="243"/>
      <c r="L50" s="243"/>
      <c r="M50" s="243"/>
      <c r="N50" s="238">
        <f>SUM(AB12,AB15,U14,U15,U32,U30,U23,N33,N38,N28,N25,N15,N9,N12)</f>
        <v>3392</v>
      </c>
      <c r="O50" s="2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1"/>
      <c r="F51" s="1"/>
      <c r="G51" s="1"/>
      <c r="H51" s="1"/>
      <c r="I51" s="1"/>
      <c r="J51" s="244" t="s">
        <v>22</v>
      </c>
      <c r="K51" s="245"/>
      <c r="L51" s="245"/>
      <c r="M51" s="245"/>
      <c r="N51" s="238">
        <f>SUM(AB13,U8,U17)</f>
        <v>351</v>
      </c>
      <c r="O51" s="23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1"/>
      <c r="F52" s="1"/>
      <c r="G52" s="1"/>
      <c r="H52" s="1"/>
      <c r="I52" s="1"/>
      <c r="J52" s="280" t="s">
        <v>23</v>
      </c>
      <c r="K52" s="281"/>
      <c r="L52" s="281"/>
      <c r="M52" s="281"/>
      <c r="N52" s="238">
        <f>SUM(N11,N17,N18,N19,N23,N24,N30,N31,N36,N34,N39,U28,U20,U22,U11,U10,AB10,AB14)</f>
        <v>1998</v>
      </c>
      <c r="O52" s="23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" thickBot="1" x14ac:dyDescent="0.25">
      <c r="A53" s="1"/>
      <c r="B53" s="1"/>
      <c r="C53" s="1"/>
      <c r="D53" s="1"/>
      <c r="E53" s="1"/>
      <c r="F53" s="1"/>
      <c r="G53" s="1"/>
      <c r="H53" s="1"/>
      <c r="I53" s="1"/>
      <c r="J53" s="286" t="s">
        <v>45</v>
      </c>
      <c r="K53" s="287"/>
      <c r="L53" s="287"/>
      <c r="M53" s="287"/>
      <c r="N53" s="288">
        <f>SUM(N7:O8,N14,N16,N20,N21,N27,N26,N32,N37,U31,U29,U27,U25,U24,U21,U18:V19,U16,U13,U7,U9,AB7:AC9,AB11,AB16)</f>
        <v>5745</v>
      </c>
      <c r="O53" s="28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90">
        <f>SUM(N45:O53)</f>
        <v>12345</v>
      </c>
      <c r="O54" s="29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G56" s="1"/>
      <c r="H56" s="1"/>
      <c r="I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</sheetData>
  <mergeCells count="302">
    <mergeCell ref="J53:M53"/>
    <mergeCell ref="N53:O53"/>
    <mergeCell ref="N54:O54"/>
    <mergeCell ref="J50:M50"/>
    <mergeCell ref="N50:O50"/>
    <mergeCell ref="J51:M51"/>
    <mergeCell ref="N51:O51"/>
    <mergeCell ref="J52:M52"/>
    <mergeCell ref="N52:O52"/>
    <mergeCell ref="Q47:S47"/>
    <mergeCell ref="T47:U47"/>
    <mergeCell ref="J48:M48"/>
    <mergeCell ref="N48:O48"/>
    <mergeCell ref="J49:M49"/>
    <mergeCell ref="N49:O49"/>
    <mergeCell ref="J45:M45"/>
    <mergeCell ref="N45:O45"/>
    <mergeCell ref="J46:M46"/>
    <mergeCell ref="N46:O46"/>
    <mergeCell ref="J47:M47"/>
    <mergeCell ref="N47:O47"/>
    <mergeCell ref="N40:O40"/>
    <mergeCell ref="U40:V40"/>
    <mergeCell ref="AB40:AC40"/>
    <mergeCell ref="J43:M43"/>
    <mergeCell ref="N43:O43"/>
    <mergeCell ref="J44:M44"/>
    <mergeCell ref="N44:O44"/>
    <mergeCell ref="J39:M39"/>
    <mergeCell ref="N39:O39"/>
    <mergeCell ref="Q39:T39"/>
    <mergeCell ref="U39:V39"/>
    <mergeCell ref="X39:AA39"/>
    <mergeCell ref="AB39:AC39"/>
    <mergeCell ref="J38:M38"/>
    <mergeCell ref="N38:O38"/>
    <mergeCell ref="Q38:T38"/>
    <mergeCell ref="U38:V38"/>
    <mergeCell ref="X38:AA38"/>
    <mergeCell ref="AB38:AC38"/>
    <mergeCell ref="J37:M37"/>
    <mergeCell ref="N37:O37"/>
    <mergeCell ref="Q37:T37"/>
    <mergeCell ref="U37:V37"/>
    <mergeCell ref="X37:AA37"/>
    <mergeCell ref="AB37:AC37"/>
    <mergeCell ref="J36:M36"/>
    <mergeCell ref="N36:O36"/>
    <mergeCell ref="Q36:T36"/>
    <mergeCell ref="U36:V36"/>
    <mergeCell ref="X36:AA36"/>
    <mergeCell ref="AB36:AC36"/>
    <mergeCell ref="J35:M35"/>
    <mergeCell ref="N35:O35"/>
    <mergeCell ref="Q35:T35"/>
    <mergeCell ref="U35:V35"/>
    <mergeCell ref="X35:AA35"/>
    <mergeCell ref="AB35:AC35"/>
    <mergeCell ref="J34:M34"/>
    <mergeCell ref="N34:O34"/>
    <mergeCell ref="Q34:T34"/>
    <mergeCell ref="U34:V34"/>
    <mergeCell ref="X34:AA34"/>
    <mergeCell ref="AB34:AC34"/>
    <mergeCell ref="J33:M33"/>
    <mergeCell ref="N33:O33"/>
    <mergeCell ref="Q33:T33"/>
    <mergeCell ref="U33:V33"/>
    <mergeCell ref="X33:AA33"/>
    <mergeCell ref="AB33:AC33"/>
    <mergeCell ref="J32:M32"/>
    <mergeCell ref="N32:O32"/>
    <mergeCell ref="Q32:T32"/>
    <mergeCell ref="U32:V32"/>
    <mergeCell ref="X32:AA32"/>
    <mergeCell ref="AB32:AC32"/>
    <mergeCell ref="J31:M31"/>
    <mergeCell ref="N31:O31"/>
    <mergeCell ref="Q31:T31"/>
    <mergeCell ref="U31:V31"/>
    <mergeCell ref="X31:AA31"/>
    <mergeCell ref="AB31:AC31"/>
    <mergeCell ref="J30:M30"/>
    <mergeCell ref="N30:O30"/>
    <mergeCell ref="Q30:T30"/>
    <mergeCell ref="U30:V30"/>
    <mergeCell ref="X30:AA30"/>
    <mergeCell ref="AB30:AC30"/>
    <mergeCell ref="J29:M29"/>
    <mergeCell ref="N29:O29"/>
    <mergeCell ref="Q29:T29"/>
    <mergeCell ref="U29:V29"/>
    <mergeCell ref="X29:AA29"/>
    <mergeCell ref="AB29:AC29"/>
    <mergeCell ref="J28:M28"/>
    <mergeCell ref="N28:O28"/>
    <mergeCell ref="Q28:T28"/>
    <mergeCell ref="U28:V28"/>
    <mergeCell ref="X28:AA28"/>
    <mergeCell ref="AB28:AC28"/>
    <mergeCell ref="J27:M27"/>
    <mergeCell ref="N27:O27"/>
    <mergeCell ref="Q27:T27"/>
    <mergeCell ref="U27:V27"/>
    <mergeCell ref="X27:AA27"/>
    <mergeCell ref="AB27:AC27"/>
    <mergeCell ref="J26:M26"/>
    <mergeCell ref="N26:O26"/>
    <mergeCell ref="Q26:T26"/>
    <mergeCell ref="U26:V26"/>
    <mergeCell ref="X26:AA26"/>
    <mergeCell ref="AB26:AC26"/>
    <mergeCell ref="J25:M25"/>
    <mergeCell ref="N25:O25"/>
    <mergeCell ref="Q25:T25"/>
    <mergeCell ref="U25:V25"/>
    <mergeCell ref="X25:AA25"/>
    <mergeCell ref="AB25:AC25"/>
    <mergeCell ref="J24:M24"/>
    <mergeCell ref="N24:O24"/>
    <mergeCell ref="Q24:T24"/>
    <mergeCell ref="U24:V24"/>
    <mergeCell ref="X24:AA24"/>
    <mergeCell ref="AB24:AC24"/>
    <mergeCell ref="X22:AA22"/>
    <mergeCell ref="AB22:AC22"/>
    <mergeCell ref="J23:M23"/>
    <mergeCell ref="N23:O23"/>
    <mergeCell ref="Q23:T23"/>
    <mergeCell ref="U23:V23"/>
    <mergeCell ref="X23:AA23"/>
    <mergeCell ref="AB23:AC23"/>
    <mergeCell ref="B22:D22"/>
    <mergeCell ref="E22:F22"/>
    <mergeCell ref="J22:M22"/>
    <mergeCell ref="N22:O22"/>
    <mergeCell ref="Q22:T22"/>
    <mergeCell ref="U22:V22"/>
    <mergeCell ref="J21:M21"/>
    <mergeCell ref="N21:O21"/>
    <mergeCell ref="Q21:T21"/>
    <mergeCell ref="U21:V21"/>
    <mergeCell ref="X21:AA21"/>
    <mergeCell ref="AB21:AC21"/>
    <mergeCell ref="J20:M20"/>
    <mergeCell ref="N20:O20"/>
    <mergeCell ref="Q20:T20"/>
    <mergeCell ref="U20:V20"/>
    <mergeCell ref="X20:AA20"/>
    <mergeCell ref="AB20:AC20"/>
    <mergeCell ref="AB18:AC18"/>
    <mergeCell ref="J19:M19"/>
    <mergeCell ref="N19:O19"/>
    <mergeCell ref="Q19:T19"/>
    <mergeCell ref="U19:V19"/>
    <mergeCell ref="X19:AA19"/>
    <mergeCell ref="AB19:AC19"/>
    <mergeCell ref="E18:F18"/>
    <mergeCell ref="J18:M18"/>
    <mergeCell ref="N18:O18"/>
    <mergeCell ref="Q18:T18"/>
    <mergeCell ref="U18:V18"/>
    <mergeCell ref="X18:AA18"/>
    <mergeCell ref="X15:AA15"/>
    <mergeCell ref="AB15:AC15"/>
    <mergeCell ref="B17:D17"/>
    <mergeCell ref="E17:F17"/>
    <mergeCell ref="J17:M17"/>
    <mergeCell ref="N17:O17"/>
    <mergeCell ref="Q17:T17"/>
    <mergeCell ref="U17:V17"/>
    <mergeCell ref="X17:AA17"/>
    <mergeCell ref="AB17:AC17"/>
    <mergeCell ref="B15:D15"/>
    <mergeCell ref="E15:F15"/>
    <mergeCell ref="J15:M15"/>
    <mergeCell ref="N15:O15"/>
    <mergeCell ref="Q15:T15"/>
    <mergeCell ref="U15:V15"/>
    <mergeCell ref="J16:M16"/>
    <mergeCell ref="N16:O16"/>
    <mergeCell ref="AB13:AC13"/>
    <mergeCell ref="B14:F14"/>
    <mergeCell ref="J14:M14"/>
    <mergeCell ref="N14:O14"/>
    <mergeCell ref="Q14:T14"/>
    <mergeCell ref="U14:V14"/>
    <mergeCell ref="X14:AA14"/>
    <mergeCell ref="AB14:AC14"/>
    <mergeCell ref="B13:F13"/>
    <mergeCell ref="J13:M13"/>
    <mergeCell ref="N13:O13"/>
    <mergeCell ref="Q13:T13"/>
    <mergeCell ref="U13:V13"/>
    <mergeCell ref="X13:AA13"/>
    <mergeCell ref="AB11:AC11"/>
    <mergeCell ref="J12:M12"/>
    <mergeCell ref="N12:O12"/>
    <mergeCell ref="Q12:T12"/>
    <mergeCell ref="U12:V12"/>
    <mergeCell ref="X12:AA12"/>
    <mergeCell ref="AB12:AC12"/>
    <mergeCell ref="E11:F11"/>
    <mergeCell ref="J11:M11"/>
    <mergeCell ref="N11:O11"/>
    <mergeCell ref="Q11:T11"/>
    <mergeCell ref="U11:V11"/>
    <mergeCell ref="X11:AA11"/>
    <mergeCell ref="X9:AA9"/>
    <mergeCell ref="AB9:AC9"/>
    <mergeCell ref="B10:D10"/>
    <mergeCell ref="E10:F10"/>
    <mergeCell ref="J10:M10"/>
    <mergeCell ref="N10:O10"/>
    <mergeCell ref="Q10:T10"/>
    <mergeCell ref="U10:V10"/>
    <mergeCell ref="X10:AA10"/>
    <mergeCell ref="AB10:AC10"/>
    <mergeCell ref="B9:D9"/>
    <mergeCell ref="E9:F9"/>
    <mergeCell ref="J9:M9"/>
    <mergeCell ref="N9:O9"/>
    <mergeCell ref="Q9:T9"/>
    <mergeCell ref="U9:V9"/>
    <mergeCell ref="AB7:AC7"/>
    <mergeCell ref="B8:D8"/>
    <mergeCell ref="E8:F8"/>
    <mergeCell ref="J8:M8"/>
    <mergeCell ref="N8:O8"/>
    <mergeCell ref="Q8:T8"/>
    <mergeCell ref="U8:V8"/>
    <mergeCell ref="X8:AA8"/>
    <mergeCell ref="AB8:AC8"/>
    <mergeCell ref="B7:F7"/>
    <mergeCell ref="J7:M7"/>
    <mergeCell ref="N7:O7"/>
    <mergeCell ref="Q7:T7"/>
    <mergeCell ref="U7:V7"/>
    <mergeCell ref="X7:AA7"/>
    <mergeCell ref="B3:D3"/>
    <mergeCell ref="E3:F3"/>
    <mergeCell ref="J3:AC4"/>
    <mergeCell ref="B6:F6"/>
    <mergeCell ref="J6:M6"/>
    <mergeCell ref="N6:O6"/>
    <mergeCell ref="Q6:T6"/>
    <mergeCell ref="U6:V6"/>
    <mergeCell ref="X6:AA6"/>
    <mergeCell ref="AB6:AC6"/>
    <mergeCell ref="B34:D34"/>
    <mergeCell ref="E34:F34"/>
    <mergeCell ref="B35:D35"/>
    <mergeCell ref="E35:F35"/>
    <mergeCell ref="E36:F36"/>
    <mergeCell ref="B29:F29"/>
    <mergeCell ref="B30:D30"/>
    <mergeCell ref="E30:F30"/>
    <mergeCell ref="B31:D31"/>
    <mergeCell ref="E31:F31"/>
    <mergeCell ref="B32:D32"/>
    <mergeCell ref="E32:F32"/>
    <mergeCell ref="B33:D33"/>
    <mergeCell ref="E33:F33"/>
    <mergeCell ref="G48:H48"/>
    <mergeCell ref="G49:H49"/>
    <mergeCell ref="B39:H39"/>
    <mergeCell ref="B40:D40"/>
    <mergeCell ref="E40:F40"/>
    <mergeCell ref="G40:H40"/>
    <mergeCell ref="B41:D41"/>
    <mergeCell ref="B42:D42"/>
    <mergeCell ref="B43:D43"/>
    <mergeCell ref="G41:H41"/>
    <mergeCell ref="G42:H42"/>
    <mergeCell ref="G43:H43"/>
    <mergeCell ref="E41:F41"/>
    <mergeCell ref="E42:F42"/>
    <mergeCell ref="E43:F43"/>
    <mergeCell ref="Q16:T16"/>
    <mergeCell ref="U16:V16"/>
    <mergeCell ref="X16:AA16"/>
    <mergeCell ref="AB16:AC16"/>
    <mergeCell ref="B16:D16"/>
    <mergeCell ref="E16:F16"/>
    <mergeCell ref="E50:F50"/>
    <mergeCell ref="G50:H50"/>
    <mergeCell ref="B44:D44"/>
    <mergeCell ref="B45:D45"/>
    <mergeCell ref="B46:D46"/>
    <mergeCell ref="B47:D47"/>
    <mergeCell ref="B48:D48"/>
    <mergeCell ref="B49:D49"/>
    <mergeCell ref="E44:F44"/>
    <mergeCell ref="E45:F45"/>
    <mergeCell ref="E46:F46"/>
    <mergeCell ref="E47:F47"/>
    <mergeCell ref="E48:F48"/>
    <mergeCell ref="E49:F49"/>
    <mergeCell ref="G44:H44"/>
    <mergeCell ref="G45:H45"/>
    <mergeCell ref="G46:H46"/>
    <mergeCell ref="G47:H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D07-7868-A440-A4EC-340EA852E7C5}">
  <dimension ref="A1:AD56"/>
  <sheetViews>
    <sheetView zoomScale="93" workbookViewId="0">
      <selection activeCell="H29" sqref="H29"/>
    </sheetView>
  </sheetViews>
  <sheetFormatPr baseColWidth="10" defaultRowHeight="16" x14ac:dyDescent="0.2"/>
  <sheetData>
    <row r="1" spans="1:3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" thickBot="1" x14ac:dyDescent="0.25">
      <c r="A3" s="1"/>
      <c r="B3" s="264" t="s">
        <v>0</v>
      </c>
      <c r="C3" s="265"/>
      <c r="D3" s="265"/>
      <c r="E3" s="258">
        <v>38781</v>
      </c>
      <c r="F3" s="259"/>
      <c r="G3" s="1"/>
      <c r="H3" s="1"/>
      <c r="I3" s="1"/>
      <c r="J3" s="272" t="s">
        <v>10</v>
      </c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4"/>
      <c r="AD3" s="1"/>
    </row>
    <row r="4" spans="1:30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275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7"/>
      <c r="AD4" s="1"/>
    </row>
    <row r="5" spans="1:30" ht="17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1" thickBot="1" x14ac:dyDescent="0.25">
      <c r="A6" s="1"/>
      <c r="B6" s="260" t="s">
        <v>1</v>
      </c>
      <c r="C6" s="261"/>
      <c r="D6" s="261"/>
      <c r="E6" s="261"/>
      <c r="F6" s="262"/>
      <c r="G6" s="1"/>
      <c r="H6" s="1"/>
      <c r="I6" s="1"/>
      <c r="J6" s="266" t="s">
        <v>9</v>
      </c>
      <c r="K6" s="267"/>
      <c r="L6" s="267"/>
      <c r="M6" s="267"/>
      <c r="N6" s="268" t="s">
        <v>11</v>
      </c>
      <c r="O6" s="269"/>
      <c r="P6" s="1"/>
      <c r="Q6" s="266" t="s">
        <v>53</v>
      </c>
      <c r="R6" s="267"/>
      <c r="S6" s="267"/>
      <c r="T6" s="267"/>
      <c r="U6" s="268" t="s">
        <v>11</v>
      </c>
      <c r="V6" s="269"/>
      <c r="W6" s="1"/>
      <c r="X6" s="266" t="s">
        <v>4</v>
      </c>
      <c r="Y6" s="267"/>
      <c r="Z6" s="267"/>
      <c r="AA6" s="267"/>
      <c r="AB6" s="268" t="s">
        <v>11</v>
      </c>
      <c r="AC6" s="269"/>
      <c r="AD6" s="1"/>
    </row>
    <row r="7" spans="1:30" ht="17" thickBot="1" x14ac:dyDescent="0.25">
      <c r="A7" s="1"/>
      <c r="B7" s="263"/>
      <c r="C7" s="263"/>
      <c r="D7" s="263"/>
      <c r="E7" s="263"/>
      <c r="F7" s="263"/>
      <c r="G7" s="1"/>
      <c r="H7" s="1"/>
      <c r="I7" s="1"/>
      <c r="J7" s="383" t="s">
        <v>159</v>
      </c>
      <c r="K7" s="384"/>
      <c r="L7" s="384"/>
      <c r="M7" s="384"/>
      <c r="N7" s="278">
        <v>700</v>
      </c>
      <c r="O7" s="279"/>
      <c r="P7" s="1"/>
      <c r="Q7" s="368" t="s">
        <v>157</v>
      </c>
      <c r="R7" s="369"/>
      <c r="S7" s="369"/>
      <c r="T7" s="369"/>
      <c r="U7" s="278">
        <v>314</v>
      </c>
      <c r="V7" s="279"/>
      <c r="W7" s="1"/>
      <c r="X7" s="280" t="s">
        <v>158</v>
      </c>
      <c r="Y7" s="281"/>
      <c r="Z7" s="281"/>
      <c r="AA7" s="281"/>
      <c r="AB7" s="278">
        <v>30</v>
      </c>
      <c r="AC7" s="279"/>
      <c r="AD7" s="1"/>
    </row>
    <row r="8" spans="1:30" ht="19" thickBot="1" x14ac:dyDescent="0.25">
      <c r="A8" s="1"/>
      <c r="B8" s="256" t="s">
        <v>2</v>
      </c>
      <c r="C8" s="257"/>
      <c r="D8" s="257"/>
      <c r="E8" s="258">
        <v>20960</v>
      </c>
      <c r="F8" s="259"/>
      <c r="G8" s="1"/>
      <c r="H8" s="1"/>
      <c r="I8" s="1"/>
      <c r="J8" s="323" t="s">
        <v>160</v>
      </c>
      <c r="K8" s="324"/>
      <c r="L8" s="324"/>
      <c r="M8" s="324"/>
      <c r="N8" s="278">
        <v>214</v>
      </c>
      <c r="O8" s="279"/>
      <c r="P8" s="1"/>
      <c r="Q8" s="368" t="s">
        <v>168</v>
      </c>
      <c r="R8" s="369"/>
      <c r="S8" s="369"/>
      <c r="T8" s="369"/>
      <c r="U8" s="278">
        <v>120</v>
      </c>
      <c r="V8" s="279"/>
      <c r="W8" s="1"/>
      <c r="X8" s="242" t="s">
        <v>162</v>
      </c>
      <c r="Y8" s="243"/>
      <c r="Z8" s="243"/>
      <c r="AA8" s="243"/>
      <c r="AB8" s="278">
        <v>126</v>
      </c>
      <c r="AC8" s="279"/>
      <c r="AD8" s="1"/>
    </row>
    <row r="9" spans="1:30" ht="19" thickBot="1" x14ac:dyDescent="0.25">
      <c r="A9" s="1"/>
      <c r="B9" s="256" t="s">
        <v>3</v>
      </c>
      <c r="C9" s="257"/>
      <c r="D9" s="257"/>
      <c r="E9" s="258">
        <v>17104</v>
      </c>
      <c r="F9" s="259"/>
      <c r="G9" s="1"/>
      <c r="H9" s="1"/>
      <c r="I9" s="1"/>
      <c r="J9" s="321" t="s">
        <v>38</v>
      </c>
      <c r="K9" s="322"/>
      <c r="L9" s="322"/>
      <c r="M9" s="322"/>
      <c r="N9" s="278">
        <v>86</v>
      </c>
      <c r="O9" s="279"/>
      <c r="P9" s="1"/>
      <c r="Q9" s="323" t="s">
        <v>176</v>
      </c>
      <c r="R9" s="324"/>
      <c r="S9" s="324"/>
      <c r="T9" s="324"/>
      <c r="U9" s="278">
        <v>65</v>
      </c>
      <c r="V9" s="279"/>
      <c r="W9" s="1"/>
      <c r="X9" s="280" t="s">
        <v>165</v>
      </c>
      <c r="Y9" s="281"/>
      <c r="Z9" s="281"/>
      <c r="AA9" s="281"/>
      <c r="AB9" s="278">
        <v>70</v>
      </c>
      <c r="AC9" s="279"/>
      <c r="AD9" s="1"/>
    </row>
    <row r="10" spans="1:30" ht="19" thickBot="1" x14ac:dyDescent="0.25">
      <c r="A10" s="1"/>
      <c r="B10" s="256" t="s">
        <v>4</v>
      </c>
      <c r="C10" s="257"/>
      <c r="D10" s="257"/>
      <c r="E10" s="258">
        <v>1100</v>
      </c>
      <c r="F10" s="259"/>
      <c r="G10" s="1"/>
      <c r="H10" s="1"/>
      <c r="I10" s="1"/>
      <c r="J10" s="323" t="s">
        <v>140</v>
      </c>
      <c r="K10" s="324"/>
      <c r="L10" s="324"/>
      <c r="M10" s="324"/>
      <c r="N10" s="278">
        <v>193</v>
      </c>
      <c r="O10" s="279"/>
      <c r="P10" s="1"/>
      <c r="Q10" s="325" t="s">
        <v>94</v>
      </c>
      <c r="R10" s="326"/>
      <c r="S10" s="326"/>
      <c r="T10" s="326"/>
      <c r="U10" s="278">
        <v>193</v>
      </c>
      <c r="V10" s="279"/>
      <c r="W10" s="1"/>
      <c r="X10" s="280" t="s">
        <v>158</v>
      </c>
      <c r="Y10" s="281"/>
      <c r="Z10" s="281"/>
      <c r="AA10" s="281"/>
      <c r="AB10" s="278">
        <v>20</v>
      </c>
      <c r="AC10" s="279"/>
      <c r="AD10" s="1"/>
    </row>
    <row r="11" spans="1:30" ht="19" thickBot="1" x14ac:dyDescent="0.25">
      <c r="A11" s="1"/>
      <c r="B11" s="1"/>
      <c r="C11" s="1"/>
      <c r="D11" s="1"/>
      <c r="E11" s="246">
        <f>SUM(E8:F10)</f>
        <v>39164</v>
      </c>
      <c r="F11" s="247"/>
      <c r="G11" s="1"/>
      <c r="H11" s="1"/>
      <c r="I11" s="1"/>
      <c r="J11" s="323" t="s">
        <v>161</v>
      </c>
      <c r="K11" s="324"/>
      <c r="L11" s="324"/>
      <c r="M11" s="324"/>
      <c r="N11" s="278">
        <v>250</v>
      </c>
      <c r="O11" s="279"/>
      <c r="P11" s="1"/>
      <c r="Q11" s="252" t="s">
        <v>179</v>
      </c>
      <c r="R11" s="253"/>
      <c r="S11" s="253"/>
      <c r="T11" s="253"/>
      <c r="U11" s="254">
        <v>165</v>
      </c>
      <c r="V11" s="255"/>
      <c r="W11" s="1"/>
      <c r="X11" s="242" t="s">
        <v>171</v>
      </c>
      <c r="Y11" s="243"/>
      <c r="Z11" s="243"/>
      <c r="AA11" s="243"/>
      <c r="AB11" s="278">
        <v>60</v>
      </c>
      <c r="AC11" s="279"/>
      <c r="AD11" s="1"/>
    </row>
    <row r="12" spans="1:30" ht="17" thickBot="1" x14ac:dyDescent="0.25">
      <c r="A12" s="1"/>
      <c r="B12" s="1"/>
      <c r="C12" s="1"/>
      <c r="D12" s="1"/>
      <c r="E12" s="2"/>
      <c r="F12" s="2"/>
      <c r="G12" s="1"/>
      <c r="H12" s="1"/>
      <c r="I12" s="1"/>
      <c r="J12" s="323" t="s">
        <v>32</v>
      </c>
      <c r="K12" s="324"/>
      <c r="L12" s="324"/>
      <c r="M12" s="324"/>
      <c r="N12" s="278">
        <v>428</v>
      </c>
      <c r="O12" s="279"/>
      <c r="P12" s="1"/>
      <c r="Q12" s="325" t="s">
        <v>184</v>
      </c>
      <c r="R12" s="326"/>
      <c r="S12" s="326"/>
      <c r="T12" s="326"/>
      <c r="U12" s="278">
        <v>70</v>
      </c>
      <c r="V12" s="279"/>
      <c r="W12" s="1"/>
      <c r="X12" s="385"/>
      <c r="Y12" s="386"/>
      <c r="Z12" s="386"/>
      <c r="AA12" s="386"/>
      <c r="AB12" s="278"/>
      <c r="AC12" s="279"/>
      <c r="AD12" s="1"/>
    </row>
    <row r="13" spans="1:30" ht="21" thickBot="1" x14ac:dyDescent="0.25">
      <c r="A13" s="1"/>
      <c r="B13" s="260" t="s">
        <v>8</v>
      </c>
      <c r="C13" s="261"/>
      <c r="D13" s="261"/>
      <c r="E13" s="261"/>
      <c r="F13" s="262"/>
      <c r="I13" s="1"/>
      <c r="J13" s="325" t="s">
        <v>163</v>
      </c>
      <c r="K13" s="326"/>
      <c r="L13" s="326"/>
      <c r="M13" s="326"/>
      <c r="N13" s="278">
        <v>45</v>
      </c>
      <c r="O13" s="279"/>
      <c r="P13" s="1"/>
      <c r="Q13" s="252" t="s">
        <v>186</v>
      </c>
      <c r="R13" s="253"/>
      <c r="S13" s="253"/>
      <c r="T13" s="253"/>
      <c r="U13" s="278">
        <v>964</v>
      </c>
      <c r="V13" s="279"/>
      <c r="W13" s="1"/>
      <c r="X13" s="385"/>
      <c r="Y13" s="386"/>
      <c r="Z13" s="386"/>
      <c r="AA13" s="386"/>
      <c r="AB13" s="278"/>
      <c r="AC13" s="279"/>
      <c r="AD13" s="1"/>
    </row>
    <row r="14" spans="1:30" ht="17" thickBot="1" x14ac:dyDescent="0.25">
      <c r="A14" s="1"/>
      <c r="B14" s="370"/>
      <c r="C14" s="370"/>
      <c r="D14" s="370"/>
      <c r="E14" s="370"/>
      <c r="F14" s="370"/>
      <c r="I14" s="1"/>
      <c r="J14" s="323" t="s">
        <v>164</v>
      </c>
      <c r="K14" s="324"/>
      <c r="L14" s="324"/>
      <c r="M14" s="324"/>
      <c r="N14" s="278">
        <v>324</v>
      </c>
      <c r="O14" s="279"/>
      <c r="P14" s="1"/>
      <c r="Q14" s="383" t="s">
        <v>187</v>
      </c>
      <c r="R14" s="384"/>
      <c r="S14" s="384"/>
      <c r="T14" s="384"/>
      <c r="U14" s="254">
        <v>4770</v>
      </c>
      <c r="V14" s="255"/>
      <c r="W14" s="1"/>
      <c r="X14" s="385"/>
      <c r="Y14" s="386"/>
      <c r="Z14" s="386"/>
      <c r="AA14" s="386"/>
      <c r="AB14" s="278"/>
      <c r="AC14" s="279"/>
      <c r="AD14" s="1"/>
    </row>
    <row r="15" spans="1:30" ht="18" x14ac:dyDescent="0.2">
      <c r="A15" s="1"/>
      <c r="B15" s="377" t="s">
        <v>5</v>
      </c>
      <c r="C15" s="378"/>
      <c r="D15" s="378"/>
      <c r="E15" s="379">
        <v>3400</v>
      </c>
      <c r="F15" s="380"/>
      <c r="I15" s="1"/>
      <c r="J15" s="323" t="s">
        <v>166</v>
      </c>
      <c r="K15" s="324"/>
      <c r="L15" s="324"/>
      <c r="M15" s="324"/>
      <c r="N15" s="278">
        <v>59</v>
      </c>
      <c r="O15" s="279"/>
      <c r="P15" s="1"/>
      <c r="Q15" s="325" t="s">
        <v>94</v>
      </c>
      <c r="R15" s="326"/>
      <c r="S15" s="326"/>
      <c r="T15" s="326"/>
      <c r="U15" s="254">
        <v>140</v>
      </c>
      <c r="V15" s="255"/>
      <c r="W15" s="1"/>
      <c r="X15" s="385"/>
      <c r="Y15" s="386"/>
      <c r="Z15" s="386"/>
      <c r="AA15" s="386"/>
      <c r="AB15" s="254"/>
      <c r="AC15" s="255"/>
      <c r="AD15" s="1"/>
    </row>
    <row r="16" spans="1:30" ht="19" thickBot="1" x14ac:dyDescent="0.25">
      <c r="A16" s="1"/>
      <c r="B16" s="373" t="s">
        <v>189</v>
      </c>
      <c r="C16" s="374"/>
      <c r="D16" s="374"/>
      <c r="E16" s="375">
        <v>6500</v>
      </c>
      <c r="F16" s="376"/>
      <c r="I16" s="1"/>
      <c r="J16" s="334" t="s">
        <v>167</v>
      </c>
      <c r="K16" s="335"/>
      <c r="L16" s="335"/>
      <c r="M16" s="336"/>
      <c r="N16" s="345">
        <v>71</v>
      </c>
      <c r="O16" s="346"/>
      <c r="P16" s="1"/>
      <c r="Q16" s="339" t="s">
        <v>188</v>
      </c>
      <c r="R16" s="340"/>
      <c r="S16" s="340"/>
      <c r="T16" s="341"/>
      <c r="U16" s="345">
        <v>36</v>
      </c>
      <c r="V16" s="346"/>
      <c r="W16" s="1"/>
      <c r="X16" s="387"/>
      <c r="Y16" s="388"/>
      <c r="Z16" s="388"/>
      <c r="AA16" s="389"/>
      <c r="AB16" s="345"/>
      <c r="AC16" s="346"/>
      <c r="AD16" s="1"/>
    </row>
    <row r="17" spans="1:30" ht="19" thickBot="1" x14ac:dyDescent="0.25">
      <c r="A17" s="1"/>
      <c r="B17" s="373" t="s">
        <v>190</v>
      </c>
      <c r="C17" s="374"/>
      <c r="D17" s="374"/>
      <c r="E17" s="375">
        <v>2385</v>
      </c>
      <c r="F17" s="376"/>
      <c r="G17" s="1"/>
      <c r="H17" s="1"/>
      <c r="I17" s="1"/>
      <c r="J17" s="325" t="s">
        <v>79</v>
      </c>
      <c r="K17" s="326"/>
      <c r="L17" s="326"/>
      <c r="M17" s="326"/>
      <c r="N17" s="278">
        <v>60</v>
      </c>
      <c r="O17" s="279"/>
      <c r="P17" s="1"/>
      <c r="Q17" s="385"/>
      <c r="R17" s="386"/>
      <c r="S17" s="386"/>
      <c r="T17" s="386"/>
      <c r="U17" s="254"/>
      <c r="V17" s="255"/>
      <c r="W17" s="1"/>
      <c r="X17" s="385"/>
      <c r="Y17" s="386"/>
      <c r="Z17" s="386"/>
      <c r="AA17" s="386"/>
      <c r="AB17" s="254"/>
      <c r="AC17" s="255"/>
      <c r="AD17" s="1"/>
    </row>
    <row r="18" spans="1:30" ht="19" thickBot="1" x14ac:dyDescent="0.25">
      <c r="A18" s="1"/>
      <c r="B18" s="1"/>
      <c r="C18" s="1"/>
      <c r="D18" s="1"/>
      <c r="E18" s="371">
        <f>SUM(E15:F17)</f>
        <v>12285</v>
      </c>
      <c r="F18" s="372"/>
      <c r="G18" s="1"/>
      <c r="H18" s="1"/>
      <c r="I18" s="1"/>
      <c r="J18" s="323" t="s">
        <v>169</v>
      </c>
      <c r="K18" s="324"/>
      <c r="L18" s="324"/>
      <c r="M18" s="324"/>
      <c r="N18" s="278">
        <v>71</v>
      </c>
      <c r="O18" s="279"/>
      <c r="P18" s="1"/>
      <c r="Q18" s="385"/>
      <c r="R18" s="386"/>
      <c r="S18" s="386"/>
      <c r="T18" s="386"/>
      <c r="U18" s="254"/>
      <c r="V18" s="255"/>
      <c r="W18" s="1"/>
      <c r="X18" s="385"/>
      <c r="Y18" s="386"/>
      <c r="Z18" s="386"/>
      <c r="AA18" s="386"/>
      <c r="AB18" s="254"/>
      <c r="AC18" s="255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1"/>
      <c r="J19" s="321" t="s">
        <v>170</v>
      </c>
      <c r="K19" s="322"/>
      <c r="L19" s="322"/>
      <c r="M19" s="322"/>
      <c r="N19" s="278">
        <v>31</v>
      </c>
      <c r="O19" s="279"/>
      <c r="P19" s="1"/>
      <c r="Q19" s="385"/>
      <c r="R19" s="386"/>
      <c r="S19" s="386"/>
      <c r="T19" s="386"/>
      <c r="U19" s="254"/>
      <c r="V19" s="255"/>
      <c r="W19" s="1"/>
      <c r="X19" s="240"/>
      <c r="Y19" s="241"/>
      <c r="Z19" s="241"/>
      <c r="AA19" s="241"/>
      <c r="AB19" s="254"/>
      <c r="AC19" s="255"/>
      <c r="AD19" s="1"/>
    </row>
    <row r="20" spans="1:30" x14ac:dyDescent="0.2">
      <c r="A20" s="1"/>
      <c r="B20" s="1"/>
      <c r="C20" s="1"/>
      <c r="D20" s="1"/>
      <c r="E20" s="1"/>
      <c r="F20" s="1"/>
      <c r="G20" s="1"/>
      <c r="H20" s="1"/>
      <c r="I20" s="1"/>
      <c r="J20" s="325" t="s">
        <v>172</v>
      </c>
      <c r="K20" s="326"/>
      <c r="L20" s="326"/>
      <c r="M20" s="326"/>
      <c r="N20" s="278">
        <v>112</v>
      </c>
      <c r="O20" s="279"/>
      <c r="P20" s="1"/>
      <c r="Q20" s="385"/>
      <c r="R20" s="386"/>
      <c r="S20" s="386"/>
      <c r="T20" s="386"/>
      <c r="U20" s="254"/>
      <c r="V20" s="255"/>
      <c r="W20" s="1"/>
      <c r="X20" s="240"/>
      <c r="Y20" s="241"/>
      <c r="Z20" s="241"/>
      <c r="AA20" s="241"/>
      <c r="AB20" s="254"/>
      <c r="AC20" s="255"/>
      <c r="AD20" s="1"/>
    </row>
    <row r="21" spans="1:30" ht="17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323" t="s">
        <v>173</v>
      </c>
      <c r="K21" s="324"/>
      <c r="L21" s="324"/>
      <c r="M21" s="324"/>
      <c r="N21" s="254">
        <v>72</v>
      </c>
      <c r="O21" s="255"/>
      <c r="P21" s="1"/>
      <c r="Q21" s="252" t="s">
        <v>196</v>
      </c>
      <c r="R21" s="253"/>
      <c r="S21" s="253"/>
      <c r="T21" s="253"/>
      <c r="U21" s="254">
        <v>400</v>
      </c>
      <c r="V21" s="255"/>
      <c r="W21" s="1"/>
      <c r="X21" s="240"/>
      <c r="Y21" s="241"/>
      <c r="Z21" s="241"/>
      <c r="AA21" s="241"/>
      <c r="AB21" s="254"/>
      <c r="AC21" s="255"/>
      <c r="AD21" s="1"/>
    </row>
    <row r="22" spans="1:30" ht="19" thickBot="1" x14ac:dyDescent="0.25">
      <c r="A22" s="1"/>
      <c r="B22" s="264" t="s">
        <v>20</v>
      </c>
      <c r="C22" s="265"/>
      <c r="D22" s="265"/>
      <c r="E22" s="258">
        <v>39164</v>
      </c>
      <c r="F22" s="259"/>
      <c r="G22" s="1"/>
      <c r="H22" s="1"/>
      <c r="I22" s="1"/>
      <c r="J22" s="252" t="s">
        <v>174</v>
      </c>
      <c r="K22" s="253"/>
      <c r="L22" s="253"/>
      <c r="M22" s="253"/>
      <c r="N22" s="254">
        <v>326</v>
      </c>
      <c r="O22" s="255"/>
      <c r="P22" s="1"/>
      <c r="Q22" s="252" t="s">
        <v>197</v>
      </c>
      <c r="R22" s="253"/>
      <c r="S22" s="253"/>
      <c r="T22" s="253"/>
      <c r="U22" s="254">
        <v>79</v>
      </c>
      <c r="V22" s="255"/>
      <c r="W22" s="1"/>
      <c r="X22" s="240"/>
      <c r="Y22" s="241"/>
      <c r="Z22" s="241"/>
      <c r="AA22" s="241"/>
      <c r="AB22" s="254"/>
      <c r="AC22" s="255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1"/>
      <c r="J23" s="242" t="s">
        <v>175</v>
      </c>
      <c r="K23" s="243"/>
      <c r="L23" s="243"/>
      <c r="M23" s="243"/>
      <c r="N23" s="254">
        <v>29</v>
      </c>
      <c r="O23" s="255"/>
      <c r="P23" s="1"/>
      <c r="Q23" s="252" t="s">
        <v>198</v>
      </c>
      <c r="R23" s="253"/>
      <c r="S23" s="253"/>
      <c r="T23" s="253"/>
      <c r="U23" s="254">
        <v>374</v>
      </c>
      <c r="V23" s="255"/>
      <c r="W23" s="1"/>
      <c r="X23" s="240"/>
      <c r="Y23" s="241"/>
      <c r="Z23" s="241"/>
      <c r="AA23" s="241"/>
      <c r="AB23" s="254"/>
      <c r="AC23" s="255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1"/>
      <c r="J24" s="252" t="s">
        <v>177</v>
      </c>
      <c r="K24" s="253"/>
      <c r="L24" s="253"/>
      <c r="M24" s="253"/>
      <c r="N24" s="254">
        <v>250</v>
      </c>
      <c r="O24" s="255"/>
      <c r="P24" s="1"/>
      <c r="Q24" s="252" t="s">
        <v>42</v>
      </c>
      <c r="R24" s="253"/>
      <c r="S24" s="253"/>
      <c r="T24" s="253"/>
      <c r="U24" s="254">
        <v>59</v>
      </c>
      <c r="V24" s="255"/>
      <c r="W24" s="1"/>
      <c r="X24" s="240"/>
      <c r="Y24" s="241"/>
      <c r="Z24" s="241"/>
      <c r="AA24" s="241"/>
      <c r="AB24" s="254"/>
      <c r="AC24" s="255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1"/>
      <c r="I25" s="1"/>
      <c r="J25" s="252" t="s">
        <v>178</v>
      </c>
      <c r="K25" s="253"/>
      <c r="L25" s="253"/>
      <c r="M25" s="253"/>
      <c r="N25" s="254">
        <v>88</v>
      </c>
      <c r="O25" s="255"/>
      <c r="P25" s="1"/>
      <c r="Q25" s="242" t="s">
        <v>38</v>
      </c>
      <c r="R25" s="243"/>
      <c r="S25" s="243"/>
      <c r="T25" s="243"/>
      <c r="U25" s="254">
        <v>110</v>
      </c>
      <c r="V25" s="255"/>
      <c r="W25" s="1"/>
      <c r="X25" s="240"/>
      <c r="Y25" s="241"/>
      <c r="Z25" s="241"/>
      <c r="AA25" s="241"/>
      <c r="AB25" s="254"/>
      <c r="AC25" s="255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1"/>
      <c r="I26" s="1"/>
      <c r="J26" s="252" t="s">
        <v>180</v>
      </c>
      <c r="K26" s="253"/>
      <c r="L26" s="253"/>
      <c r="M26" s="253"/>
      <c r="N26" s="254">
        <v>159</v>
      </c>
      <c r="O26" s="255"/>
      <c r="P26" s="1"/>
      <c r="Q26" s="242" t="s">
        <v>199</v>
      </c>
      <c r="R26" s="243"/>
      <c r="S26" s="243"/>
      <c r="T26" s="243"/>
      <c r="U26" s="254">
        <v>165</v>
      </c>
      <c r="V26" s="255"/>
      <c r="W26" s="1"/>
      <c r="X26" s="240"/>
      <c r="Y26" s="241"/>
      <c r="Z26" s="241"/>
      <c r="AA26" s="241"/>
      <c r="AB26" s="254"/>
      <c r="AC26" s="255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1"/>
      <c r="J27" s="252" t="s">
        <v>31</v>
      </c>
      <c r="K27" s="253"/>
      <c r="L27" s="253"/>
      <c r="M27" s="253"/>
      <c r="N27" s="254">
        <v>903</v>
      </c>
      <c r="O27" s="255"/>
      <c r="P27" s="1"/>
      <c r="Q27" s="252" t="s">
        <v>200</v>
      </c>
      <c r="R27" s="253"/>
      <c r="S27" s="253"/>
      <c r="T27" s="253"/>
      <c r="U27" s="254">
        <v>93</v>
      </c>
      <c r="V27" s="255"/>
      <c r="W27" s="1"/>
      <c r="X27" s="240"/>
      <c r="Y27" s="241"/>
      <c r="Z27" s="241"/>
      <c r="AA27" s="241"/>
      <c r="AB27" s="254"/>
      <c r="AC27" s="255"/>
      <c r="AD27" s="1"/>
    </row>
    <row r="28" spans="1:30" ht="17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252" t="s">
        <v>181</v>
      </c>
      <c r="K28" s="253"/>
      <c r="L28" s="253"/>
      <c r="M28" s="253"/>
      <c r="N28" s="254">
        <v>308</v>
      </c>
      <c r="O28" s="255"/>
      <c r="P28" s="1"/>
      <c r="Q28" s="385" t="s">
        <v>201</v>
      </c>
      <c r="R28" s="386"/>
      <c r="S28" s="386"/>
      <c r="T28" s="386"/>
      <c r="U28" s="254">
        <v>178</v>
      </c>
      <c r="V28" s="255"/>
      <c r="W28" s="1"/>
      <c r="X28" s="240"/>
      <c r="Y28" s="241"/>
      <c r="Z28" s="241"/>
      <c r="AA28" s="241"/>
      <c r="AB28" s="254"/>
      <c r="AC28" s="255"/>
      <c r="AD28" s="1"/>
    </row>
    <row r="29" spans="1:30" ht="18" x14ac:dyDescent="0.2">
      <c r="A29" s="1"/>
      <c r="B29" s="306" t="s">
        <v>89</v>
      </c>
      <c r="C29" s="307"/>
      <c r="D29" s="307"/>
      <c r="E29" s="307"/>
      <c r="F29" s="308"/>
      <c r="G29" s="1"/>
      <c r="H29" s="1"/>
      <c r="I29" s="1"/>
      <c r="J29" s="252" t="s">
        <v>182</v>
      </c>
      <c r="K29" s="253"/>
      <c r="L29" s="253"/>
      <c r="M29" s="253"/>
      <c r="N29" s="254">
        <v>735</v>
      </c>
      <c r="O29" s="255"/>
      <c r="P29" s="1"/>
      <c r="Q29" s="385"/>
      <c r="R29" s="386"/>
      <c r="S29" s="386"/>
      <c r="T29" s="386"/>
      <c r="U29" s="254"/>
      <c r="V29" s="255"/>
      <c r="W29" s="1"/>
      <c r="X29" s="240"/>
      <c r="Y29" s="241"/>
      <c r="Z29" s="241"/>
      <c r="AA29" s="241"/>
      <c r="AB29" s="254"/>
      <c r="AC29" s="255"/>
      <c r="AD29" s="1"/>
    </row>
    <row r="30" spans="1:30" x14ac:dyDescent="0.2">
      <c r="A30" s="1"/>
      <c r="B30" s="363" t="s">
        <v>130</v>
      </c>
      <c r="C30" s="364"/>
      <c r="D30" s="365"/>
      <c r="E30" s="366">
        <v>5027</v>
      </c>
      <c r="F30" s="367"/>
      <c r="G30" s="1"/>
      <c r="H30" s="1"/>
      <c r="I30" s="1"/>
      <c r="J30" s="280" t="s">
        <v>183</v>
      </c>
      <c r="K30" s="281"/>
      <c r="L30" s="281"/>
      <c r="M30" s="281"/>
      <c r="N30" s="254">
        <v>123</v>
      </c>
      <c r="O30" s="255"/>
      <c r="P30" s="1"/>
      <c r="Q30" s="385"/>
      <c r="R30" s="386"/>
      <c r="S30" s="386"/>
      <c r="T30" s="386"/>
      <c r="U30" s="254"/>
      <c r="V30" s="255"/>
      <c r="W30" s="1"/>
      <c r="X30" s="240"/>
      <c r="Y30" s="241"/>
      <c r="Z30" s="241"/>
      <c r="AA30" s="241"/>
      <c r="AB30" s="254"/>
      <c r="AC30" s="255"/>
      <c r="AD30" s="1"/>
    </row>
    <row r="31" spans="1:30" x14ac:dyDescent="0.2">
      <c r="A31" s="1"/>
      <c r="B31" s="363" t="s">
        <v>131</v>
      </c>
      <c r="C31" s="364"/>
      <c r="D31" s="365"/>
      <c r="E31" s="366">
        <v>6462</v>
      </c>
      <c r="F31" s="367"/>
      <c r="G31" s="1"/>
      <c r="H31" s="1"/>
      <c r="I31" s="1"/>
      <c r="J31" s="385" t="s">
        <v>126</v>
      </c>
      <c r="K31" s="386"/>
      <c r="L31" s="386"/>
      <c r="M31" s="386"/>
      <c r="N31" s="254">
        <v>559</v>
      </c>
      <c r="O31" s="255"/>
      <c r="P31" s="1"/>
      <c r="Q31" s="385"/>
      <c r="R31" s="386"/>
      <c r="S31" s="386"/>
      <c r="T31" s="386"/>
      <c r="U31" s="254"/>
      <c r="V31" s="255"/>
      <c r="W31" s="1"/>
      <c r="X31" s="240"/>
      <c r="Y31" s="241"/>
      <c r="Z31" s="241"/>
      <c r="AA31" s="241"/>
      <c r="AB31" s="254"/>
      <c r="AC31" s="255"/>
      <c r="AD31" s="1"/>
    </row>
    <row r="32" spans="1:30" x14ac:dyDescent="0.2">
      <c r="A32" s="1"/>
      <c r="B32" s="363"/>
      <c r="C32" s="364"/>
      <c r="D32" s="365"/>
      <c r="E32" s="366"/>
      <c r="F32" s="367"/>
      <c r="G32" s="1"/>
      <c r="H32" s="1"/>
      <c r="I32" s="1"/>
      <c r="J32" s="390" t="s">
        <v>185</v>
      </c>
      <c r="K32" s="391"/>
      <c r="L32" s="391"/>
      <c r="M32" s="391"/>
      <c r="N32" s="254">
        <v>875</v>
      </c>
      <c r="O32" s="255"/>
      <c r="P32" s="1"/>
      <c r="Q32" s="385"/>
      <c r="R32" s="386"/>
      <c r="S32" s="386"/>
      <c r="T32" s="386"/>
      <c r="U32" s="254"/>
      <c r="V32" s="255"/>
      <c r="W32" s="1"/>
      <c r="X32" s="240"/>
      <c r="Y32" s="241"/>
      <c r="Z32" s="241"/>
      <c r="AA32" s="241"/>
      <c r="AB32" s="254"/>
      <c r="AC32" s="255"/>
      <c r="AD32" s="1"/>
    </row>
    <row r="33" spans="1:30" x14ac:dyDescent="0.2">
      <c r="A33" s="1"/>
      <c r="B33" s="363"/>
      <c r="C33" s="364"/>
      <c r="D33" s="365"/>
      <c r="E33" s="366"/>
      <c r="F33" s="367"/>
      <c r="G33" s="1"/>
      <c r="H33" s="1"/>
      <c r="I33" s="1"/>
      <c r="J33" s="334" t="s">
        <v>191</v>
      </c>
      <c r="K33" s="335"/>
      <c r="L33" s="335"/>
      <c r="M33" s="336"/>
      <c r="N33" s="254">
        <v>356</v>
      </c>
      <c r="O33" s="255"/>
      <c r="P33" s="1"/>
      <c r="Q33" s="385"/>
      <c r="R33" s="386"/>
      <c r="S33" s="386"/>
      <c r="T33" s="386"/>
      <c r="U33" s="254"/>
      <c r="V33" s="255"/>
      <c r="W33" s="1"/>
      <c r="X33" s="240"/>
      <c r="Y33" s="241"/>
      <c r="Z33" s="241"/>
      <c r="AA33" s="241"/>
      <c r="AB33" s="254"/>
      <c r="AC33" s="255"/>
      <c r="AD33" s="1"/>
    </row>
    <row r="34" spans="1:30" x14ac:dyDescent="0.2">
      <c r="A34" s="1"/>
      <c r="B34" s="311"/>
      <c r="C34" s="312"/>
      <c r="D34" s="312"/>
      <c r="E34" s="312"/>
      <c r="F34" s="316"/>
      <c r="G34" s="1"/>
      <c r="H34" s="1"/>
      <c r="I34" s="1"/>
      <c r="J34" s="252" t="s">
        <v>192</v>
      </c>
      <c r="K34" s="253"/>
      <c r="L34" s="253"/>
      <c r="M34" s="253"/>
      <c r="N34" s="254">
        <v>500</v>
      </c>
      <c r="O34" s="255"/>
      <c r="P34" s="1"/>
      <c r="Q34" s="385"/>
      <c r="R34" s="386"/>
      <c r="S34" s="386"/>
      <c r="T34" s="386"/>
      <c r="U34" s="254"/>
      <c r="V34" s="255"/>
      <c r="W34" s="1"/>
      <c r="X34" s="240"/>
      <c r="Y34" s="241"/>
      <c r="Z34" s="241"/>
      <c r="AA34" s="241"/>
      <c r="AB34" s="254"/>
      <c r="AC34" s="255"/>
      <c r="AD34" s="1"/>
    </row>
    <row r="35" spans="1:30" ht="17" thickBot="1" x14ac:dyDescent="0.25">
      <c r="A35" s="1"/>
      <c r="B35" s="313"/>
      <c r="C35" s="314"/>
      <c r="D35" s="314"/>
      <c r="E35" s="314"/>
      <c r="F35" s="317"/>
      <c r="G35" s="1"/>
      <c r="H35" s="1"/>
      <c r="I35" s="1"/>
      <c r="J35" s="242" t="s">
        <v>193</v>
      </c>
      <c r="K35" s="243"/>
      <c r="L35" s="243"/>
      <c r="M35" s="243"/>
      <c r="N35" s="254">
        <v>138</v>
      </c>
      <c r="O35" s="255"/>
      <c r="P35" s="1"/>
      <c r="Q35" s="385"/>
      <c r="R35" s="386"/>
      <c r="S35" s="386"/>
      <c r="T35" s="386"/>
      <c r="U35" s="254"/>
      <c r="V35" s="255"/>
      <c r="W35" s="1"/>
      <c r="X35" s="240"/>
      <c r="Y35" s="241"/>
      <c r="Z35" s="241"/>
      <c r="AA35" s="241"/>
      <c r="AB35" s="254"/>
      <c r="AC35" s="255"/>
      <c r="AD35" s="1"/>
    </row>
    <row r="36" spans="1:30" ht="17" thickBot="1" x14ac:dyDescent="0.25">
      <c r="A36" s="1"/>
      <c r="B36" s="1"/>
      <c r="C36" s="1"/>
      <c r="D36" s="1"/>
      <c r="E36" s="304">
        <f>SUM(E30:F35)</f>
        <v>11489</v>
      </c>
      <c r="F36" s="305"/>
      <c r="G36" s="1"/>
      <c r="H36" s="1"/>
      <c r="I36" s="1"/>
      <c r="J36" s="242" t="s">
        <v>194</v>
      </c>
      <c r="K36" s="243"/>
      <c r="L36" s="243"/>
      <c r="M36" s="243"/>
      <c r="N36" s="254">
        <v>818</v>
      </c>
      <c r="O36" s="255"/>
      <c r="P36" s="1"/>
      <c r="Q36" s="240"/>
      <c r="R36" s="241"/>
      <c r="S36" s="241"/>
      <c r="T36" s="241"/>
      <c r="U36" s="254"/>
      <c r="V36" s="255"/>
      <c r="W36" s="1"/>
      <c r="X36" s="240"/>
      <c r="Y36" s="241"/>
      <c r="Z36" s="241"/>
      <c r="AA36" s="241"/>
      <c r="AB36" s="254"/>
      <c r="AC36" s="255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1"/>
      <c r="J37" s="252" t="s">
        <v>140</v>
      </c>
      <c r="K37" s="253"/>
      <c r="L37" s="253"/>
      <c r="M37" s="253"/>
      <c r="N37" s="254">
        <v>259</v>
      </c>
      <c r="O37" s="255"/>
      <c r="P37" s="1"/>
      <c r="Q37" s="240"/>
      <c r="R37" s="241"/>
      <c r="S37" s="241"/>
      <c r="T37" s="241"/>
      <c r="U37" s="254"/>
      <c r="V37" s="255"/>
      <c r="W37" s="1"/>
      <c r="X37" s="240"/>
      <c r="Y37" s="241"/>
      <c r="Z37" s="241"/>
      <c r="AA37" s="241"/>
      <c r="AB37" s="254"/>
      <c r="AC37" s="255"/>
      <c r="AD37" s="1"/>
    </row>
    <row r="38" spans="1:30" ht="17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280" t="s">
        <v>195</v>
      </c>
      <c r="K38" s="281"/>
      <c r="L38" s="281"/>
      <c r="M38" s="281"/>
      <c r="N38" s="254">
        <v>131</v>
      </c>
      <c r="O38" s="255"/>
      <c r="P38" s="1"/>
      <c r="Q38" s="240"/>
      <c r="R38" s="241"/>
      <c r="S38" s="241"/>
      <c r="T38" s="241"/>
      <c r="U38" s="254"/>
      <c r="V38" s="255"/>
      <c r="W38" s="1"/>
      <c r="X38" s="240"/>
      <c r="Y38" s="241"/>
      <c r="Z38" s="241"/>
      <c r="AA38" s="241"/>
      <c r="AB38" s="254"/>
      <c r="AC38" s="255"/>
      <c r="AD38" s="1"/>
    </row>
    <row r="39" spans="1:30" ht="19" thickBot="1" x14ac:dyDescent="0.25">
      <c r="A39" s="1"/>
      <c r="B39" s="355" t="s">
        <v>108</v>
      </c>
      <c r="C39" s="356"/>
      <c r="D39" s="356"/>
      <c r="E39" s="356"/>
      <c r="F39" s="356"/>
      <c r="G39" s="356"/>
      <c r="H39" s="357"/>
      <c r="I39" s="1"/>
      <c r="J39" s="381" t="s">
        <v>195</v>
      </c>
      <c r="K39" s="382"/>
      <c r="L39" s="382"/>
      <c r="M39" s="382"/>
      <c r="N39" s="284">
        <v>201</v>
      </c>
      <c r="O39" s="285"/>
      <c r="P39" s="1"/>
      <c r="Q39" s="248"/>
      <c r="R39" s="249"/>
      <c r="S39" s="249"/>
      <c r="T39" s="249"/>
      <c r="U39" s="284"/>
      <c r="V39" s="285"/>
      <c r="W39" s="1"/>
      <c r="X39" s="248"/>
      <c r="Y39" s="249"/>
      <c r="Z39" s="249"/>
      <c r="AA39" s="249"/>
      <c r="AB39" s="284"/>
      <c r="AC39" s="285"/>
      <c r="AD39" s="1"/>
    </row>
    <row r="40" spans="1:30" ht="17" thickBot="1" x14ac:dyDescent="0.25">
      <c r="A40" s="1"/>
      <c r="B40" s="240" t="s">
        <v>109</v>
      </c>
      <c r="C40" s="241"/>
      <c r="D40" s="241"/>
      <c r="E40" s="241">
        <v>38</v>
      </c>
      <c r="F40" s="241"/>
      <c r="G40" s="241">
        <f>E40*5</f>
        <v>190</v>
      </c>
      <c r="H40" s="353"/>
      <c r="I40" s="1"/>
      <c r="J40" s="1"/>
      <c r="K40" s="1"/>
      <c r="L40" s="1"/>
      <c r="M40" s="1"/>
      <c r="N40" s="250">
        <f>SUM(N7:O39,U21:V39)</f>
        <v>10932</v>
      </c>
      <c r="O40" s="251"/>
      <c r="P40" s="1"/>
      <c r="Q40" s="1"/>
      <c r="R40" s="1"/>
      <c r="S40" s="1"/>
      <c r="T40" s="1"/>
      <c r="U40" s="250">
        <f>SUM(U7:V10)</f>
        <v>692</v>
      </c>
      <c r="V40" s="251"/>
      <c r="W40" s="1"/>
      <c r="X40" s="1"/>
      <c r="Y40" s="1"/>
      <c r="Z40" s="1"/>
      <c r="AA40" s="1"/>
      <c r="AB40" s="250">
        <f>SUM(AB7:AC39)</f>
        <v>306</v>
      </c>
      <c r="AC40" s="251"/>
      <c r="AD40" s="1"/>
    </row>
    <row r="41" spans="1:30" x14ac:dyDescent="0.2">
      <c r="A41" s="1"/>
      <c r="B41" s="240" t="s">
        <v>110</v>
      </c>
      <c r="C41" s="241"/>
      <c r="D41" s="241"/>
      <c r="E41" s="241">
        <v>17</v>
      </c>
      <c r="F41" s="241"/>
      <c r="G41" s="241">
        <f t="shared" ref="G41:G45" si="0">E41*5</f>
        <v>85</v>
      </c>
      <c r="H41" s="35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" thickBot="1" x14ac:dyDescent="0.25">
      <c r="A42" s="1"/>
      <c r="B42" s="240" t="s">
        <v>47</v>
      </c>
      <c r="C42" s="241"/>
      <c r="D42" s="241"/>
      <c r="E42" s="241">
        <v>34</v>
      </c>
      <c r="F42" s="241"/>
      <c r="G42" s="241">
        <f t="shared" si="0"/>
        <v>170</v>
      </c>
      <c r="H42" s="35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" thickBot="1" x14ac:dyDescent="0.25">
      <c r="A43" s="1"/>
      <c r="B43" s="240" t="s">
        <v>31</v>
      </c>
      <c r="C43" s="241"/>
      <c r="D43" s="241"/>
      <c r="E43" s="241">
        <v>198</v>
      </c>
      <c r="F43" s="241"/>
      <c r="G43" s="241">
        <f t="shared" si="0"/>
        <v>990</v>
      </c>
      <c r="H43" s="353"/>
      <c r="I43" s="1"/>
      <c r="J43" s="266" t="s">
        <v>17</v>
      </c>
      <c r="K43" s="267"/>
      <c r="L43" s="267"/>
      <c r="M43" s="267"/>
      <c r="N43" s="268" t="s">
        <v>11</v>
      </c>
      <c r="O43" s="26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7" x14ac:dyDescent="0.2">
      <c r="A44" s="1"/>
      <c r="B44" s="240" t="s">
        <v>111</v>
      </c>
      <c r="C44" s="241"/>
      <c r="D44" s="241"/>
      <c r="E44" s="241">
        <v>13</v>
      </c>
      <c r="F44" s="241"/>
      <c r="G44" s="241">
        <f t="shared" si="0"/>
        <v>65</v>
      </c>
      <c r="H44" s="353"/>
      <c r="I44" s="1"/>
      <c r="J44" s="294" t="s">
        <v>18</v>
      </c>
      <c r="K44" s="295"/>
      <c r="L44" s="295"/>
      <c r="M44" s="296"/>
      <c r="N44" s="297">
        <v>10600</v>
      </c>
      <c r="O44" s="29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240" t="s">
        <v>112</v>
      </c>
      <c r="C45" s="241"/>
      <c r="D45" s="241"/>
      <c r="E45" s="241">
        <v>86</v>
      </c>
      <c r="F45" s="241"/>
      <c r="G45" s="241">
        <f t="shared" si="0"/>
        <v>430</v>
      </c>
      <c r="H45" s="353"/>
      <c r="I45" s="1"/>
      <c r="J45" s="240" t="s">
        <v>12</v>
      </c>
      <c r="K45" s="241"/>
      <c r="L45" s="241"/>
      <c r="M45" s="241"/>
      <c r="N45" s="238">
        <v>200</v>
      </c>
      <c r="O45" s="23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" thickBot="1" x14ac:dyDescent="0.25">
      <c r="A46" s="1"/>
      <c r="B46" s="240" t="s">
        <v>47</v>
      </c>
      <c r="C46" s="241"/>
      <c r="D46" s="241"/>
      <c r="E46" s="241">
        <v>354</v>
      </c>
      <c r="F46" s="241"/>
      <c r="G46" s="241">
        <f>E46*4</f>
        <v>1416</v>
      </c>
      <c r="H46" s="353"/>
      <c r="I46" s="1"/>
      <c r="J46" s="240" t="s">
        <v>13</v>
      </c>
      <c r="K46" s="241"/>
      <c r="L46" s="241"/>
      <c r="M46" s="241"/>
      <c r="N46" s="238">
        <v>60</v>
      </c>
      <c r="O46" s="2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9" thickBot="1" x14ac:dyDescent="0.25">
      <c r="A47" s="1"/>
      <c r="B47" s="240" t="s">
        <v>113</v>
      </c>
      <c r="C47" s="241"/>
      <c r="D47" s="241"/>
      <c r="E47" s="241">
        <v>105</v>
      </c>
      <c r="F47" s="241"/>
      <c r="G47" s="241">
        <f>E47*10</f>
        <v>1050</v>
      </c>
      <c r="H47" s="353"/>
      <c r="I47" s="1"/>
      <c r="J47" s="240" t="s">
        <v>14</v>
      </c>
      <c r="K47" s="241"/>
      <c r="L47" s="241"/>
      <c r="M47" s="241"/>
      <c r="N47" s="238">
        <v>50</v>
      </c>
      <c r="O47" s="239"/>
      <c r="P47" s="1"/>
      <c r="Q47" s="292" t="s">
        <v>16</v>
      </c>
      <c r="R47" s="293"/>
      <c r="S47" s="293"/>
      <c r="T47" s="258">
        <f>SUM(N40,U40,AB40)</f>
        <v>11930</v>
      </c>
      <c r="U47" s="259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240" t="s">
        <v>47</v>
      </c>
      <c r="C48" s="241"/>
      <c r="D48" s="241"/>
      <c r="E48" s="241">
        <v>732</v>
      </c>
      <c r="F48" s="241"/>
      <c r="G48" s="241">
        <f>E48*8</f>
        <v>5856</v>
      </c>
      <c r="H48" s="353"/>
      <c r="I48" s="1"/>
      <c r="J48" s="240" t="s">
        <v>15</v>
      </c>
      <c r="K48" s="241"/>
      <c r="L48" s="241"/>
      <c r="M48" s="241"/>
      <c r="N48" s="238">
        <v>559</v>
      </c>
      <c r="O48" s="23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7" thickBot="1" x14ac:dyDescent="0.25">
      <c r="A49" s="1"/>
      <c r="B49" s="248"/>
      <c r="C49" s="249"/>
      <c r="D49" s="249"/>
      <c r="E49" s="249"/>
      <c r="F49" s="249"/>
      <c r="G49" s="249"/>
      <c r="H49" s="354"/>
      <c r="I49" s="1"/>
      <c r="J49" s="236" t="s">
        <v>30</v>
      </c>
      <c r="K49" s="237"/>
      <c r="L49" s="237"/>
      <c r="M49" s="237"/>
      <c r="N49" s="238">
        <f>N32</f>
        <v>875</v>
      </c>
      <c r="O49" s="2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7" thickBot="1" x14ac:dyDescent="0.25">
      <c r="A50" s="1"/>
      <c r="B50" s="1"/>
      <c r="C50" s="1"/>
      <c r="D50" s="1"/>
      <c r="E50" s="351">
        <f>SUM(E40:F49)</f>
        <v>1577</v>
      </c>
      <c r="F50" s="352"/>
      <c r="G50" s="351">
        <f>SUM(G40:H49)</f>
        <v>10252</v>
      </c>
      <c r="H50" s="352"/>
      <c r="I50" s="1"/>
      <c r="J50" s="242" t="s">
        <v>21</v>
      </c>
      <c r="K50" s="243"/>
      <c r="L50" s="243"/>
      <c r="M50" s="243"/>
      <c r="N50" s="238">
        <f>SUM(N23,N19,N35:O36,N9,U26,U25,AB8,AB11)</f>
        <v>1563</v>
      </c>
      <c r="O50" s="2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1"/>
      <c r="F51" s="1"/>
      <c r="G51" s="1"/>
      <c r="H51" s="1"/>
      <c r="I51" s="1"/>
      <c r="J51" s="244" t="s">
        <v>22</v>
      </c>
      <c r="K51" s="245"/>
      <c r="L51" s="245"/>
      <c r="M51" s="245"/>
      <c r="N51" s="238">
        <f>SUM(U7:V8)</f>
        <v>434</v>
      </c>
      <c r="O51" s="23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1"/>
      <c r="F52" s="1"/>
      <c r="G52" s="1"/>
      <c r="H52" s="1"/>
      <c r="I52" s="1"/>
      <c r="J52" s="280" t="s">
        <v>23</v>
      </c>
      <c r="K52" s="281"/>
      <c r="L52" s="281"/>
      <c r="M52" s="281"/>
      <c r="N52" s="238">
        <f>SUM(N13,N20,N30,N38:O39,U10,U15:V16,AB7,AB9:AC10)</f>
        <v>1101</v>
      </c>
      <c r="O52" s="23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" thickBot="1" x14ac:dyDescent="0.25">
      <c r="A53" s="1"/>
      <c r="B53" s="1"/>
      <c r="C53" s="1"/>
      <c r="D53" s="1"/>
      <c r="E53" s="1"/>
      <c r="F53" s="1"/>
      <c r="G53" s="1"/>
      <c r="H53" s="1"/>
      <c r="I53" s="1"/>
      <c r="J53" s="286" t="s">
        <v>45</v>
      </c>
      <c r="K53" s="287"/>
      <c r="L53" s="287"/>
      <c r="M53" s="287"/>
      <c r="N53" s="288">
        <f>SUM(N8,N10:O12,N14:O16,N18,N21:O22,N24:O29,N33:O34,N37,U21:V24,U27,U9,U11,U13)</f>
        <v>7765</v>
      </c>
      <c r="O53" s="28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90">
        <f>SUM(N45:O53)</f>
        <v>12607</v>
      </c>
      <c r="O54" s="29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G56" s="1"/>
      <c r="H56" s="1"/>
      <c r="I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</sheetData>
  <mergeCells count="302">
    <mergeCell ref="N54:O54"/>
    <mergeCell ref="J51:M51"/>
    <mergeCell ref="N51:O51"/>
    <mergeCell ref="J52:M52"/>
    <mergeCell ref="N52:O52"/>
    <mergeCell ref="J53:M53"/>
    <mergeCell ref="N53:O53"/>
    <mergeCell ref="B49:D49"/>
    <mergeCell ref="E49:F49"/>
    <mergeCell ref="G49:H49"/>
    <mergeCell ref="J49:M49"/>
    <mergeCell ref="N49:O49"/>
    <mergeCell ref="E50:F50"/>
    <mergeCell ref="G50:H50"/>
    <mergeCell ref="J50:M50"/>
    <mergeCell ref="N50:O50"/>
    <mergeCell ref="T47:U47"/>
    <mergeCell ref="B48:D48"/>
    <mergeCell ref="E48:F48"/>
    <mergeCell ref="G48:H48"/>
    <mergeCell ref="J48:M48"/>
    <mergeCell ref="N48:O48"/>
    <mergeCell ref="B47:D47"/>
    <mergeCell ref="E47:F47"/>
    <mergeCell ref="G47:H47"/>
    <mergeCell ref="J47:M47"/>
    <mergeCell ref="N47:O47"/>
    <mergeCell ref="Q47:S47"/>
    <mergeCell ref="B45:D45"/>
    <mergeCell ref="E45:F45"/>
    <mergeCell ref="G45:H45"/>
    <mergeCell ref="J45:M45"/>
    <mergeCell ref="N45:O45"/>
    <mergeCell ref="B46:D46"/>
    <mergeCell ref="E46:F46"/>
    <mergeCell ref="G46:H46"/>
    <mergeCell ref="J46:M46"/>
    <mergeCell ref="N46:O46"/>
    <mergeCell ref="B43:D43"/>
    <mergeCell ref="E43:F43"/>
    <mergeCell ref="G43:H43"/>
    <mergeCell ref="J43:M43"/>
    <mergeCell ref="N43:O43"/>
    <mergeCell ref="B44:D44"/>
    <mergeCell ref="E44:F44"/>
    <mergeCell ref="G44:H44"/>
    <mergeCell ref="J44:M44"/>
    <mergeCell ref="N44:O44"/>
    <mergeCell ref="B41:D41"/>
    <mergeCell ref="E41:F41"/>
    <mergeCell ref="G41:H41"/>
    <mergeCell ref="B42:D42"/>
    <mergeCell ref="E42:F42"/>
    <mergeCell ref="G42:H42"/>
    <mergeCell ref="AB39:AC39"/>
    <mergeCell ref="B40:D40"/>
    <mergeCell ref="E40:F40"/>
    <mergeCell ref="G40:H40"/>
    <mergeCell ref="N40:O40"/>
    <mergeCell ref="U40:V40"/>
    <mergeCell ref="AB40:AC40"/>
    <mergeCell ref="B39:H39"/>
    <mergeCell ref="J39:M39"/>
    <mergeCell ref="N39:O39"/>
    <mergeCell ref="Q39:T39"/>
    <mergeCell ref="U39:V39"/>
    <mergeCell ref="X39:AA39"/>
    <mergeCell ref="E36:F36"/>
    <mergeCell ref="J36:M36"/>
    <mergeCell ref="N36:O36"/>
    <mergeCell ref="Q36:T36"/>
    <mergeCell ref="U36:V36"/>
    <mergeCell ref="X36:AA36"/>
    <mergeCell ref="AB36:AC36"/>
    <mergeCell ref="J38:M38"/>
    <mergeCell ref="N38:O38"/>
    <mergeCell ref="Q38:T38"/>
    <mergeCell ref="U38:V38"/>
    <mergeCell ref="X38:AA38"/>
    <mergeCell ref="AB38:AC38"/>
    <mergeCell ref="J37:M37"/>
    <mergeCell ref="N37:O37"/>
    <mergeCell ref="Q37:T37"/>
    <mergeCell ref="U37:V37"/>
    <mergeCell ref="X37:AA37"/>
    <mergeCell ref="AB37:AC37"/>
    <mergeCell ref="B35:D35"/>
    <mergeCell ref="E35:F35"/>
    <mergeCell ref="J35:M35"/>
    <mergeCell ref="N35:O35"/>
    <mergeCell ref="Q35:T35"/>
    <mergeCell ref="U35:V35"/>
    <mergeCell ref="X33:AA33"/>
    <mergeCell ref="AB33:AC33"/>
    <mergeCell ref="B34:D34"/>
    <mergeCell ref="E34:F34"/>
    <mergeCell ref="J34:M34"/>
    <mergeCell ref="N34:O34"/>
    <mergeCell ref="Q34:T34"/>
    <mergeCell ref="U34:V34"/>
    <mergeCell ref="X34:AA34"/>
    <mergeCell ref="AB34:AC34"/>
    <mergeCell ref="B33:D33"/>
    <mergeCell ref="E33:F33"/>
    <mergeCell ref="J33:M33"/>
    <mergeCell ref="N33:O33"/>
    <mergeCell ref="Q33:T33"/>
    <mergeCell ref="U33:V33"/>
    <mergeCell ref="X35:AA35"/>
    <mergeCell ref="AB35:AC35"/>
    <mergeCell ref="X31:AA31"/>
    <mergeCell ref="AB31:AC31"/>
    <mergeCell ref="B32:D32"/>
    <mergeCell ref="E32:F32"/>
    <mergeCell ref="J32:M32"/>
    <mergeCell ref="N32:O32"/>
    <mergeCell ref="Q32:T32"/>
    <mergeCell ref="U32:V32"/>
    <mergeCell ref="X32:AA32"/>
    <mergeCell ref="AB32:AC32"/>
    <mergeCell ref="B31:D31"/>
    <mergeCell ref="E31:F31"/>
    <mergeCell ref="J31:M31"/>
    <mergeCell ref="N31:O31"/>
    <mergeCell ref="Q31:T31"/>
    <mergeCell ref="U31:V31"/>
    <mergeCell ref="AB29:AC29"/>
    <mergeCell ref="B30:D30"/>
    <mergeCell ref="E30:F30"/>
    <mergeCell ref="J30:M30"/>
    <mergeCell ref="N30:O30"/>
    <mergeCell ref="Q30:T30"/>
    <mergeCell ref="U30:V30"/>
    <mergeCell ref="X30:AA30"/>
    <mergeCell ref="AB30:AC30"/>
    <mergeCell ref="B29:F29"/>
    <mergeCell ref="J29:M29"/>
    <mergeCell ref="N29:O29"/>
    <mergeCell ref="Q29:T29"/>
    <mergeCell ref="U29:V29"/>
    <mergeCell ref="X29:AA29"/>
    <mergeCell ref="J28:M28"/>
    <mergeCell ref="N28:O28"/>
    <mergeCell ref="Q28:T28"/>
    <mergeCell ref="U28:V28"/>
    <mergeCell ref="X28:AA28"/>
    <mergeCell ref="AB28:AC28"/>
    <mergeCell ref="J27:M27"/>
    <mergeCell ref="N27:O27"/>
    <mergeCell ref="Q27:T27"/>
    <mergeCell ref="U27:V27"/>
    <mergeCell ref="X27:AA27"/>
    <mergeCell ref="AB27:AC27"/>
    <mergeCell ref="J26:M26"/>
    <mergeCell ref="N26:O26"/>
    <mergeCell ref="Q26:T26"/>
    <mergeCell ref="U26:V26"/>
    <mergeCell ref="X26:AA26"/>
    <mergeCell ref="AB26:AC26"/>
    <mergeCell ref="J25:M25"/>
    <mergeCell ref="N25:O25"/>
    <mergeCell ref="Q25:T25"/>
    <mergeCell ref="U25:V25"/>
    <mergeCell ref="X25:AA25"/>
    <mergeCell ref="AB25:AC25"/>
    <mergeCell ref="J24:M24"/>
    <mergeCell ref="N24:O24"/>
    <mergeCell ref="Q24:T24"/>
    <mergeCell ref="U24:V24"/>
    <mergeCell ref="X24:AA24"/>
    <mergeCell ref="AB24:AC24"/>
    <mergeCell ref="X22:AA22"/>
    <mergeCell ref="AB22:AC22"/>
    <mergeCell ref="J23:M23"/>
    <mergeCell ref="N23:O23"/>
    <mergeCell ref="Q23:T23"/>
    <mergeCell ref="U23:V23"/>
    <mergeCell ref="X23:AA23"/>
    <mergeCell ref="AB23:AC23"/>
    <mergeCell ref="B22:D22"/>
    <mergeCell ref="E22:F22"/>
    <mergeCell ref="J22:M22"/>
    <mergeCell ref="N22:O22"/>
    <mergeCell ref="Q22:T22"/>
    <mergeCell ref="U22:V22"/>
    <mergeCell ref="J21:M21"/>
    <mergeCell ref="N21:O21"/>
    <mergeCell ref="Q21:T21"/>
    <mergeCell ref="U21:V21"/>
    <mergeCell ref="E18:F18"/>
    <mergeCell ref="J18:M18"/>
    <mergeCell ref="N18:O18"/>
    <mergeCell ref="Q18:T18"/>
    <mergeCell ref="U18:V18"/>
    <mergeCell ref="X18:AA18"/>
    <mergeCell ref="AB18:AC18"/>
    <mergeCell ref="X21:AA21"/>
    <mergeCell ref="AB21:AC21"/>
    <mergeCell ref="J20:M20"/>
    <mergeCell ref="N20:O20"/>
    <mergeCell ref="Q20:T20"/>
    <mergeCell ref="U20:V20"/>
    <mergeCell ref="X20:AA20"/>
    <mergeCell ref="AB20:AC20"/>
    <mergeCell ref="J19:M19"/>
    <mergeCell ref="N19:O19"/>
    <mergeCell ref="Q19:T19"/>
    <mergeCell ref="U19:V19"/>
    <mergeCell ref="X19:AA19"/>
    <mergeCell ref="AB19:AC19"/>
    <mergeCell ref="B17:D17"/>
    <mergeCell ref="E17:F17"/>
    <mergeCell ref="J17:M17"/>
    <mergeCell ref="N17:O17"/>
    <mergeCell ref="Q17:T17"/>
    <mergeCell ref="U17:V17"/>
    <mergeCell ref="X15:AA15"/>
    <mergeCell ref="AB15:AC15"/>
    <mergeCell ref="B16:D16"/>
    <mergeCell ref="E16:F16"/>
    <mergeCell ref="J16:M16"/>
    <mergeCell ref="N16:O16"/>
    <mergeCell ref="Q16:T16"/>
    <mergeCell ref="U16:V16"/>
    <mergeCell ref="X16:AA16"/>
    <mergeCell ref="AB16:AC16"/>
    <mergeCell ref="B15:D15"/>
    <mergeCell ref="E15:F15"/>
    <mergeCell ref="J15:M15"/>
    <mergeCell ref="N15:O15"/>
    <mergeCell ref="Q15:T15"/>
    <mergeCell ref="U15:V15"/>
    <mergeCell ref="X17:AA17"/>
    <mergeCell ref="AB17:AC17"/>
    <mergeCell ref="AB13:AC13"/>
    <mergeCell ref="B14:F14"/>
    <mergeCell ref="J14:M14"/>
    <mergeCell ref="N14:O14"/>
    <mergeCell ref="Q14:T14"/>
    <mergeCell ref="U14:V14"/>
    <mergeCell ref="X14:AA14"/>
    <mergeCell ref="AB14:AC14"/>
    <mergeCell ref="B13:F13"/>
    <mergeCell ref="J13:M13"/>
    <mergeCell ref="N13:O13"/>
    <mergeCell ref="Q13:T13"/>
    <mergeCell ref="U13:V13"/>
    <mergeCell ref="X13:AA13"/>
    <mergeCell ref="AB11:AC11"/>
    <mergeCell ref="J12:M12"/>
    <mergeCell ref="N12:O12"/>
    <mergeCell ref="Q12:T12"/>
    <mergeCell ref="U12:V12"/>
    <mergeCell ref="X12:AA12"/>
    <mergeCell ref="AB12:AC12"/>
    <mergeCell ref="E11:F11"/>
    <mergeCell ref="J11:M11"/>
    <mergeCell ref="N11:O11"/>
    <mergeCell ref="Q11:T11"/>
    <mergeCell ref="U11:V11"/>
    <mergeCell ref="X11:AA11"/>
    <mergeCell ref="X9:AA9"/>
    <mergeCell ref="AB9:AC9"/>
    <mergeCell ref="B10:D10"/>
    <mergeCell ref="E10:F10"/>
    <mergeCell ref="J10:M10"/>
    <mergeCell ref="N10:O10"/>
    <mergeCell ref="Q10:T10"/>
    <mergeCell ref="U10:V10"/>
    <mergeCell ref="X10:AA10"/>
    <mergeCell ref="AB10:AC10"/>
    <mergeCell ref="B9:D9"/>
    <mergeCell ref="E9:F9"/>
    <mergeCell ref="J9:M9"/>
    <mergeCell ref="N9:O9"/>
    <mergeCell ref="Q9:T9"/>
    <mergeCell ref="U9:V9"/>
    <mergeCell ref="AB7:AC7"/>
    <mergeCell ref="B8:D8"/>
    <mergeCell ref="E8:F8"/>
    <mergeCell ref="J8:M8"/>
    <mergeCell ref="N8:O8"/>
    <mergeCell ref="Q8:T8"/>
    <mergeCell ref="U8:V8"/>
    <mergeCell ref="X8:AA8"/>
    <mergeCell ref="AB8:AC8"/>
    <mergeCell ref="B7:F7"/>
    <mergeCell ref="J7:M7"/>
    <mergeCell ref="N7:O7"/>
    <mergeCell ref="Q7:T7"/>
    <mergeCell ref="U7:V7"/>
    <mergeCell ref="X7:AA7"/>
    <mergeCell ref="B3:D3"/>
    <mergeCell ref="E3:F3"/>
    <mergeCell ref="J3:AC4"/>
    <mergeCell ref="B6:F6"/>
    <mergeCell ref="J6:M6"/>
    <mergeCell ref="N6:O6"/>
    <mergeCell ref="Q6:T6"/>
    <mergeCell ref="U6:V6"/>
    <mergeCell ref="X6:AA6"/>
    <mergeCell ref="AB6:A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EE79-3C8A-E944-8274-49E92C56442C}">
  <dimension ref="A1:AD56"/>
  <sheetViews>
    <sheetView zoomScale="91" zoomScaleNormal="91" workbookViewId="0">
      <selection activeCell="G31" sqref="G31"/>
    </sheetView>
  </sheetViews>
  <sheetFormatPr baseColWidth="10" defaultRowHeight="16" x14ac:dyDescent="0.2"/>
  <sheetData>
    <row r="1" spans="1:3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" thickBot="1" x14ac:dyDescent="0.25">
      <c r="A3" s="1"/>
      <c r="B3" s="264" t="s">
        <v>0</v>
      </c>
      <c r="C3" s="265"/>
      <c r="D3" s="265"/>
      <c r="E3" s="258">
        <v>39164</v>
      </c>
      <c r="F3" s="259"/>
      <c r="G3" s="1"/>
      <c r="H3" s="1"/>
      <c r="I3" s="1"/>
      <c r="J3" s="272" t="s">
        <v>10</v>
      </c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4"/>
      <c r="AD3" s="1"/>
    </row>
    <row r="4" spans="1:30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275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7"/>
      <c r="AD4" s="1"/>
    </row>
    <row r="5" spans="1:30" ht="17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1" thickBot="1" x14ac:dyDescent="0.25">
      <c r="A6" s="1"/>
      <c r="B6" s="260" t="s">
        <v>1</v>
      </c>
      <c r="C6" s="261"/>
      <c r="D6" s="261"/>
      <c r="E6" s="261"/>
      <c r="F6" s="262"/>
      <c r="G6" s="1"/>
      <c r="H6" s="1"/>
      <c r="I6" s="1"/>
      <c r="J6" s="266" t="s">
        <v>9</v>
      </c>
      <c r="K6" s="267"/>
      <c r="L6" s="267"/>
      <c r="M6" s="267"/>
      <c r="N6" s="268" t="s">
        <v>11</v>
      </c>
      <c r="O6" s="269"/>
      <c r="P6" s="1"/>
      <c r="Q6" s="266" t="s">
        <v>53</v>
      </c>
      <c r="R6" s="267"/>
      <c r="S6" s="267"/>
      <c r="T6" s="267"/>
      <c r="U6" s="268" t="s">
        <v>11</v>
      </c>
      <c r="V6" s="269"/>
      <c r="W6" s="1"/>
      <c r="X6" s="266" t="s">
        <v>4</v>
      </c>
      <c r="Y6" s="267"/>
      <c r="Z6" s="267"/>
      <c r="AA6" s="267"/>
      <c r="AB6" s="268" t="s">
        <v>11</v>
      </c>
      <c r="AC6" s="269"/>
      <c r="AD6" s="1"/>
    </row>
    <row r="7" spans="1:30" ht="17" thickBot="1" x14ac:dyDescent="0.25">
      <c r="A7" s="1"/>
      <c r="B7" s="263"/>
      <c r="C7" s="263"/>
      <c r="D7" s="263"/>
      <c r="E7" s="263"/>
      <c r="F7" s="263"/>
      <c r="G7" s="1"/>
      <c r="H7" s="1"/>
      <c r="I7" s="1"/>
      <c r="J7" s="323" t="s">
        <v>202</v>
      </c>
      <c r="K7" s="324"/>
      <c r="L7" s="324"/>
      <c r="M7" s="324"/>
      <c r="N7" s="278">
        <v>315</v>
      </c>
      <c r="O7" s="279"/>
      <c r="P7" s="1"/>
      <c r="Q7" s="325" t="s">
        <v>207</v>
      </c>
      <c r="R7" s="326"/>
      <c r="S7" s="326"/>
      <c r="T7" s="326"/>
      <c r="U7" s="278">
        <v>75</v>
      </c>
      <c r="V7" s="279"/>
      <c r="W7" s="1"/>
      <c r="X7" s="280" t="s">
        <v>158</v>
      </c>
      <c r="Y7" s="281"/>
      <c r="Z7" s="281"/>
      <c r="AA7" s="281"/>
      <c r="AB7" s="278">
        <v>20</v>
      </c>
      <c r="AC7" s="279"/>
      <c r="AD7" s="1"/>
    </row>
    <row r="8" spans="1:30" ht="19" thickBot="1" x14ac:dyDescent="0.25">
      <c r="A8" s="1"/>
      <c r="B8" s="256" t="s">
        <v>2</v>
      </c>
      <c r="C8" s="257"/>
      <c r="D8" s="257"/>
      <c r="E8" s="258">
        <v>14550</v>
      </c>
      <c r="F8" s="259"/>
      <c r="G8" s="1"/>
      <c r="H8" s="1"/>
      <c r="I8" s="1"/>
      <c r="J8" s="325" t="s">
        <v>203</v>
      </c>
      <c r="K8" s="326"/>
      <c r="L8" s="326"/>
      <c r="M8" s="326"/>
      <c r="N8" s="278">
        <v>100</v>
      </c>
      <c r="O8" s="279"/>
      <c r="P8" s="1"/>
      <c r="Q8" s="325" t="s">
        <v>208</v>
      </c>
      <c r="R8" s="326"/>
      <c r="S8" s="326"/>
      <c r="T8" s="326"/>
      <c r="U8" s="278">
        <v>12</v>
      </c>
      <c r="V8" s="279"/>
      <c r="W8" s="1"/>
      <c r="X8" s="252" t="s">
        <v>213</v>
      </c>
      <c r="Y8" s="253"/>
      <c r="Z8" s="253"/>
      <c r="AA8" s="253"/>
      <c r="AB8" s="278">
        <v>50</v>
      </c>
      <c r="AC8" s="279"/>
      <c r="AD8" s="1"/>
    </row>
    <row r="9" spans="1:30" ht="19" thickBot="1" x14ac:dyDescent="0.25">
      <c r="A9" s="1"/>
      <c r="B9" s="256" t="s">
        <v>3</v>
      </c>
      <c r="C9" s="257"/>
      <c r="D9" s="257"/>
      <c r="E9" s="258">
        <v>10668</v>
      </c>
      <c r="F9" s="259"/>
      <c r="G9" s="1"/>
      <c r="H9" s="1"/>
      <c r="I9" s="1"/>
      <c r="J9" s="321" t="s">
        <v>204</v>
      </c>
      <c r="K9" s="322"/>
      <c r="L9" s="322"/>
      <c r="M9" s="322"/>
      <c r="N9" s="278">
        <v>210</v>
      </c>
      <c r="O9" s="279"/>
      <c r="P9" s="1"/>
      <c r="Q9" s="323" t="s">
        <v>214</v>
      </c>
      <c r="R9" s="324"/>
      <c r="S9" s="324"/>
      <c r="T9" s="324"/>
      <c r="U9" s="278">
        <v>50</v>
      </c>
      <c r="V9" s="279"/>
      <c r="W9" s="1"/>
      <c r="X9" s="385"/>
      <c r="Y9" s="386"/>
      <c r="Z9" s="386"/>
      <c r="AA9" s="386"/>
      <c r="AB9" s="278"/>
      <c r="AC9" s="279"/>
      <c r="AD9" s="1"/>
    </row>
    <row r="10" spans="1:30" ht="19" thickBot="1" x14ac:dyDescent="0.25">
      <c r="A10" s="1"/>
      <c r="B10" s="256" t="s">
        <v>4</v>
      </c>
      <c r="C10" s="257"/>
      <c r="D10" s="257"/>
      <c r="E10" s="258">
        <v>520</v>
      </c>
      <c r="F10" s="259"/>
      <c r="G10" s="1"/>
      <c r="H10" s="1"/>
      <c r="I10" s="1"/>
      <c r="J10" s="321" t="s">
        <v>40</v>
      </c>
      <c r="K10" s="322"/>
      <c r="L10" s="322"/>
      <c r="M10" s="322"/>
      <c r="N10" s="278">
        <v>190</v>
      </c>
      <c r="O10" s="279"/>
      <c r="P10" s="1"/>
      <c r="Q10" s="325" t="s">
        <v>208</v>
      </c>
      <c r="R10" s="326"/>
      <c r="S10" s="326"/>
      <c r="T10" s="326"/>
      <c r="U10" s="278">
        <v>60</v>
      </c>
      <c r="V10" s="279"/>
      <c r="W10" s="1"/>
      <c r="X10" s="385"/>
      <c r="Y10" s="386"/>
      <c r="Z10" s="386"/>
      <c r="AA10" s="386"/>
      <c r="AB10" s="278"/>
      <c r="AC10" s="279"/>
      <c r="AD10" s="1"/>
    </row>
    <row r="11" spans="1:30" ht="19" thickBot="1" x14ac:dyDescent="0.25">
      <c r="A11" s="1"/>
      <c r="B11" s="1"/>
      <c r="C11" s="1"/>
      <c r="D11" s="1"/>
      <c r="E11" s="246">
        <f>SUM(E8:F10)</f>
        <v>25738</v>
      </c>
      <c r="F11" s="247"/>
      <c r="G11" s="1"/>
      <c r="H11" s="1"/>
      <c r="I11" s="1"/>
      <c r="J11" s="321" t="s">
        <v>40</v>
      </c>
      <c r="K11" s="322"/>
      <c r="L11" s="322"/>
      <c r="M11" s="322"/>
      <c r="N11" s="278">
        <v>138</v>
      </c>
      <c r="O11" s="279"/>
      <c r="P11" s="1"/>
      <c r="Q11" s="385"/>
      <c r="R11" s="386"/>
      <c r="S11" s="386"/>
      <c r="T11" s="386"/>
      <c r="U11" s="254"/>
      <c r="V11" s="255"/>
      <c r="W11" s="1"/>
      <c r="X11" s="385"/>
      <c r="Y11" s="386"/>
      <c r="Z11" s="386"/>
      <c r="AA11" s="386"/>
      <c r="AB11" s="278"/>
      <c r="AC11" s="279"/>
      <c r="AD11" s="1"/>
    </row>
    <row r="12" spans="1:30" ht="17" thickBot="1" x14ac:dyDescent="0.25">
      <c r="A12" s="1"/>
      <c r="B12" s="1"/>
      <c r="C12" s="1"/>
      <c r="D12" s="1"/>
      <c r="E12" s="2"/>
      <c r="F12" s="2"/>
      <c r="G12" s="1"/>
      <c r="H12" s="1"/>
      <c r="I12" s="1"/>
      <c r="J12" s="323" t="s">
        <v>42</v>
      </c>
      <c r="K12" s="324"/>
      <c r="L12" s="324"/>
      <c r="M12" s="324"/>
      <c r="N12" s="278">
        <v>40</v>
      </c>
      <c r="O12" s="279"/>
      <c r="P12" s="1"/>
      <c r="Q12" s="383"/>
      <c r="R12" s="384"/>
      <c r="S12" s="384"/>
      <c r="T12" s="384"/>
      <c r="U12" s="278"/>
      <c r="V12" s="279"/>
      <c r="W12" s="1"/>
      <c r="X12" s="385"/>
      <c r="Y12" s="386"/>
      <c r="Z12" s="386"/>
      <c r="AA12" s="386"/>
      <c r="AB12" s="278"/>
      <c r="AC12" s="279"/>
      <c r="AD12" s="1"/>
    </row>
    <row r="13" spans="1:30" ht="21" thickBot="1" x14ac:dyDescent="0.25">
      <c r="A13" s="1"/>
      <c r="B13" s="260" t="s">
        <v>8</v>
      </c>
      <c r="C13" s="261"/>
      <c r="D13" s="261"/>
      <c r="E13" s="261"/>
      <c r="F13" s="262"/>
      <c r="I13" s="1"/>
      <c r="J13" s="323" t="s">
        <v>201</v>
      </c>
      <c r="K13" s="324"/>
      <c r="L13" s="324"/>
      <c r="M13" s="324"/>
      <c r="N13" s="278">
        <v>195</v>
      </c>
      <c r="O13" s="279"/>
      <c r="P13" s="1"/>
      <c r="Q13" s="385"/>
      <c r="R13" s="386"/>
      <c r="S13" s="386"/>
      <c r="T13" s="386"/>
      <c r="U13" s="278"/>
      <c r="V13" s="279"/>
      <c r="W13" s="1"/>
      <c r="X13" s="385"/>
      <c r="Y13" s="386"/>
      <c r="Z13" s="386"/>
      <c r="AA13" s="386"/>
      <c r="AB13" s="278"/>
      <c r="AC13" s="279"/>
      <c r="AD13" s="1"/>
    </row>
    <row r="14" spans="1:30" ht="17" thickBot="1" x14ac:dyDescent="0.25">
      <c r="A14" s="1"/>
      <c r="B14" s="370"/>
      <c r="C14" s="370"/>
      <c r="D14" s="370"/>
      <c r="E14" s="370"/>
      <c r="F14" s="370"/>
      <c r="I14" s="1"/>
      <c r="J14" s="321" t="s">
        <v>205</v>
      </c>
      <c r="K14" s="322"/>
      <c r="L14" s="322"/>
      <c r="M14" s="322"/>
      <c r="N14" s="278">
        <v>72</v>
      </c>
      <c r="O14" s="279"/>
      <c r="P14" s="1"/>
      <c r="Q14" s="383"/>
      <c r="R14" s="384"/>
      <c r="S14" s="384"/>
      <c r="T14" s="384"/>
      <c r="U14" s="254"/>
      <c r="V14" s="255"/>
      <c r="W14" s="1"/>
      <c r="X14" s="385"/>
      <c r="Y14" s="386"/>
      <c r="Z14" s="386"/>
      <c r="AA14" s="386"/>
      <c r="AB14" s="278"/>
      <c r="AC14" s="279"/>
      <c r="AD14" s="1"/>
    </row>
    <row r="15" spans="1:30" ht="18" x14ac:dyDescent="0.2">
      <c r="A15" s="1"/>
      <c r="B15" s="377" t="s">
        <v>5</v>
      </c>
      <c r="C15" s="378"/>
      <c r="D15" s="378"/>
      <c r="E15" s="379">
        <v>2125</v>
      </c>
      <c r="F15" s="380"/>
      <c r="I15" s="1"/>
      <c r="J15" s="323" t="s">
        <v>206</v>
      </c>
      <c r="K15" s="324"/>
      <c r="L15" s="324"/>
      <c r="M15" s="324"/>
      <c r="N15" s="278">
        <v>20</v>
      </c>
      <c r="O15" s="279"/>
      <c r="P15" s="1"/>
      <c r="Q15" s="383"/>
      <c r="R15" s="384"/>
      <c r="S15" s="384"/>
      <c r="T15" s="384"/>
      <c r="U15" s="254"/>
      <c r="V15" s="255"/>
      <c r="W15" s="1"/>
      <c r="X15" s="385"/>
      <c r="Y15" s="386"/>
      <c r="Z15" s="386"/>
      <c r="AA15" s="386"/>
      <c r="AB15" s="254"/>
      <c r="AC15" s="255"/>
      <c r="AD15" s="1"/>
    </row>
    <row r="16" spans="1:30" ht="19" thickBot="1" x14ac:dyDescent="0.25">
      <c r="A16" s="1"/>
      <c r="B16" s="373" t="s">
        <v>189</v>
      </c>
      <c r="C16" s="374"/>
      <c r="D16" s="374"/>
      <c r="E16" s="375">
        <v>6500</v>
      </c>
      <c r="F16" s="376"/>
      <c r="I16" s="1"/>
      <c r="J16" s="339" t="s">
        <v>203</v>
      </c>
      <c r="K16" s="340"/>
      <c r="L16" s="340"/>
      <c r="M16" s="341"/>
      <c r="N16" s="345">
        <v>30</v>
      </c>
      <c r="O16" s="346"/>
      <c r="P16" s="1"/>
      <c r="Q16" s="387"/>
      <c r="R16" s="388"/>
      <c r="S16" s="388"/>
      <c r="T16" s="389"/>
      <c r="U16" s="345"/>
      <c r="V16" s="346"/>
      <c r="W16" s="1"/>
      <c r="X16" s="387"/>
      <c r="Y16" s="388"/>
      <c r="Z16" s="388"/>
      <c r="AA16" s="389"/>
      <c r="AB16" s="345"/>
      <c r="AC16" s="346"/>
      <c r="AD16" s="1"/>
    </row>
    <row r="17" spans="1:30" ht="19" thickBot="1" x14ac:dyDescent="0.25">
      <c r="A17" s="1"/>
      <c r="B17" s="373" t="s">
        <v>190</v>
      </c>
      <c r="C17" s="374"/>
      <c r="D17" s="374"/>
      <c r="E17" s="375">
        <v>2385</v>
      </c>
      <c r="F17" s="376"/>
      <c r="G17" s="1" t="s">
        <v>212</v>
      </c>
      <c r="H17" s="1">
        <v>20000</v>
      </c>
      <c r="I17" s="1"/>
      <c r="J17" s="321" t="s">
        <v>209</v>
      </c>
      <c r="K17" s="322"/>
      <c r="L17" s="322"/>
      <c r="M17" s="322"/>
      <c r="N17" s="278">
        <v>82</v>
      </c>
      <c r="O17" s="279"/>
      <c r="P17" s="1"/>
      <c r="Q17" s="385"/>
      <c r="R17" s="386"/>
      <c r="S17" s="386"/>
      <c r="T17" s="386"/>
      <c r="U17" s="254"/>
      <c r="V17" s="255"/>
      <c r="W17" s="1"/>
      <c r="X17" s="385"/>
      <c r="Y17" s="386"/>
      <c r="Z17" s="386"/>
      <c r="AA17" s="386"/>
      <c r="AB17" s="254"/>
      <c r="AC17" s="255"/>
      <c r="AD17" s="1"/>
    </row>
    <row r="18" spans="1:30" ht="19" thickBot="1" x14ac:dyDescent="0.25">
      <c r="A18" s="1"/>
      <c r="B18" s="1"/>
      <c r="C18" s="1"/>
      <c r="D18" s="1"/>
      <c r="E18" s="371">
        <f>SUM(E15:F17)</f>
        <v>11010</v>
      </c>
      <c r="F18" s="372"/>
      <c r="G18" s="1" t="s">
        <v>234</v>
      </c>
      <c r="H18" s="1">
        <v>1500</v>
      </c>
      <c r="I18" s="1"/>
      <c r="J18" s="342" t="s">
        <v>210</v>
      </c>
      <c r="K18" s="343"/>
      <c r="L18" s="343"/>
      <c r="M18" s="344"/>
      <c r="N18" s="278">
        <v>965</v>
      </c>
      <c r="O18" s="279"/>
      <c r="P18" s="1"/>
      <c r="Q18" s="385"/>
      <c r="R18" s="386"/>
      <c r="S18" s="386"/>
      <c r="T18" s="386"/>
      <c r="U18" s="254"/>
      <c r="V18" s="255"/>
      <c r="W18" s="1"/>
      <c r="X18" s="385"/>
      <c r="Y18" s="386"/>
      <c r="Z18" s="386"/>
      <c r="AA18" s="386"/>
      <c r="AB18" s="254"/>
      <c r="AC18" s="255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1"/>
      <c r="J19" s="321" t="s">
        <v>211</v>
      </c>
      <c r="K19" s="322"/>
      <c r="L19" s="322"/>
      <c r="M19" s="322"/>
      <c r="N19" s="345">
        <v>293</v>
      </c>
      <c r="O19" s="346"/>
      <c r="P19" s="1"/>
      <c r="Q19" s="385"/>
      <c r="R19" s="386"/>
      <c r="S19" s="386"/>
      <c r="T19" s="386"/>
      <c r="U19" s="254"/>
      <c r="V19" s="255"/>
      <c r="W19" s="1"/>
      <c r="X19" s="240"/>
      <c r="Y19" s="241"/>
      <c r="Z19" s="241"/>
      <c r="AA19" s="241"/>
      <c r="AB19" s="254"/>
      <c r="AC19" s="255"/>
      <c r="AD19" s="1"/>
    </row>
    <row r="20" spans="1:30" x14ac:dyDescent="0.2">
      <c r="A20" s="1"/>
      <c r="B20" s="1"/>
      <c r="C20" s="1"/>
      <c r="D20" s="1"/>
      <c r="E20" s="1"/>
      <c r="F20" s="1"/>
      <c r="G20" s="1"/>
      <c r="H20" s="1"/>
      <c r="I20" s="1"/>
      <c r="J20" s="323" t="s">
        <v>215</v>
      </c>
      <c r="K20" s="324"/>
      <c r="L20" s="324"/>
      <c r="M20" s="324"/>
      <c r="N20" s="278">
        <v>100</v>
      </c>
      <c r="O20" s="279"/>
      <c r="P20" s="1"/>
      <c r="Q20" s="385"/>
      <c r="R20" s="386"/>
      <c r="S20" s="386"/>
      <c r="T20" s="386"/>
      <c r="U20" s="254"/>
      <c r="V20" s="255"/>
      <c r="W20" s="1"/>
      <c r="X20" s="240"/>
      <c r="Y20" s="241"/>
      <c r="Z20" s="241"/>
      <c r="AA20" s="241"/>
      <c r="AB20" s="254"/>
      <c r="AC20" s="255"/>
      <c r="AD20" s="1"/>
    </row>
    <row r="21" spans="1:30" ht="17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323" t="s">
        <v>216</v>
      </c>
      <c r="K21" s="324"/>
      <c r="L21" s="324"/>
      <c r="M21" s="324"/>
      <c r="N21" s="254">
        <v>57</v>
      </c>
      <c r="O21" s="255"/>
      <c r="P21" s="1"/>
      <c r="Q21" s="252" t="s">
        <v>226</v>
      </c>
      <c r="R21" s="253"/>
      <c r="S21" s="253"/>
      <c r="T21" s="253"/>
      <c r="U21" s="254">
        <v>45</v>
      </c>
      <c r="V21" s="255"/>
      <c r="W21" s="1"/>
      <c r="X21" s="252" t="s">
        <v>242</v>
      </c>
      <c r="Y21" s="253"/>
      <c r="Z21" s="253"/>
      <c r="AA21" s="253"/>
      <c r="AB21" s="254">
        <f>198+170</f>
        <v>368</v>
      </c>
      <c r="AC21" s="255"/>
      <c r="AD21" s="1"/>
    </row>
    <row r="22" spans="1:30" ht="19" thickBot="1" x14ac:dyDescent="0.25">
      <c r="A22" s="1"/>
      <c r="B22" s="264" t="s">
        <v>20</v>
      </c>
      <c r="C22" s="265"/>
      <c r="D22" s="265"/>
      <c r="E22" s="258">
        <f>E11</f>
        <v>25738</v>
      </c>
      <c r="F22" s="259"/>
      <c r="G22" s="1"/>
      <c r="H22" s="1"/>
      <c r="I22" s="1"/>
      <c r="J22" s="385" t="s">
        <v>217</v>
      </c>
      <c r="K22" s="386"/>
      <c r="L22" s="386"/>
      <c r="M22" s="386"/>
      <c r="N22" s="254">
        <v>559</v>
      </c>
      <c r="O22" s="255"/>
      <c r="P22" s="1"/>
      <c r="Q22" s="252" t="s">
        <v>227</v>
      </c>
      <c r="R22" s="253"/>
      <c r="S22" s="253"/>
      <c r="T22" s="253"/>
      <c r="U22" s="254">
        <v>1320</v>
      </c>
      <c r="V22" s="255"/>
      <c r="W22" s="1"/>
      <c r="X22" s="252" t="s">
        <v>243</v>
      </c>
      <c r="Y22" s="253"/>
      <c r="Z22" s="253"/>
      <c r="AA22" s="253"/>
      <c r="AB22" s="254">
        <v>690</v>
      </c>
      <c r="AC22" s="255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1"/>
      <c r="J23" s="252" t="s">
        <v>218</v>
      </c>
      <c r="K23" s="253"/>
      <c r="L23" s="253"/>
      <c r="M23" s="253"/>
      <c r="N23" s="254">
        <v>115</v>
      </c>
      <c r="O23" s="255"/>
      <c r="P23" s="1"/>
      <c r="Q23" s="252" t="s">
        <v>228</v>
      </c>
      <c r="R23" s="253"/>
      <c r="S23" s="253"/>
      <c r="T23" s="253"/>
      <c r="U23" s="254">
        <v>150</v>
      </c>
      <c r="V23" s="255"/>
      <c r="W23" s="1"/>
      <c r="X23" s="242" t="s">
        <v>244</v>
      </c>
      <c r="Y23" s="243"/>
      <c r="Z23" s="243"/>
      <c r="AA23" s="243"/>
      <c r="AB23" s="254">
        <v>92</v>
      </c>
      <c r="AC23" s="255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1"/>
      <c r="J24" s="242" t="s">
        <v>199</v>
      </c>
      <c r="K24" s="243"/>
      <c r="L24" s="243"/>
      <c r="M24" s="243"/>
      <c r="N24" s="254">
        <v>162</v>
      </c>
      <c r="O24" s="255"/>
      <c r="P24" s="1"/>
      <c r="Q24" s="252" t="s">
        <v>229</v>
      </c>
      <c r="R24" s="253"/>
      <c r="S24" s="253"/>
      <c r="T24" s="253"/>
      <c r="U24" s="254">
        <v>60</v>
      </c>
      <c r="V24" s="255"/>
      <c r="W24" s="1"/>
      <c r="X24" s="240"/>
      <c r="Y24" s="241"/>
      <c r="Z24" s="241"/>
      <c r="AA24" s="241"/>
      <c r="AB24" s="254"/>
      <c r="AC24" s="255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1"/>
      <c r="I25" s="1"/>
      <c r="J25" s="280" t="s">
        <v>79</v>
      </c>
      <c r="K25" s="281"/>
      <c r="L25" s="281"/>
      <c r="M25" s="281"/>
      <c r="N25" s="254">
        <v>60</v>
      </c>
      <c r="O25" s="255"/>
      <c r="P25" s="1"/>
      <c r="Q25" s="252" t="s">
        <v>230</v>
      </c>
      <c r="R25" s="253"/>
      <c r="S25" s="253"/>
      <c r="T25" s="253"/>
      <c r="U25" s="254">
        <v>35</v>
      </c>
      <c r="V25" s="255"/>
      <c r="W25" s="1"/>
      <c r="X25" s="240"/>
      <c r="Y25" s="241"/>
      <c r="Z25" s="241"/>
      <c r="AA25" s="241"/>
      <c r="AB25" s="254"/>
      <c r="AC25" s="255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1"/>
      <c r="I26" s="1"/>
      <c r="J26" s="280" t="s">
        <v>82</v>
      </c>
      <c r="K26" s="281"/>
      <c r="L26" s="281"/>
      <c r="M26" s="281"/>
      <c r="N26" s="254">
        <v>116</v>
      </c>
      <c r="O26" s="255"/>
      <c r="P26" s="1"/>
      <c r="Q26" s="252" t="s">
        <v>231</v>
      </c>
      <c r="R26" s="253"/>
      <c r="S26" s="253"/>
      <c r="T26" s="253"/>
      <c r="U26" s="254">
        <v>215</v>
      </c>
      <c r="V26" s="255"/>
      <c r="W26" s="1"/>
      <c r="X26" s="240"/>
      <c r="Y26" s="241"/>
      <c r="Z26" s="241"/>
      <c r="AA26" s="241"/>
      <c r="AB26" s="254"/>
      <c r="AC26" s="255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1"/>
      <c r="J27" s="252" t="s">
        <v>219</v>
      </c>
      <c r="K27" s="253"/>
      <c r="L27" s="253"/>
      <c r="M27" s="253"/>
      <c r="N27" s="254">
        <v>166</v>
      </c>
      <c r="O27" s="255"/>
      <c r="P27" s="1"/>
      <c r="Q27" s="252" t="s">
        <v>232</v>
      </c>
      <c r="R27" s="253"/>
      <c r="S27" s="253"/>
      <c r="T27" s="253"/>
      <c r="U27" s="254">
        <v>59</v>
      </c>
      <c r="V27" s="255"/>
      <c r="W27" s="1"/>
      <c r="X27" s="240"/>
      <c r="Y27" s="241"/>
      <c r="Z27" s="241"/>
      <c r="AA27" s="241"/>
      <c r="AB27" s="254"/>
      <c r="AC27" s="255"/>
      <c r="AD27" s="1"/>
    </row>
    <row r="28" spans="1:30" ht="17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242" t="s">
        <v>72</v>
      </c>
      <c r="K28" s="243"/>
      <c r="L28" s="243"/>
      <c r="M28" s="243"/>
      <c r="N28" s="254">
        <v>80</v>
      </c>
      <c r="O28" s="255"/>
      <c r="P28" s="1"/>
      <c r="Q28" s="252" t="s">
        <v>233</v>
      </c>
      <c r="R28" s="253"/>
      <c r="S28" s="253"/>
      <c r="T28" s="253"/>
      <c r="U28" s="254">
        <v>122</v>
      </c>
      <c r="V28" s="255"/>
      <c r="W28" s="1"/>
      <c r="X28" s="240"/>
      <c r="Y28" s="241"/>
      <c r="Z28" s="241"/>
      <c r="AA28" s="241"/>
      <c r="AB28" s="254"/>
      <c r="AC28" s="255"/>
      <c r="AD28" s="1"/>
    </row>
    <row r="29" spans="1:30" ht="18" x14ac:dyDescent="0.2">
      <c r="A29" s="1"/>
      <c r="B29" s="306" t="s">
        <v>89</v>
      </c>
      <c r="C29" s="307"/>
      <c r="D29" s="307"/>
      <c r="E29" s="307"/>
      <c r="F29" s="308"/>
      <c r="G29" s="1"/>
      <c r="H29" s="1"/>
      <c r="I29" s="1"/>
      <c r="J29" s="252" t="s">
        <v>220</v>
      </c>
      <c r="K29" s="253"/>
      <c r="L29" s="253"/>
      <c r="M29" s="253"/>
      <c r="N29" s="254">
        <v>59</v>
      </c>
      <c r="O29" s="255"/>
      <c r="P29" s="1"/>
      <c r="Q29" s="385" t="s">
        <v>60</v>
      </c>
      <c r="R29" s="386"/>
      <c r="S29" s="386"/>
      <c r="T29" s="386"/>
      <c r="U29" s="254">
        <v>-53</v>
      </c>
      <c r="V29" s="255"/>
      <c r="W29" s="1"/>
      <c r="X29" s="240"/>
      <c r="Y29" s="241"/>
      <c r="Z29" s="241"/>
      <c r="AA29" s="241"/>
      <c r="AB29" s="254"/>
      <c r="AC29" s="255"/>
      <c r="AD29" s="1"/>
    </row>
    <row r="30" spans="1:30" x14ac:dyDescent="0.2">
      <c r="A30" s="1"/>
      <c r="B30" s="363" t="s">
        <v>130</v>
      </c>
      <c r="C30" s="364"/>
      <c r="D30" s="365"/>
      <c r="E30" s="366">
        <v>5051</v>
      </c>
      <c r="F30" s="367"/>
      <c r="G30" s="1"/>
      <c r="H30" s="1"/>
      <c r="I30" s="1"/>
      <c r="J30" s="280" t="s">
        <v>221</v>
      </c>
      <c r="K30" s="281"/>
      <c r="L30" s="281"/>
      <c r="M30" s="281"/>
      <c r="N30" s="254">
        <v>62</v>
      </c>
      <c r="O30" s="255"/>
      <c r="P30" s="1"/>
      <c r="Q30" s="252" t="s">
        <v>235</v>
      </c>
      <c r="R30" s="253"/>
      <c r="S30" s="253"/>
      <c r="T30" s="253"/>
      <c r="U30" s="254">
        <v>281</v>
      </c>
      <c r="V30" s="255"/>
      <c r="W30" s="1"/>
      <c r="X30" s="240"/>
      <c r="Y30" s="241"/>
      <c r="Z30" s="241"/>
      <c r="AA30" s="241"/>
      <c r="AB30" s="254"/>
      <c r="AC30" s="255"/>
      <c r="AD30" s="1"/>
    </row>
    <row r="31" spans="1:30" x14ac:dyDescent="0.2">
      <c r="A31" s="1"/>
      <c r="B31" s="363" t="s">
        <v>131</v>
      </c>
      <c r="C31" s="364"/>
      <c r="D31" s="365"/>
      <c r="E31" s="366">
        <v>6423</v>
      </c>
      <c r="F31" s="367"/>
      <c r="G31" s="1"/>
      <c r="H31" s="1"/>
      <c r="I31" s="1"/>
      <c r="J31" s="252" t="s">
        <v>222</v>
      </c>
      <c r="K31" s="253"/>
      <c r="L31" s="253"/>
      <c r="M31" s="253"/>
      <c r="N31" s="254">
        <v>35</v>
      </c>
      <c r="O31" s="255"/>
      <c r="P31" s="1"/>
      <c r="Q31" s="252" t="s">
        <v>236</v>
      </c>
      <c r="R31" s="253"/>
      <c r="S31" s="253"/>
      <c r="T31" s="253"/>
      <c r="U31" s="254">
        <v>645</v>
      </c>
      <c r="V31" s="255"/>
      <c r="W31" s="1"/>
      <c r="X31" s="240"/>
      <c r="Y31" s="241"/>
      <c r="Z31" s="241"/>
      <c r="AA31" s="241"/>
      <c r="AB31" s="254"/>
      <c r="AC31" s="255"/>
      <c r="AD31" s="1"/>
    </row>
    <row r="32" spans="1:30" x14ac:dyDescent="0.2">
      <c r="A32" s="1"/>
      <c r="B32" s="363"/>
      <c r="C32" s="364"/>
      <c r="D32" s="365"/>
      <c r="E32" s="366"/>
      <c r="F32" s="367"/>
      <c r="G32" s="1"/>
      <c r="H32" s="1"/>
      <c r="I32" s="1"/>
      <c r="J32" s="242" t="s">
        <v>223</v>
      </c>
      <c r="K32" s="243"/>
      <c r="L32" s="243"/>
      <c r="M32" s="243"/>
      <c r="N32" s="254">
        <v>224</v>
      </c>
      <c r="O32" s="255"/>
      <c r="P32" s="1"/>
      <c r="Q32" s="252" t="s">
        <v>237</v>
      </c>
      <c r="R32" s="253"/>
      <c r="S32" s="253"/>
      <c r="T32" s="253"/>
      <c r="U32" s="254">
        <v>150</v>
      </c>
      <c r="V32" s="255"/>
      <c r="W32" s="1"/>
      <c r="X32" s="240"/>
      <c r="Y32" s="241"/>
      <c r="Z32" s="241"/>
      <c r="AA32" s="241"/>
      <c r="AB32" s="254"/>
      <c r="AC32" s="255"/>
      <c r="AD32" s="1"/>
    </row>
    <row r="33" spans="1:30" x14ac:dyDescent="0.2">
      <c r="A33" s="1"/>
      <c r="B33" s="363"/>
      <c r="C33" s="364"/>
      <c r="D33" s="365"/>
      <c r="E33" s="366"/>
      <c r="F33" s="367"/>
      <c r="G33" s="1"/>
      <c r="H33" s="1"/>
      <c r="I33" s="1"/>
      <c r="J33" s="342" t="s">
        <v>210</v>
      </c>
      <c r="K33" s="343"/>
      <c r="L33" s="343"/>
      <c r="M33" s="344"/>
      <c r="N33" s="254">
        <v>559</v>
      </c>
      <c r="O33" s="255"/>
      <c r="P33" s="1"/>
      <c r="Q33" s="252" t="s">
        <v>119</v>
      </c>
      <c r="R33" s="253"/>
      <c r="S33" s="253"/>
      <c r="T33" s="253"/>
      <c r="U33" s="254">
        <v>110</v>
      </c>
      <c r="V33" s="255"/>
      <c r="W33" s="1"/>
      <c r="X33" s="240"/>
      <c r="Y33" s="241"/>
      <c r="Z33" s="241"/>
      <c r="AA33" s="241"/>
      <c r="AB33" s="254"/>
      <c r="AC33" s="255"/>
      <c r="AD33" s="1"/>
    </row>
    <row r="34" spans="1:30" x14ac:dyDescent="0.2">
      <c r="A34" s="1"/>
      <c r="B34" s="311"/>
      <c r="C34" s="312"/>
      <c r="D34" s="312"/>
      <c r="E34" s="312"/>
      <c r="F34" s="316"/>
      <c r="G34" s="1"/>
      <c r="H34" s="1"/>
      <c r="I34" s="1"/>
      <c r="J34" s="242" t="s">
        <v>223</v>
      </c>
      <c r="K34" s="243"/>
      <c r="L34" s="243"/>
      <c r="M34" s="243"/>
      <c r="N34" s="254">
        <v>224</v>
      </c>
      <c r="O34" s="255"/>
      <c r="P34" s="1"/>
      <c r="Q34" s="252" t="s">
        <v>238</v>
      </c>
      <c r="R34" s="253"/>
      <c r="S34" s="253"/>
      <c r="T34" s="253"/>
      <c r="U34" s="254">
        <v>110</v>
      </c>
      <c r="V34" s="255"/>
      <c r="W34" s="1"/>
      <c r="X34" s="240"/>
      <c r="Y34" s="241"/>
      <c r="Z34" s="241"/>
      <c r="AA34" s="241"/>
      <c r="AB34" s="254"/>
      <c r="AC34" s="255"/>
      <c r="AD34" s="1"/>
    </row>
    <row r="35" spans="1:30" ht="17" thickBot="1" x14ac:dyDescent="0.25">
      <c r="A35" s="1"/>
      <c r="B35" s="313"/>
      <c r="C35" s="314"/>
      <c r="D35" s="314"/>
      <c r="E35" s="314"/>
      <c r="F35" s="317"/>
      <c r="G35" s="1"/>
      <c r="H35" s="1"/>
      <c r="I35" s="1"/>
      <c r="J35" s="252" t="s">
        <v>180</v>
      </c>
      <c r="K35" s="253"/>
      <c r="L35" s="253"/>
      <c r="M35" s="253"/>
      <c r="N35" s="254">
        <v>159</v>
      </c>
      <c r="O35" s="255"/>
      <c r="P35" s="1"/>
      <c r="Q35" s="252" t="s">
        <v>119</v>
      </c>
      <c r="R35" s="253"/>
      <c r="S35" s="253"/>
      <c r="T35" s="253"/>
      <c r="U35" s="254">
        <v>101</v>
      </c>
      <c r="V35" s="255"/>
      <c r="W35" s="1"/>
      <c r="X35" s="240"/>
      <c r="Y35" s="241"/>
      <c r="Z35" s="241"/>
      <c r="AA35" s="241"/>
      <c r="AB35" s="254"/>
      <c r="AC35" s="255"/>
      <c r="AD35" s="1"/>
    </row>
    <row r="36" spans="1:30" ht="17" thickBot="1" x14ac:dyDescent="0.25">
      <c r="A36" s="1"/>
      <c r="B36" s="1"/>
      <c r="C36" s="1"/>
      <c r="D36" s="1"/>
      <c r="E36" s="304">
        <f>SUM(E30:F35)</f>
        <v>11474</v>
      </c>
      <c r="F36" s="305"/>
      <c r="G36" s="1"/>
      <c r="H36" s="1"/>
      <c r="I36" s="1"/>
      <c r="J36" s="252" t="s">
        <v>224</v>
      </c>
      <c r="K36" s="253"/>
      <c r="L36" s="253"/>
      <c r="M36" s="253"/>
      <c r="N36" s="254">
        <v>108</v>
      </c>
      <c r="O36" s="255"/>
      <c r="P36" s="1"/>
      <c r="Q36" s="252" t="s">
        <v>239</v>
      </c>
      <c r="R36" s="253"/>
      <c r="S36" s="253"/>
      <c r="T36" s="253"/>
      <c r="U36" s="254">
        <v>90</v>
      </c>
      <c r="V36" s="255"/>
      <c r="W36" s="1"/>
      <c r="X36" s="240"/>
      <c r="Y36" s="241"/>
      <c r="Z36" s="241"/>
      <c r="AA36" s="241"/>
      <c r="AB36" s="254"/>
      <c r="AC36" s="255"/>
      <c r="AD36" s="1"/>
    </row>
    <row r="37" spans="1:30" x14ac:dyDescent="0.2">
      <c r="A37" s="1"/>
      <c r="B37" s="1"/>
      <c r="C37" s="1"/>
      <c r="D37" s="1"/>
      <c r="E37" s="1"/>
      <c r="F37" s="1"/>
      <c r="G37" s="1"/>
      <c r="H37" s="1"/>
      <c r="I37" s="1"/>
      <c r="J37" s="252" t="s">
        <v>225</v>
      </c>
      <c r="K37" s="253"/>
      <c r="L37" s="253"/>
      <c r="M37" s="253"/>
      <c r="N37" s="254">
        <v>110</v>
      </c>
      <c r="O37" s="255"/>
      <c r="P37" s="1"/>
      <c r="Q37" s="252" t="s">
        <v>235</v>
      </c>
      <c r="R37" s="253"/>
      <c r="S37" s="253"/>
      <c r="T37" s="253"/>
      <c r="U37" s="254">
        <v>272</v>
      </c>
      <c r="V37" s="255"/>
      <c r="W37" s="1"/>
      <c r="X37" s="240"/>
      <c r="Y37" s="241"/>
      <c r="Z37" s="241"/>
      <c r="AA37" s="241"/>
      <c r="AB37" s="254"/>
      <c r="AC37" s="255"/>
      <c r="AD37" s="1"/>
    </row>
    <row r="38" spans="1:30" ht="17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242" t="s">
        <v>199</v>
      </c>
      <c r="K38" s="243"/>
      <c r="L38" s="243"/>
      <c r="M38" s="243"/>
      <c r="N38" s="254">
        <v>236</v>
      </c>
      <c r="O38" s="255"/>
      <c r="P38" s="1"/>
      <c r="Q38" s="252" t="s">
        <v>240</v>
      </c>
      <c r="R38" s="253"/>
      <c r="S38" s="253"/>
      <c r="T38" s="253"/>
      <c r="U38" s="254">
        <v>164</v>
      </c>
      <c r="V38" s="255"/>
      <c r="W38" s="1"/>
      <c r="X38" s="240"/>
      <c r="Y38" s="241"/>
      <c r="Z38" s="241"/>
      <c r="AA38" s="241"/>
      <c r="AB38" s="254"/>
      <c r="AC38" s="255"/>
      <c r="AD38" s="1"/>
    </row>
    <row r="39" spans="1:30" ht="19" thickBot="1" x14ac:dyDescent="0.25">
      <c r="A39" s="1"/>
      <c r="B39" s="355" t="s">
        <v>108</v>
      </c>
      <c r="C39" s="356"/>
      <c r="D39" s="356"/>
      <c r="E39" s="356"/>
      <c r="F39" s="356"/>
      <c r="G39" s="356"/>
      <c r="H39" s="357"/>
      <c r="I39" s="1"/>
      <c r="J39" s="394" t="s">
        <v>72</v>
      </c>
      <c r="K39" s="395"/>
      <c r="L39" s="395"/>
      <c r="M39" s="395"/>
      <c r="N39" s="284">
        <v>75</v>
      </c>
      <c r="O39" s="285"/>
      <c r="P39" s="1"/>
      <c r="Q39" s="396" t="s">
        <v>241</v>
      </c>
      <c r="R39" s="397"/>
      <c r="S39" s="397"/>
      <c r="T39" s="397"/>
      <c r="U39" s="284">
        <v>586</v>
      </c>
      <c r="V39" s="285"/>
      <c r="W39" s="1"/>
      <c r="X39" s="248"/>
      <c r="Y39" s="249"/>
      <c r="Z39" s="249"/>
      <c r="AA39" s="249"/>
      <c r="AB39" s="284"/>
      <c r="AC39" s="285"/>
      <c r="AD39" s="1"/>
    </row>
    <row r="40" spans="1:30" ht="17" thickBot="1" x14ac:dyDescent="0.25">
      <c r="A40" s="1"/>
      <c r="B40" s="240" t="s">
        <v>109</v>
      </c>
      <c r="C40" s="241"/>
      <c r="D40" s="241"/>
      <c r="E40" s="392">
        <v>38</v>
      </c>
      <c r="F40" s="320"/>
      <c r="G40" s="392">
        <v>146</v>
      </c>
      <c r="H40" s="393"/>
      <c r="I40" s="1"/>
      <c r="J40" s="1"/>
      <c r="K40" s="1"/>
      <c r="L40" s="1"/>
      <c r="M40" s="1"/>
      <c r="N40" s="250">
        <f>SUM(N7:O39,U21:V39,AB21:AC39)</f>
        <v>11528</v>
      </c>
      <c r="O40" s="251"/>
      <c r="P40" s="1"/>
      <c r="Q40" s="1"/>
      <c r="R40" s="1"/>
      <c r="S40" s="1"/>
      <c r="T40" s="1"/>
      <c r="U40" s="250">
        <f>SUM(U7:V10)</f>
        <v>197</v>
      </c>
      <c r="V40" s="251"/>
      <c r="W40" s="1"/>
      <c r="X40" s="1"/>
      <c r="Y40" s="1"/>
      <c r="Z40" s="1"/>
      <c r="AA40" s="1"/>
      <c r="AB40" s="250">
        <f>SUM(AB7:AC16)</f>
        <v>70</v>
      </c>
      <c r="AC40" s="251"/>
      <c r="AD40" s="1"/>
    </row>
    <row r="41" spans="1:30" x14ac:dyDescent="0.2">
      <c r="A41" s="1"/>
      <c r="B41" s="240" t="s">
        <v>110</v>
      </c>
      <c r="C41" s="241"/>
      <c r="D41" s="241"/>
      <c r="E41" s="392">
        <v>17</v>
      </c>
      <c r="F41" s="320"/>
      <c r="G41" s="392">
        <v>64</v>
      </c>
      <c r="H41" s="39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" thickBot="1" x14ac:dyDescent="0.25">
      <c r="A42" s="1"/>
      <c r="B42" s="240" t="s">
        <v>47</v>
      </c>
      <c r="C42" s="241"/>
      <c r="D42" s="241"/>
      <c r="E42" s="392">
        <v>34</v>
      </c>
      <c r="F42" s="320"/>
      <c r="G42" s="392">
        <v>129</v>
      </c>
      <c r="H42" s="39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" thickBot="1" x14ac:dyDescent="0.25">
      <c r="A43" s="1"/>
      <c r="B43" s="240" t="s">
        <v>31</v>
      </c>
      <c r="C43" s="241"/>
      <c r="D43" s="241"/>
      <c r="E43" s="392">
        <v>198</v>
      </c>
      <c r="F43" s="320"/>
      <c r="G43" s="392">
        <v>798</v>
      </c>
      <c r="H43" s="393"/>
      <c r="I43" s="1"/>
      <c r="J43" s="266" t="s">
        <v>17</v>
      </c>
      <c r="K43" s="267"/>
      <c r="L43" s="267"/>
      <c r="M43" s="267"/>
      <c r="N43" s="268" t="s">
        <v>11</v>
      </c>
      <c r="O43" s="26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7" x14ac:dyDescent="0.2">
      <c r="A44" s="1"/>
      <c r="B44" s="240" t="s">
        <v>111</v>
      </c>
      <c r="C44" s="241"/>
      <c r="D44" s="241"/>
      <c r="E44" s="392">
        <v>13</v>
      </c>
      <c r="F44" s="320"/>
      <c r="G44" s="392">
        <v>46</v>
      </c>
      <c r="H44" s="393"/>
      <c r="I44" s="1"/>
      <c r="J44" s="294" t="s">
        <v>18</v>
      </c>
      <c r="K44" s="295"/>
      <c r="L44" s="295"/>
      <c r="M44" s="296"/>
      <c r="N44" s="297"/>
      <c r="O44" s="29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240" t="s">
        <v>112</v>
      </c>
      <c r="C45" s="241"/>
      <c r="D45" s="241"/>
      <c r="E45" s="392">
        <v>86</v>
      </c>
      <c r="F45" s="320"/>
      <c r="G45" s="392">
        <v>342</v>
      </c>
      <c r="H45" s="393"/>
      <c r="I45" s="1"/>
      <c r="J45" s="240" t="s">
        <v>12</v>
      </c>
      <c r="K45" s="241"/>
      <c r="L45" s="241"/>
      <c r="M45" s="241"/>
      <c r="N45" s="238">
        <v>200</v>
      </c>
      <c r="O45" s="23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" thickBot="1" x14ac:dyDescent="0.25">
      <c r="A46" s="1"/>
      <c r="B46" s="240" t="s">
        <v>47</v>
      </c>
      <c r="C46" s="241"/>
      <c r="D46" s="241"/>
      <c r="E46" s="392">
        <v>354</v>
      </c>
      <c r="F46" s="320"/>
      <c r="G46" s="392">
        <v>1056</v>
      </c>
      <c r="H46" s="393"/>
      <c r="I46" s="1"/>
      <c r="J46" s="240" t="s">
        <v>13</v>
      </c>
      <c r="K46" s="241"/>
      <c r="L46" s="241"/>
      <c r="M46" s="241"/>
      <c r="N46" s="238">
        <v>60</v>
      </c>
      <c r="O46" s="2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9" thickBot="1" x14ac:dyDescent="0.25">
      <c r="A47" s="1"/>
      <c r="B47" s="240" t="s">
        <v>113</v>
      </c>
      <c r="C47" s="241"/>
      <c r="D47" s="241"/>
      <c r="E47" s="392">
        <v>105</v>
      </c>
      <c r="F47" s="320"/>
      <c r="G47" s="392">
        <v>944</v>
      </c>
      <c r="H47" s="393"/>
      <c r="I47" s="1"/>
      <c r="J47" s="240" t="s">
        <v>14</v>
      </c>
      <c r="K47" s="241"/>
      <c r="L47" s="241"/>
      <c r="M47" s="241"/>
      <c r="N47" s="238">
        <v>50</v>
      </c>
      <c r="O47" s="239"/>
      <c r="P47" s="1"/>
      <c r="Q47" s="292" t="s">
        <v>16</v>
      </c>
      <c r="R47" s="293"/>
      <c r="S47" s="293"/>
      <c r="T47" s="258">
        <f>SUM(N40,U40,AB40)</f>
        <v>11795</v>
      </c>
      <c r="U47" s="259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"/>
      <c r="B48" s="240" t="s">
        <v>47</v>
      </c>
      <c r="C48" s="241"/>
      <c r="D48" s="241"/>
      <c r="E48" s="392">
        <v>732</v>
      </c>
      <c r="F48" s="320"/>
      <c r="G48" s="392">
        <v>5291</v>
      </c>
      <c r="H48" s="393"/>
      <c r="I48" s="1"/>
      <c r="J48" s="240" t="s">
        <v>15</v>
      </c>
      <c r="K48" s="241"/>
      <c r="L48" s="241"/>
      <c r="M48" s="241"/>
      <c r="N48" s="238">
        <v>559</v>
      </c>
      <c r="O48" s="23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7" thickBot="1" x14ac:dyDescent="0.25">
      <c r="A49" s="1"/>
      <c r="B49" s="248"/>
      <c r="C49" s="249"/>
      <c r="D49" s="249"/>
      <c r="E49" s="249"/>
      <c r="F49" s="249"/>
      <c r="G49" s="249"/>
      <c r="H49" s="354"/>
      <c r="I49" s="1"/>
      <c r="J49" s="236" t="s">
        <v>30</v>
      </c>
      <c r="K49" s="237"/>
      <c r="L49" s="237"/>
      <c r="M49" s="237"/>
      <c r="N49" s="238"/>
      <c r="O49" s="2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7" thickBot="1" x14ac:dyDescent="0.25">
      <c r="A50" s="1"/>
      <c r="B50" s="1"/>
      <c r="C50" s="1"/>
      <c r="D50" s="1"/>
      <c r="E50" s="351">
        <f>SUM(E40:F49)</f>
        <v>1577</v>
      </c>
      <c r="F50" s="352"/>
      <c r="G50" s="351">
        <f>SUM(G40:H49)</f>
        <v>8816</v>
      </c>
      <c r="H50" s="352"/>
      <c r="I50" s="1"/>
      <c r="J50" s="242" t="s">
        <v>21</v>
      </c>
      <c r="K50" s="243"/>
      <c r="L50" s="243"/>
      <c r="M50" s="243"/>
      <c r="N50" s="238">
        <f>SUM(N9:O11,N17:O19,N14,N24,N28,N32:O34,N38:O39,AB23)</f>
        <v>3602</v>
      </c>
      <c r="O50" s="2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"/>
      <c r="B51" s="1"/>
      <c r="C51" s="1"/>
      <c r="D51" s="1"/>
      <c r="E51" s="1"/>
      <c r="F51" s="1"/>
      <c r="G51" s="1"/>
      <c r="H51" s="1"/>
      <c r="I51" s="1"/>
      <c r="J51" s="244" t="s">
        <v>22</v>
      </c>
      <c r="K51" s="245"/>
      <c r="L51" s="245"/>
      <c r="M51" s="245"/>
      <c r="N51" s="238">
        <v>0</v>
      </c>
      <c r="O51" s="23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"/>
      <c r="B52" s="1"/>
      <c r="C52" s="1"/>
      <c r="D52" s="1"/>
      <c r="E52" s="1"/>
      <c r="F52" s="1"/>
      <c r="G52" s="1"/>
      <c r="H52" s="1"/>
      <c r="I52" s="1"/>
      <c r="J52" s="280" t="s">
        <v>23</v>
      </c>
      <c r="K52" s="281"/>
      <c r="L52" s="281"/>
      <c r="M52" s="281"/>
      <c r="N52" s="238">
        <f>SUM(N30,N25:O26,N16,N8,U7:V8,U10,AB7)</f>
        <v>535</v>
      </c>
      <c r="O52" s="23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" thickBot="1" x14ac:dyDescent="0.25">
      <c r="A53" s="1"/>
      <c r="B53" s="1"/>
      <c r="C53" s="1"/>
      <c r="D53" s="1"/>
      <c r="E53" s="1"/>
      <c r="F53" s="1"/>
      <c r="G53" s="1"/>
      <c r="H53" s="1"/>
      <c r="I53" s="1"/>
      <c r="J53" s="286" t="s">
        <v>45</v>
      </c>
      <c r="K53" s="287"/>
      <c r="L53" s="287"/>
      <c r="M53" s="287"/>
      <c r="N53" s="288">
        <f>SUM(N7,N15,N12:O13,N20:O21,N23,N29,N27,N31,N35:O37,U21:V39,AB21,AB22)</f>
        <v>6999</v>
      </c>
      <c r="O53" s="28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90">
        <f>SUM(N45:O53)</f>
        <v>12005</v>
      </c>
      <c r="O54" s="29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">
      <c r="A56" s="1"/>
      <c r="G56" s="1"/>
      <c r="H56" s="1"/>
      <c r="I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</sheetData>
  <mergeCells count="302">
    <mergeCell ref="N54:O54"/>
    <mergeCell ref="J51:M51"/>
    <mergeCell ref="N51:O51"/>
    <mergeCell ref="J52:M52"/>
    <mergeCell ref="N52:O52"/>
    <mergeCell ref="J53:M53"/>
    <mergeCell ref="N53:O53"/>
    <mergeCell ref="B49:D49"/>
    <mergeCell ref="E49:F49"/>
    <mergeCell ref="G49:H49"/>
    <mergeCell ref="J49:M49"/>
    <mergeCell ref="N49:O49"/>
    <mergeCell ref="E50:F50"/>
    <mergeCell ref="G50:H50"/>
    <mergeCell ref="J50:M50"/>
    <mergeCell ref="N50:O50"/>
    <mergeCell ref="T47:U47"/>
    <mergeCell ref="B48:D48"/>
    <mergeCell ref="E48:F48"/>
    <mergeCell ref="G48:H48"/>
    <mergeCell ref="J48:M48"/>
    <mergeCell ref="N48:O48"/>
    <mergeCell ref="B47:D47"/>
    <mergeCell ref="E47:F47"/>
    <mergeCell ref="G47:H47"/>
    <mergeCell ref="J47:M47"/>
    <mergeCell ref="N47:O47"/>
    <mergeCell ref="Q47:S47"/>
    <mergeCell ref="B45:D45"/>
    <mergeCell ref="E45:F45"/>
    <mergeCell ref="G45:H45"/>
    <mergeCell ref="J45:M45"/>
    <mergeCell ref="N45:O45"/>
    <mergeCell ref="B46:D46"/>
    <mergeCell ref="E46:F46"/>
    <mergeCell ref="G46:H46"/>
    <mergeCell ref="J46:M46"/>
    <mergeCell ref="N46:O46"/>
    <mergeCell ref="B43:D43"/>
    <mergeCell ref="E43:F43"/>
    <mergeCell ref="G43:H43"/>
    <mergeCell ref="J43:M43"/>
    <mergeCell ref="N43:O43"/>
    <mergeCell ref="B44:D44"/>
    <mergeCell ref="E44:F44"/>
    <mergeCell ref="G44:H44"/>
    <mergeCell ref="J44:M44"/>
    <mergeCell ref="N44:O44"/>
    <mergeCell ref="B41:D41"/>
    <mergeCell ref="E41:F41"/>
    <mergeCell ref="G41:H41"/>
    <mergeCell ref="B42:D42"/>
    <mergeCell ref="E42:F42"/>
    <mergeCell ref="G42:H42"/>
    <mergeCell ref="AB39:AC39"/>
    <mergeCell ref="B40:D40"/>
    <mergeCell ref="E40:F40"/>
    <mergeCell ref="G40:H40"/>
    <mergeCell ref="N40:O40"/>
    <mergeCell ref="U40:V40"/>
    <mergeCell ref="AB40:AC40"/>
    <mergeCell ref="B39:H39"/>
    <mergeCell ref="J39:M39"/>
    <mergeCell ref="N39:O39"/>
    <mergeCell ref="Q39:T39"/>
    <mergeCell ref="U39:V39"/>
    <mergeCell ref="X39:AA39"/>
    <mergeCell ref="E36:F36"/>
    <mergeCell ref="J36:M36"/>
    <mergeCell ref="N36:O36"/>
    <mergeCell ref="Q36:T36"/>
    <mergeCell ref="U36:V36"/>
    <mergeCell ref="X36:AA36"/>
    <mergeCell ref="AB36:AC36"/>
    <mergeCell ref="J38:M38"/>
    <mergeCell ref="N38:O38"/>
    <mergeCell ref="Q38:T38"/>
    <mergeCell ref="U38:V38"/>
    <mergeCell ref="X38:AA38"/>
    <mergeCell ref="AB38:AC38"/>
    <mergeCell ref="J37:M37"/>
    <mergeCell ref="N37:O37"/>
    <mergeCell ref="Q37:T37"/>
    <mergeCell ref="U37:V37"/>
    <mergeCell ref="X37:AA37"/>
    <mergeCell ref="AB37:AC37"/>
    <mergeCell ref="B35:D35"/>
    <mergeCell ref="E35:F35"/>
    <mergeCell ref="J35:M35"/>
    <mergeCell ref="N35:O35"/>
    <mergeCell ref="Q35:T35"/>
    <mergeCell ref="U35:V35"/>
    <mergeCell ref="X33:AA33"/>
    <mergeCell ref="AB33:AC33"/>
    <mergeCell ref="B34:D34"/>
    <mergeCell ref="E34:F34"/>
    <mergeCell ref="J34:M34"/>
    <mergeCell ref="N34:O34"/>
    <mergeCell ref="Q34:T34"/>
    <mergeCell ref="U34:V34"/>
    <mergeCell ref="X34:AA34"/>
    <mergeCell ref="AB34:AC34"/>
    <mergeCell ref="B33:D33"/>
    <mergeCell ref="E33:F33"/>
    <mergeCell ref="J33:M33"/>
    <mergeCell ref="N33:O33"/>
    <mergeCell ref="Q33:T33"/>
    <mergeCell ref="U33:V33"/>
    <mergeCell ref="X35:AA35"/>
    <mergeCell ref="AB35:AC35"/>
    <mergeCell ref="X31:AA31"/>
    <mergeCell ref="AB31:AC31"/>
    <mergeCell ref="B32:D32"/>
    <mergeCell ref="E32:F32"/>
    <mergeCell ref="J32:M32"/>
    <mergeCell ref="N32:O32"/>
    <mergeCell ref="Q32:T32"/>
    <mergeCell ref="U32:V32"/>
    <mergeCell ref="X32:AA32"/>
    <mergeCell ref="AB32:AC32"/>
    <mergeCell ref="B31:D31"/>
    <mergeCell ref="E31:F31"/>
    <mergeCell ref="J31:M31"/>
    <mergeCell ref="N31:O31"/>
    <mergeCell ref="Q31:T31"/>
    <mergeCell ref="U31:V31"/>
    <mergeCell ref="AB29:AC29"/>
    <mergeCell ref="B30:D30"/>
    <mergeCell ref="E30:F30"/>
    <mergeCell ref="J30:M30"/>
    <mergeCell ref="N30:O30"/>
    <mergeCell ref="Q30:T30"/>
    <mergeCell ref="U30:V30"/>
    <mergeCell ref="X30:AA30"/>
    <mergeCell ref="AB30:AC30"/>
    <mergeCell ref="B29:F29"/>
    <mergeCell ref="J29:M29"/>
    <mergeCell ref="N29:O29"/>
    <mergeCell ref="Q29:T29"/>
    <mergeCell ref="U29:V29"/>
    <mergeCell ref="X29:AA29"/>
    <mergeCell ref="J28:M28"/>
    <mergeCell ref="N28:O28"/>
    <mergeCell ref="Q28:T28"/>
    <mergeCell ref="U28:V28"/>
    <mergeCell ref="X28:AA28"/>
    <mergeCell ref="AB28:AC28"/>
    <mergeCell ref="J27:M27"/>
    <mergeCell ref="N27:O27"/>
    <mergeCell ref="Q27:T27"/>
    <mergeCell ref="U27:V27"/>
    <mergeCell ref="X27:AA27"/>
    <mergeCell ref="AB27:AC27"/>
    <mergeCell ref="J26:M26"/>
    <mergeCell ref="N26:O26"/>
    <mergeCell ref="Q26:T26"/>
    <mergeCell ref="U26:V26"/>
    <mergeCell ref="X26:AA26"/>
    <mergeCell ref="AB26:AC26"/>
    <mergeCell ref="J25:M25"/>
    <mergeCell ref="N25:O25"/>
    <mergeCell ref="Q25:T25"/>
    <mergeCell ref="U25:V25"/>
    <mergeCell ref="X25:AA25"/>
    <mergeCell ref="AB25:AC25"/>
    <mergeCell ref="J24:M24"/>
    <mergeCell ref="N24:O24"/>
    <mergeCell ref="Q24:T24"/>
    <mergeCell ref="U24:V24"/>
    <mergeCell ref="X24:AA24"/>
    <mergeCell ref="AB24:AC24"/>
    <mergeCell ref="X22:AA22"/>
    <mergeCell ref="AB22:AC22"/>
    <mergeCell ref="J23:M23"/>
    <mergeCell ref="N23:O23"/>
    <mergeCell ref="Q23:T23"/>
    <mergeCell ref="U23:V23"/>
    <mergeCell ref="X23:AA23"/>
    <mergeCell ref="AB23:AC23"/>
    <mergeCell ref="B22:D22"/>
    <mergeCell ref="E22:F22"/>
    <mergeCell ref="J22:M22"/>
    <mergeCell ref="N22:O22"/>
    <mergeCell ref="Q22:T22"/>
    <mergeCell ref="U22:V22"/>
    <mergeCell ref="J21:M21"/>
    <mergeCell ref="N21:O21"/>
    <mergeCell ref="Q21:T21"/>
    <mergeCell ref="U21:V21"/>
    <mergeCell ref="E18:F18"/>
    <mergeCell ref="J18:M18"/>
    <mergeCell ref="N18:O18"/>
    <mergeCell ref="Q18:T18"/>
    <mergeCell ref="U18:V18"/>
    <mergeCell ref="X18:AA18"/>
    <mergeCell ref="AB18:AC18"/>
    <mergeCell ref="X21:AA21"/>
    <mergeCell ref="AB21:AC21"/>
    <mergeCell ref="J20:M20"/>
    <mergeCell ref="N20:O20"/>
    <mergeCell ref="Q20:T20"/>
    <mergeCell ref="U20:V20"/>
    <mergeCell ref="X20:AA20"/>
    <mergeCell ref="AB20:AC20"/>
    <mergeCell ref="J19:M19"/>
    <mergeCell ref="N19:O19"/>
    <mergeCell ref="Q19:T19"/>
    <mergeCell ref="U19:V19"/>
    <mergeCell ref="X19:AA19"/>
    <mergeCell ref="AB19:AC19"/>
    <mergeCell ref="B17:D17"/>
    <mergeCell ref="E17:F17"/>
    <mergeCell ref="J17:M17"/>
    <mergeCell ref="N17:O17"/>
    <mergeCell ref="Q17:T17"/>
    <mergeCell ref="U17:V17"/>
    <mergeCell ref="X15:AA15"/>
    <mergeCell ref="AB15:AC15"/>
    <mergeCell ref="B16:D16"/>
    <mergeCell ref="E16:F16"/>
    <mergeCell ref="J16:M16"/>
    <mergeCell ref="N16:O16"/>
    <mergeCell ref="Q16:T16"/>
    <mergeCell ref="U16:V16"/>
    <mergeCell ref="X16:AA16"/>
    <mergeCell ref="AB16:AC16"/>
    <mergeCell ref="B15:D15"/>
    <mergeCell ref="E15:F15"/>
    <mergeCell ref="J15:M15"/>
    <mergeCell ref="N15:O15"/>
    <mergeCell ref="Q15:T15"/>
    <mergeCell ref="U15:V15"/>
    <mergeCell ref="X17:AA17"/>
    <mergeCell ref="AB17:AC17"/>
    <mergeCell ref="AB13:AC13"/>
    <mergeCell ref="B14:F14"/>
    <mergeCell ref="J14:M14"/>
    <mergeCell ref="N14:O14"/>
    <mergeCell ref="Q14:T14"/>
    <mergeCell ref="U14:V14"/>
    <mergeCell ref="X14:AA14"/>
    <mergeCell ref="AB14:AC14"/>
    <mergeCell ref="B13:F13"/>
    <mergeCell ref="J13:M13"/>
    <mergeCell ref="N13:O13"/>
    <mergeCell ref="Q13:T13"/>
    <mergeCell ref="U13:V13"/>
    <mergeCell ref="X13:AA13"/>
    <mergeCell ref="AB11:AC11"/>
    <mergeCell ref="J12:M12"/>
    <mergeCell ref="N12:O12"/>
    <mergeCell ref="Q12:T12"/>
    <mergeCell ref="U12:V12"/>
    <mergeCell ref="X12:AA12"/>
    <mergeCell ref="AB12:AC12"/>
    <mergeCell ref="E11:F11"/>
    <mergeCell ref="J11:M11"/>
    <mergeCell ref="N11:O11"/>
    <mergeCell ref="Q11:T11"/>
    <mergeCell ref="U11:V11"/>
    <mergeCell ref="X11:AA11"/>
    <mergeCell ref="X9:AA9"/>
    <mergeCell ref="AB9:AC9"/>
    <mergeCell ref="B10:D10"/>
    <mergeCell ref="E10:F10"/>
    <mergeCell ref="J10:M10"/>
    <mergeCell ref="N10:O10"/>
    <mergeCell ref="Q10:T10"/>
    <mergeCell ref="U10:V10"/>
    <mergeCell ref="X10:AA10"/>
    <mergeCell ref="AB10:AC10"/>
    <mergeCell ref="B9:D9"/>
    <mergeCell ref="E9:F9"/>
    <mergeCell ref="J9:M9"/>
    <mergeCell ref="N9:O9"/>
    <mergeCell ref="Q9:T9"/>
    <mergeCell ref="U9:V9"/>
    <mergeCell ref="AB7:AC7"/>
    <mergeCell ref="B8:D8"/>
    <mergeCell ref="E8:F8"/>
    <mergeCell ref="J8:M8"/>
    <mergeCell ref="N8:O8"/>
    <mergeCell ref="Q8:T8"/>
    <mergeCell ref="U8:V8"/>
    <mergeCell ref="X8:AA8"/>
    <mergeCell ref="AB8:AC8"/>
    <mergeCell ref="B7:F7"/>
    <mergeCell ref="J7:M7"/>
    <mergeCell ref="N7:O7"/>
    <mergeCell ref="Q7:T7"/>
    <mergeCell ref="U7:V7"/>
    <mergeCell ref="X7:AA7"/>
    <mergeCell ref="B3:D3"/>
    <mergeCell ref="E3:F3"/>
    <mergeCell ref="J3:AC4"/>
    <mergeCell ref="B6:F6"/>
    <mergeCell ref="J6:M6"/>
    <mergeCell ref="N6:O6"/>
    <mergeCell ref="Q6:T6"/>
    <mergeCell ref="U6:V6"/>
    <mergeCell ref="X6:AA6"/>
    <mergeCell ref="AB6:A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A720-3E94-0641-B46F-8CAD8AAD555D}">
  <dimension ref="B2:AG67"/>
  <sheetViews>
    <sheetView topLeftCell="A2" zoomScale="75" zoomScaleNormal="88" workbookViewId="0">
      <selection activeCell="G18" sqref="G18"/>
    </sheetView>
  </sheetViews>
  <sheetFormatPr baseColWidth="10" defaultRowHeight="16" x14ac:dyDescent="0.2"/>
  <sheetData>
    <row r="2" spans="2:33" ht="17" thickBot="1" x14ac:dyDescent="0.25"/>
    <row r="3" spans="2:33" x14ac:dyDescent="0.2">
      <c r="B3" s="195" t="s">
        <v>245</v>
      </c>
      <c r="C3" s="196"/>
      <c r="D3" s="197"/>
      <c r="E3" s="201">
        <v>25738</v>
      </c>
      <c r="F3" s="202"/>
      <c r="I3" s="225" t="s">
        <v>253</v>
      </c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7"/>
    </row>
    <row r="4" spans="2:33" ht="17" thickBot="1" x14ac:dyDescent="0.25">
      <c r="B4" s="198"/>
      <c r="C4" s="199"/>
      <c r="D4" s="200"/>
      <c r="E4" s="203"/>
      <c r="F4" s="204"/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30"/>
    </row>
    <row r="5" spans="2:33" ht="17" x14ac:dyDescent="0.2">
      <c r="I5" s="231">
        <v>1</v>
      </c>
      <c r="J5" s="232"/>
      <c r="K5" s="232"/>
      <c r="L5" s="232"/>
      <c r="M5" s="233"/>
      <c r="N5" s="234">
        <v>2</v>
      </c>
      <c r="O5" s="232"/>
      <c r="P5" s="232"/>
      <c r="Q5" s="232"/>
      <c r="R5" s="233"/>
      <c r="S5" s="234">
        <v>3</v>
      </c>
      <c r="T5" s="232"/>
      <c r="U5" s="232"/>
      <c r="V5" s="232"/>
      <c r="W5" s="233"/>
      <c r="X5" s="234">
        <v>4</v>
      </c>
      <c r="Y5" s="232"/>
      <c r="Z5" s="232"/>
      <c r="AA5" s="232"/>
      <c r="AB5" s="233"/>
      <c r="AC5" s="232">
        <v>5</v>
      </c>
      <c r="AD5" s="232"/>
      <c r="AE5" s="232"/>
      <c r="AF5" s="232"/>
      <c r="AG5" s="235"/>
    </row>
    <row r="6" spans="2:33" x14ac:dyDescent="0.2">
      <c r="I6" s="408" t="s">
        <v>260</v>
      </c>
      <c r="J6" s="405"/>
      <c r="K6" s="406"/>
      <c r="L6" s="32">
        <v>1657</v>
      </c>
      <c r="M6" s="41"/>
      <c r="N6" s="404" t="s">
        <v>262</v>
      </c>
      <c r="O6" s="405"/>
      <c r="P6" s="406"/>
      <c r="Q6" s="32">
        <v>61</v>
      </c>
      <c r="R6" s="41"/>
      <c r="S6" s="404" t="s">
        <v>170</v>
      </c>
      <c r="T6" s="405"/>
      <c r="U6" s="406"/>
      <c r="V6" s="45">
        <v>100</v>
      </c>
      <c r="W6" s="41"/>
      <c r="X6" s="402"/>
      <c r="Y6" s="400"/>
      <c r="Z6" s="401"/>
      <c r="AA6" s="42"/>
      <c r="AB6" s="39"/>
      <c r="AC6" s="405" t="s">
        <v>266</v>
      </c>
      <c r="AD6" s="405"/>
      <c r="AE6" s="406"/>
      <c r="AF6" s="45">
        <v>40</v>
      </c>
      <c r="AG6" s="46"/>
    </row>
    <row r="7" spans="2:33" ht="17" thickBot="1" x14ac:dyDescent="0.25">
      <c r="I7" s="409" t="s">
        <v>261</v>
      </c>
      <c r="J7" s="223"/>
      <c r="K7" s="224"/>
      <c r="L7" s="33">
        <v>220</v>
      </c>
      <c r="M7" s="38"/>
      <c r="N7" s="407"/>
      <c r="O7" s="223"/>
      <c r="P7" s="224"/>
      <c r="Q7" s="35"/>
      <c r="R7" s="34"/>
      <c r="S7" s="149"/>
      <c r="T7" s="147"/>
      <c r="U7" s="148"/>
      <c r="V7" s="35"/>
      <c r="W7" s="34"/>
      <c r="X7" s="149"/>
      <c r="Y7" s="147"/>
      <c r="Z7" s="148"/>
      <c r="AA7" s="35"/>
      <c r="AB7" s="34"/>
      <c r="AC7" s="223" t="s">
        <v>267</v>
      </c>
      <c r="AD7" s="223"/>
      <c r="AE7" s="224"/>
      <c r="AF7" s="33">
        <v>254</v>
      </c>
      <c r="AG7" s="47"/>
    </row>
    <row r="8" spans="2:33" x14ac:dyDescent="0.2">
      <c r="B8" s="214" t="s">
        <v>246</v>
      </c>
      <c r="C8" s="215"/>
      <c r="D8" s="215"/>
      <c r="E8" s="215"/>
      <c r="F8" s="216"/>
      <c r="I8" s="409"/>
      <c r="J8" s="223"/>
      <c r="K8" s="224"/>
      <c r="L8" s="35"/>
      <c r="M8" s="34"/>
      <c r="N8" s="407"/>
      <c r="O8" s="223"/>
      <c r="P8" s="224"/>
      <c r="Q8" s="35"/>
      <c r="R8" s="34"/>
      <c r="S8" s="149"/>
      <c r="T8" s="147"/>
      <c r="U8" s="148"/>
      <c r="V8" s="35"/>
      <c r="W8" s="34"/>
      <c r="X8" s="149"/>
      <c r="Y8" s="147"/>
      <c r="Z8" s="148"/>
      <c r="AA8" s="35"/>
      <c r="AB8" s="34"/>
      <c r="AC8" s="147"/>
      <c r="AD8" s="147"/>
      <c r="AE8" s="148"/>
      <c r="AF8" s="35"/>
      <c r="AG8" s="43"/>
    </row>
    <row r="9" spans="2:33" ht="17" thickBot="1" x14ac:dyDescent="0.25">
      <c r="B9" s="217"/>
      <c r="C9" s="218"/>
      <c r="D9" s="218"/>
      <c r="E9" s="218"/>
      <c r="F9" s="219"/>
      <c r="I9" s="409"/>
      <c r="J9" s="223"/>
      <c r="K9" s="224"/>
      <c r="L9" s="35"/>
      <c r="M9" s="34"/>
      <c r="N9" s="407"/>
      <c r="O9" s="223"/>
      <c r="P9" s="224"/>
      <c r="Q9" s="35"/>
      <c r="R9" s="34"/>
      <c r="S9" s="149"/>
      <c r="T9" s="147"/>
      <c r="U9" s="148"/>
      <c r="V9" s="35"/>
      <c r="W9" s="34"/>
      <c r="X9" s="149"/>
      <c r="Y9" s="147"/>
      <c r="Z9" s="148"/>
      <c r="AA9" s="35"/>
      <c r="AB9" s="34"/>
      <c r="AC9" s="147"/>
      <c r="AD9" s="147"/>
      <c r="AE9" s="148"/>
      <c r="AF9" s="35"/>
      <c r="AG9" s="43"/>
    </row>
    <row r="10" spans="2:33" x14ac:dyDescent="0.2">
      <c r="B10" s="210" t="s">
        <v>248</v>
      </c>
      <c r="C10" s="211"/>
      <c r="D10" s="212"/>
      <c r="E10" s="181">
        <v>10072</v>
      </c>
      <c r="F10" s="182"/>
      <c r="I10" s="146"/>
      <c r="J10" s="147"/>
      <c r="K10" s="148"/>
      <c r="L10" s="35"/>
      <c r="M10" s="34"/>
      <c r="N10" s="407"/>
      <c r="O10" s="223"/>
      <c r="P10" s="224"/>
      <c r="Q10" s="35"/>
      <c r="R10" s="34"/>
      <c r="S10" s="149"/>
      <c r="T10" s="147"/>
      <c r="U10" s="148"/>
      <c r="V10" s="35"/>
      <c r="W10" s="34"/>
      <c r="X10" s="149"/>
      <c r="Y10" s="147"/>
      <c r="Z10" s="148"/>
      <c r="AA10" s="35"/>
      <c r="AB10" s="34"/>
      <c r="AC10" s="147"/>
      <c r="AD10" s="147"/>
      <c r="AE10" s="148"/>
      <c r="AF10" s="35"/>
      <c r="AG10" s="43"/>
    </row>
    <row r="11" spans="2:33" x14ac:dyDescent="0.2">
      <c r="B11" s="210" t="s">
        <v>247</v>
      </c>
      <c r="C11" s="211"/>
      <c r="D11" s="212"/>
      <c r="E11" s="181">
        <v>7354</v>
      </c>
      <c r="F11" s="182"/>
      <c r="I11" s="146"/>
      <c r="J11" s="147"/>
      <c r="K11" s="148"/>
      <c r="L11" s="35"/>
      <c r="M11" s="34"/>
      <c r="N11" s="407"/>
      <c r="O11" s="223"/>
      <c r="P11" s="224"/>
      <c r="Q11" s="35"/>
      <c r="R11" s="34"/>
      <c r="S11" s="149"/>
      <c r="T11" s="147"/>
      <c r="U11" s="148"/>
      <c r="V11" s="35"/>
      <c r="W11" s="34"/>
      <c r="X11" s="149"/>
      <c r="Y11" s="147"/>
      <c r="Z11" s="148"/>
      <c r="AA11" s="35"/>
      <c r="AB11" s="34"/>
      <c r="AC11" s="147"/>
      <c r="AD11" s="147"/>
      <c r="AE11" s="148"/>
      <c r="AF11" s="35"/>
      <c r="AG11" s="43"/>
    </row>
    <row r="12" spans="2:33" x14ac:dyDescent="0.2">
      <c r="B12" s="207" t="s">
        <v>249</v>
      </c>
      <c r="C12" s="208"/>
      <c r="D12" s="209"/>
      <c r="E12" s="178">
        <v>800</v>
      </c>
      <c r="F12" s="179"/>
      <c r="I12" s="146"/>
      <c r="J12" s="147"/>
      <c r="K12" s="148"/>
      <c r="L12" s="35"/>
      <c r="M12" s="34"/>
      <c r="N12" s="407"/>
      <c r="O12" s="223"/>
      <c r="P12" s="224"/>
      <c r="Q12" s="35"/>
      <c r="R12" s="34"/>
      <c r="S12" s="149"/>
      <c r="T12" s="147"/>
      <c r="U12" s="148"/>
      <c r="V12" s="35"/>
      <c r="W12" s="34"/>
      <c r="X12" s="149"/>
      <c r="Y12" s="147"/>
      <c r="Z12" s="148"/>
      <c r="AA12" s="35"/>
      <c r="AB12" s="34"/>
      <c r="AC12" s="147"/>
      <c r="AD12" s="147"/>
      <c r="AE12" s="148"/>
      <c r="AF12" s="35"/>
      <c r="AG12" s="43"/>
    </row>
    <row r="13" spans="2:33" x14ac:dyDescent="0.2">
      <c r="B13" s="4"/>
      <c r="C13" s="4"/>
      <c r="D13" s="4"/>
      <c r="E13" s="205">
        <f>SUM(E10:F12)</f>
        <v>18226</v>
      </c>
      <c r="F13" s="206"/>
      <c r="I13" s="140"/>
      <c r="J13" s="141"/>
      <c r="K13" s="142"/>
      <c r="L13" s="36"/>
      <c r="M13" s="37">
        <f>SUM(L6:L11)</f>
        <v>1877</v>
      </c>
      <c r="N13" s="220"/>
      <c r="O13" s="221"/>
      <c r="P13" s="222"/>
      <c r="Q13" s="36"/>
      <c r="R13" s="37">
        <f>SUM(Q6:Q12)</f>
        <v>61</v>
      </c>
      <c r="S13" s="164"/>
      <c r="T13" s="141"/>
      <c r="U13" s="142"/>
      <c r="V13" s="36"/>
      <c r="W13" s="37">
        <f>SUM(V6:V12)</f>
        <v>100</v>
      </c>
      <c r="X13" s="164"/>
      <c r="Y13" s="141"/>
      <c r="Z13" s="142"/>
      <c r="AA13" s="36"/>
      <c r="AB13" s="37"/>
      <c r="AC13" s="141"/>
      <c r="AD13" s="141"/>
      <c r="AE13" s="142"/>
      <c r="AF13" s="36"/>
      <c r="AG13" s="44">
        <f>SUM(AF6:AF9)</f>
        <v>294</v>
      </c>
    </row>
    <row r="14" spans="2:33" ht="17" x14ac:dyDescent="0.2">
      <c r="I14" s="171">
        <v>6</v>
      </c>
      <c r="J14" s="172"/>
      <c r="K14" s="172"/>
      <c r="L14" s="172"/>
      <c r="M14" s="173"/>
      <c r="N14" s="174">
        <v>7</v>
      </c>
      <c r="O14" s="172"/>
      <c r="P14" s="172"/>
      <c r="Q14" s="172"/>
      <c r="R14" s="173"/>
      <c r="S14" s="174">
        <v>8</v>
      </c>
      <c r="T14" s="172"/>
      <c r="U14" s="172"/>
      <c r="V14" s="172"/>
      <c r="W14" s="173"/>
      <c r="X14" s="174">
        <v>9</v>
      </c>
      <c r="Y14" s="172"/>
      <c r="Z14" s="172"/>
      <c r="AA14" s="172"/>
      <c r="AB14" s="173"/>
      <c r="AC14" s="172">
        <v>10</v>
      </c>
      <c r="AD14" s="172"/>
      <c r="AE14" s="172"/>
      <c r="AF14" s="172"/>
      <c r="AG14" s="175"/>
    </row>
    <row r="15" spans="2:33" ht="17" thickBot="1" x14ac:dyDescent="0.25">
      <c r="I15" s="408" t="s">
        <v>146</v>
      </c>
      <c r="J15" s="405"/>
      <c r="K15" s="406"/>
      <c r="L15" s="48">
        <v>100</v>
      </c>
      <c r="M15" s="49"/>
      <c r="N15" s="404" t="s">
        <v>32</v>
      </c>
      <c r="O15" s="405"/>
      <c r="P15" s="406"/>
      <c r="Q15" s="52">
        <v>335</v>
      </c>
      <c r="R15" s="51"/>
      <c r="S15" s="402" t="s">
        <v>158</v>
      </c>
      <c r="T15" s="400"/>
      <c r="U15" s="401"/>
      <c r="V15" s="48">
        <v>20</v>
      </c>
      <c r="W15" s="56"/>
      <c r="X15" s="404" t="s">
        <v>270</v>
      </c>
      <c r="Y15" s="405"/>
      <c r="Z15" s="406"/>
      <c r="AA15" s="58">
        <v>50</v>
      </c>
      <c r="AB15" s="57"/>
      <c r="AC15" s="405" t="s">
        <v>272</v>
      </c>
      <c r="AD15" s="405"/>
      <c r="AE15" s="406"/>
      <c r="AF15" s="45">
        <v>328</v>
      </c>
      <c r="AG15" s="59"/>
    </row>
    <row r="16" spans="2:33" x14ac:dyDescent="0.2">
      <c r="B16" s="214" t="s">
        <v>251</v>
      </c>
      <c r="C16" s="215"/>
      <c r="D16" s="215"/>
      <c r="E16" s="215"/>
      <c r="F16" s="216"/>
      <c r="I16" s="409" t="s">
        <v>265</v>
      </c>
      <c r="J16" s="223"/>
      <c r="K16" s="224"/>
      <c r="L16" s="50">
        <v>127</v>
      </c>
      <c r="M16" s="51"/>
      <c r="N16" s="407" t="s">
        <v>268</v>
      </c>
      <c r="O16" s="223"/>
      <c r="P16" s="224"/>
      <c r="Q16" s="55">
        <v>150</v>
      </c>
      <c r="R16" s="51"/>
      <c r="S16" s="149" t="s">
        <v>83</v>
      </c>
      <c r="T16" s="147"/>
      <c r="U16" s="148"/>
      <c r="V16" s="55">
        <v>40</v>
      </c>
      <c r="W16" s="51"/>
      <c r="X16" s="407" t="s">
        <v>271</v>
      </c>
      <c r="Y16" s="223"/>
      <c r="Z16" s="224"/>
      <c r="AA16" s="55">
        <v>127</v>
      </c>
      <c r="AB16" s="51"/>
      <c r="AC16" s="223"/>
      <c r="AD16" s="223"/>
      <c r="AE16" s="224"/>
      <c r="AF16" s="35"/>
      <c r="AG16" s="43"/>
    </row>
    <row r="17" spans="2:33" ht="17" thickBot="1" x14ac:dyDescent="0.25">
      <c r="B17" s="217"/>
      <c r="C17" s="218"/>
      <c r="D17" s="218"/>
      <c r="E17" s="218"/>
      <c r="F17" s="219"/>
      <c r="I17" s="409"/>
      <c r="J17" s="223"/>
      <c r="K17" s="224"/>
      <c r="L17" s="53"/>
      <c r="M17" s="54"/>
      <c r="N17" s="149"/>
      <c r="O17" s="147"/>
      <c r="P17" s="148"/>
      <c r="Q17" s="13"/>
      <c r="R17" s="14"/>
      <c r="S17" s="149" t="s">
        <v>59</v>
      </c>
      <c r="T17" s="147"/>
      <c r="U17" s="148"/>
      <c r="V17" s="33">
        <v>112</v>
      </c>
      <c r="W17" s="51"/>
      <c r="X17" s="149"/>
      <c r="Y17" s="147"/>
      <c r="Z17" s="148"/>
      <c r="AA17" s="13"/>
      <c r="AB17" s="14"/>
      <c r="AC17" s="223"/>
      <c r="AD17" s="223"/>
      <c r="AE17" s="224"/>
      <c r="AF17" s="35"/>
      <c r="AG17" s="43"/>
    </row>
    <row r="18" spans="2:33" x14ac:dyDescent="0.2">
      <c r="B18" s="210" t="s">
        <v>5</v>
      </c>
      <c r="C18" s="211"/>
      <c r="D18" s="212"/>
      <c r="E18" s="181">
        <v>2125</v>
      </c>
      <c r="F18" s="182"/>
      <c r="I18" s="146"/>
      <c r="J18" s="147"/>
      <c r="K18" s="148"/>
      <c r="L18" s="13"/>
      <c r="M18" s="14"/>
      <c r="N18" s="149"/>
      <c r="O18" s="147"/>
      <c r="P18" s="148"/>
      <c r="Q18" s="13"/>
      <c r="R18" s="14"/>
      <c r="S18" s="149" t="s">
        <v>269</v>
      </c>
      <c r="T18" s="147"/>
      <c r="U18" s="148"/>
      <c r="V18" s="33">
        <v>134</v>
      </c>
      <c r="W18" s="51"/>
      <c r="X18" s="149"/>
      <c r="Y18" s="147"/>
      <c r="Z18" s="148"/>
      <c r="AA18" s="13"/>
      <c r="AB18" s="14"/>
      <c r="AC18" s="223"/>
      <c r="AD18" s="223"/>
      <c r="AE18" s="224"/>
      <c r="AF18" s="35"/>
      <c r="AG18" s="43"/>
    </row>
    <row r="19" spans="2:33" x14ac:dyDescent="0.2">
      <c r="B19" s="210" t="s">
        <v>190</v>
      </c>
      <c r="C19" s="211"/>
      <c r="D19" s="212"/>
      <c r="E19" s="181">
        <v>2385</v>
      </c>
      <c r="F19" s="182"/>
      <c r="I19" s="146"/>
      <c r="J19" s="147"/>
      <c r="K19" s="148"/>
      <c r="L19" s="13"/>
      <c r="M19" s="14"/>
      <c r="N19" s="149"/>
      <c r="O19" s="147"/>
      <c r="P19" s="148"/>
      <c r="Q19" s="13"/>
      <c r="R19" s="14"/>
      <c r="S19" s="149" t="s">
        <v>37</v>
      </c>
      <c r="T19" s="147"/>
      <c r="U19" s="148"/>
      <c r="V19" s="50">
        <v>40</v>
      </c>
      <c r="W19" s="51"/>
      <c r="X19" s="149"/>
      <c r="Y19" s="147"/>
      <c r="Z19" s="148"/>
      <c r="AA19" s="13"/>
      <c r="AB19" s="14"/>
      <c r="AC19" s="223"/>
      <c r="AD19" s="223"/>
      <c r="AE19" s="224"/>
      <c r="AF19" s="35"/>
      <c r="AG19" s="43"/>
    </row>
    <row r="20" spans="2:33" x14ac:dyDescent="0.2">
      <c r="B20" s="210" t="s">
        <v>212</v>
      </c>
      <c r="C20" s="211"/>
      <c r="D20" s="212"/>
      <c r="E20" s="181">
        <v>0</v>
      </c>
      <c r="F20" s="182"/>
      <c r="I20" s="146"/>
      <c r="J20" s="147"/>
      <c r="K20" s="148"/>
      <c r="L20" s="13"/>
      <c r="M20" s="14"/>
      <c r="N20" s="149"/>
      <c r="O20" s="147"/>
      <c r="P20" s="148"/>
      <c r="Q20" s="13"/>
      <c r="R20" s="14"/>
      <c r="S20" s="149"/>
      <c r="T20" s="147"/>
      <c r="U20" s="148"/>
      <c r="V20" s="13"/>
      <c r="W20" s="14"/>
      <c r="X20" s="149"/>
      <c r="Y20" s="147"/>
      <c r="Z20" s="148"/>
      <c r="AA20" s="13"/>
      <c r="AB20" s="14"/>
      <c r="AC20" s="223"/>
      <c r="AD20" s="223"/>
      <c r="AE20" s="224"/>
      <c r="AF20" s="35"/>
      <c r="AG20" s="43"/>
    </row>
    <row r="21" spans="2:33" x14ac:dyDescent="0.2">
      <c r="B21" s="210" t="s">
        <v>117</v>
      </c>
      <c r="C21" s="211"/>
      <c r="D21" s="212"/>
      <c r="E21" s="181">
        <v>6500</v>
      </c>
      <c r="F21" s="182"/>
      <c r="G21" t="s">
        <v>5</v>
      </c>
      <c r="H21">
        <v>9356</v>
      </c>
      <c r="I21" s="146"/>
      <c r="J21" s="147"/>
      <c r="K21" s="148"/>
      <c r="L21" s="13"/>
      <c r="M21" s="14"/>
      <c r="N21" s="149"/>
      <c r="O21" s="147"/>
      <c r="P21" s="148"/>
      <c r="Q21" s="13"/>
      <c r="R21" s="14"/>
      <c r="S21" s="149"/>
      <c r="T21" s="147"/>
      <c r="U21" s="148"/>
      <c r="V21" s="13"/>
      <c r="W21" s="14"/>
      <c r="X21" s="149"/>
      <c r="Y21" s="147"/>
      <c r="Z21" s="148"/>
      <c r="AA21" s="13"/>
      <c r="AB21" s="14"/>
      <c r="AC21" s="147"/>
      <c r="AD21" s="147"/>
      <c r="AE21" s="148"/>
      <c r="AF21" s="35"/>
      <c r="AG21" s="43"/>
    </row>
    <row r="22" spans="2:33" x14ac:dyDescent="0.2">
      <c r="B22" s="210" t="s">
        <v>280</v>
      </c>
      <c r="C22" s="211"/>
      <c r="D22" s="212"/>
      <c r="E22" s="181">
        <v>1500</v>
      </c>
      <c r="F22" s="182"/>
      <c r="I22" s="140"/>
      <c r="J22" s="141"/>
      <c r="K22" s="142"/>
      <c r="L22" s="16"/>
      <c r="M22" s="17">
        <f>SUM(L15:L17)</f>
        <v>227</v>
      </c>
      <c r="N22" s="164"/>
      <c r="O22" s="141"/>
      <c r="P22" s="142"/>
      <c r="Q22" s="16"/>
      <c r="R22" s="17">
        <f>SUM(Q15:Q16)</f>
        <v>485</v>
      </c>
      <c r="S22" s="164"/>
      <c r="T22" s="141"/>
      <c r="U22" s="142"/>
      <c r="V22" s="16"/>
      <c r="W22" s="17">
        <f>SUM(V15:V18,V19)</f>
        <v>346</v>
      </c>
      <c r="X22" s="164"/>
      <c r="Y22" s="141"/>
      <c r="Z22" s="142"/>
      <c r="AA22" s="16"/>
      <c r="AB22" s="17">
        <f>SUM(AA15:AA18)</f>
        <v>177</v>
      </c>
      <c r="AC22" s="141"/>
      <c r="AD22" s="141"/>
      <c r="AE22" s="142"/>
      <c r="AF22" s="16"/>
      <c r="AG22" s="18">
        <f>SUM(AF15:AF19)</f>
        <v>328</v>
      </c>
    </row>
    <row r="23" spans="2:33" ht="17" x14ac:dyDescent="0.2">
      <c r="B23" s="207" t="s">
        <v>7</v>
      </c>
      <c r="C23" s="208"/>
      <c r="D23" s="209"/>
      <c r="E23" s="178">
        <v>190</v>
      </c>
      <c r="F23" s="179"/>
      <c r="I23" s="171">
        <v>11</v>
      </c>
      <c r="J23" s="172"/>
      <c r="K23" s="172"/>
      <c r="L23" s="172"/>
      <c r="M23" s="173"/>
      <c r="N23" s="174">
        <v>12</v>
      </c>
      <c r="O23" s="172"/>
      <c r="P23" s="172"/>
      <c r="Q23" s="172"/>
      <c r="R23" s="173"/>
      <c r="S23" s="174">
        <v>13</v>
      </c>
      <c r="T23" s="172"/>
      <c r="U23" s="172"/>
      <c r="V23" s="172"/>
      <c r="W23" s="173"/>
      <c r="X23" s="174">
        <v>14</v>
      </c>
      <c r="Y23" s="172"/>
      <c r="Z23" s="172"/>
      <c r="AA23" s="172"/>
      <c r="AB23" s="173"/>
      <c r="AC23" s="172">
        <v>15</v>
      </c>
      <c r="AD23" s="172"/>
      <c r="AE23" s="172"/>
      <c r="AF23" s="172"/>
      <c r="AG23" s="175"/>
    </row>
    <row r="24" spans="2:33" x14ac:dyDescent="0.2">
      <c r="B24" s="4"/>
      <c r="C24" s="4"/>
      <c r="D24" s="4"/>
      <c r="E24" s="205">
        <f>SUM(E18:F23)</f>
        <v>12700</v>
      </c>
      <c r="F24" s="206"/>
      <c r="I24" s="408" t="s">
        <v>273</v>
      </c>
      <c r="J24" s="405"/>
      <c r="K24" s="406"/>
      <c r="L24" s="32">
        <v>100</v>
      </c>
      <c r="M24" s="56"/>
      <c r="N24" s="404" t="s">
        <v>274</v>
      </c>
      <c r="O24" s="405"/>
      <c r="P24" s="406"/>
      <c r="Q24" s="48">
        <v>80</v>
      </c>
      <c r="R24" s="41"/>
      <c r="S24" s="404" t="s">
        <v>276</v>
      </c>
      <c r="T24" s="405"/>
      <c r="U24" s="406"/>
      <c r="V24" s="45">
        <v>70</v>
      </c>
      <c r="W24" s="41"/>
      <c r="X24" s="404" t="s">
        <v>209</v>
      </c>
      <c r="Y24" s="405"/>
      <c r="Z24" s="406"/>
      <c r="AA24" s="45">
        <v>120</v>
      </c>
      <c r="AB24" s="41"/>
      <c r="AC24" s="405" t="s">
        <v>284</v>
      </c>
      <c r="AD24" s="405"/>
      <c r="AE24" s="406"/>
      <c r="AF24" s="45">
        <v>72</v>
      </c>
      <c r="AG24" s="59"/>
    </row>
    <row r="25" spans="2:33" x14ac:dyDescent="0.2">
      <c r="I25" s="409"/>
      <c r="J25" s="223"/>
      <c r="K25" s="224"/>
      <c r="L25" s="35"/>
      <c r="M25" s="34"/>
      <c r="N25" s="407" t="s">
        <v>275</v>
      </c>
      <c r="O25" s="223"/>
      <c r="P25" s="224"/>
      <c r="Q25" s="33">
        <v>58</v>
      </c>
      <c r="R25" s="51"/>
      <c r="S25" s="407" t="s">
        <v>206</v>
      </c>
      <c r="T25" s="223"/>
      <c r="U25" s="224"/>
      <c r="V25" s="33">
        <v>17</v>
      </c>
      <c r="W25" s="51"/>
      <c r="X25" s="407" t="s">
        <v>279</v>
      </c>
      <c r="Y25" s="223"/>
      <c r="Z25" s="224"/>
      <c r="AA25" s="33">
        <v>45</v>
      </c>
      <c r="AB25" s="38"/>
      <c r="AC25" s="223" t="s">
        <v>126</v>
      </c>
      <c r="AD25" s="223"/>
      <c r="AE25" s="224"/>
      <c r="AF25" s="75">
        <v>559</v>
      </c>
      <c r="AG25" s="47"/>
    </row>
    <row r="26" spans="2:33" ht="17" thickBot="1" x14ac:dyDescent="0.25">
      <c r="I26" s="409"/>
      <c r="J26" s="223"/>
      <c r="K26" s="224"/>
      <c r="L26" s="35"/>
      <c r="M26" s="34"/>
      <c r="N26" s="407"/>
      <c r="O26" s="223"/>
      <c r="P26" s="224"/>
      <c r="Q26" s="35"/>
      <c r="R26" s="34"/>
      <c r="S26" s="407" t="s">
        <v>277</v>
      </c>
      <c r="T26" s="223"/>
      <c r="U26" s="224"/>
      <c r="V26" s="50">
        <v>101</v>
      </c>
      <c r="W26" s="51"/>
      <c r="X26" s="410" t="s">
        <v>281</v>
      </c>
      <c r="Y26" s="411"/>
      <c r="Z26" s="412"/>
      <c r="AA26" s="62">
        <v>70</v>
      </c>
      <c r="AB26" s="61"/>
      <c r="AC26" s="223"/>
      <c r="AD26" s="223"/>
      <c r="AE26" s="224"/>
      <c r="AF26" s="35"/>
      <c r="AG26" s="43"/>
    </row>
    <row r="27" spans="2:33" x14ac:dyDescent="0.2">
      <c r="B27" s="195" t="s">
        <v>250</v>
      </c>
      <c r="C27" s="196"/>
      <c r="D27" s="197"/>
      <c r="E27" s="201">
        <v>18226</v>
      </c>
      <c r="F27" s="202"/>
      <c r="I27" s="146"/>
      <c r="J27" s="147"/>
      <c r="K27" s="148"/>
      <c r="L27" s="35"/>
      <c r="M27" s="34"/>
      <c r="N27" s="407"/>
      <c r="O27" s="223"/>
      <c r="P27" s="224"/>
      <c r="Q27" s="35"/>
      <c r="R27" s="34"/>
      <c r="S27" s="407" t="s">
        <v>278</v>
      </c>
      <c r="T27" s="223"/>
      <c r="U27" s="224"/>
      <c r="V27" s="50">
        <v>120</v>
      </c>
      <c r="W27" s="51"/>
      <c r="X27" s="410" t="s">
        <v>282</v>
      </c>
      <c r="Y27" s="411"/>
      <c r="Z27" s="412"/>
      <c r="AA27" s="62">
        <v>200</v>
      </c>
      <c r="AB27" s="61"/>
      <c r="AC27" s="223"/>
      <c r="AD27" s="223"/>
      <c r="AE27" s="224"/>
      <c r="AF27" s="35"/>
      <c r="AG27" s="43"/>
    </row>
    <row r="28" spans="2:33" ht="17" thickBot="1" x14ac:dyDescent="0.25">
      <c r="B28" s="198"/>
      <c r="C28" s="199"/>
      <c r="D28" s="200"/>
      <c r="E28" s="203"/>
      <c r="F28" s="204"/>
      <c r="I28" s="146"/>
      <c r="J28" s="147"/>
      <c r="K28" s="148"/>
      <c r="L28" s="35"/>
      <c r="M28" s="34"/>
      <c r="N28" s="149"/>
      <c r="O28" s="147"/>
      <c r="P28" s="148"/>
      <c r="Q28" s="35"/>
      <c r="R28" s="34"/>
      <c r="S28" s="407"/>
      <c r="T28" s="223"/>
      <c r="U28" s="224"/>
      <c r="V28" s="35"/>
      <c r="W28" s="34"/>
      <c r="X28" s="149"/>
      <c r="Y28" s="147"/>
      <c r="Z28" s="148"/>
      <c r="AA28" s="35"/>
      <c r="AB28" s="34"/>
      <c r="AC28" s="147"/>
      <c r="AD28" s="147"/>
      <c r="AE28" s="148"/>
      <c r="AF28" s="35"/>
      <c r="AG28" s="43"/>
    </row>
    <row r="29" spans="2:33" x14ac:dyDescent="0.2">
      <c r="I29" s="146"/>
      <c r="J29" s="147"/>
      <c r="K29" s="148"/>
      <c r="L29" s="35"/>
      <c r="M29" s="34"/>
      <c r="N29" s="149"/>
      <c r="O29" s="147"/>
      <c r="P29" s="148"/>
      <c r="Q29" s="13"/>
      <c r="R29" s="14"/>
      <c r="S29" s="149"/>
      <c r="T29" s="147"/>
      <c r="U29" s="148"/>
      <c r="V29" s="35"/>
      <c r="W29" s="34"/>
      <c r="X29" s="149"/>
      <c r="Y29" s="147"/>
      <c r="Z29" s="148"/>
      <c r="AA29" s="13"/>
      <c r="AB29" s="14"/>
      <c r="AC29" s="147"/>
      <c r="AD29" s="147"/>
      <c r="AE29" s="148"/>
      <c r="AF29" s="35"/>
      <c r="AG29" s="43"/>
    </row>
    <row r="30" spans="2:33" x14ac:dyDescent="0.2">
      <c r="I30" s="146"/>
      <c r="J30" s="147"/>
      <c r="K30" s="148"/>
      <c r="L30" s="13"/>
      <c r="M30" s="14"/>
      <c r="N30" s="149"/>
      <c r="O30" s="147"/>
      <c r="P30" s="148"/>
      <c r="Q30" s="13"/>
      <c r="R30" s="14"/>
      <c r="S30" s="149"/>
      <c r="T30" s="147"/>
      <c r="U30" s="148"/>
      <c r="V30" s="13"/>
      <c r="W30" s="14"/>
      <c r="X30" s="149"/>
      <c r="Y30" s="147"/>
      <c r="Z30" s="148"/>
      <c r="AA30" s="13"/>
      <c r="AB30" s="14"/>
      <c r="AC30" s="147"/>
      <c r="AD30" s="147"/>
      <c r="AE30" s="148"/>
      <c r="AF30" s="35"/>
      <c r="AG30" s="43"/>
    </row>
    <row r="31" spans="2:33" ht="17" thickBot="1" x14ac:dyDescent="0.25">
      <c r="I31" s="140"/>
      <c r="J31" s="141"/>
      <c r="K31" s="142"/>
      <c r="L31" s="16"/>
      <c r="M31" s="17">
        <f>SUM(L24:L29)</f>
        <v>100</v>
      </c>
      <c r="N31" s="164"/>
      <c r="O31" s="141"/>
      <c r="P31" s="142"/>
      <c r="Q31" s="16"/>
      <c r="R31" s="17">
        <f>SUM(Q24:Q29)</f>
        <v>138</v>
      </c>
      <c r="S31" s="164"/>
      <c r="T31" s="141"/>
      <c r="U31" s="142"/>
      <c r="V31" s="16"/>
      <c r="W31" s="17">
        <f>SUM(V24:V29)</f>
        <v>308</v>
      </c>
      <c r="X31" s="164"/>
      <c r="Y31" s="141"/>
      <c r="Z31" s="142"/>
      <c r="AA31" s="16"/>
      <c r="AB31" s="17">
        <f>SUM(AA24:AA29)</f>
        <v>435</v>
      </c>
      <c r="AC31" s="141"/>
      <c r="AD31" s="141"/>
      <c r="AE31" s="142"/>
      <c r="AF31" s="16"/>
      <c r="AG31" s="18">
        <f>SUM(AF24:AF29)</f>
        <v>631</v>
      </c>
    </row>
    <row r="32" spans="2:33" ht="19" thickBot="1" x14ac:dyDescent="0.25">
      <c r="B32" s="190" t="s">
        <v>89</v>
      </c>
      <c r="C32" s="191"/>
      <c r="D32" s="191"/>
      <c r="E32" s="191"/>
      <c r="F32" s="192"/>
      <c r="I32" s="171">
        <v>16</v>
      </c>
      <c r="J32" s="172"/>
      <c r="K32" s="172"/>
      <c r="L32" s="172"/>
      <c r="M32" s="173"/>
      <c r="N32" s="174">
        <v>17</v>
      </c>
      <c r="O32" s="172"/>
      <c r="P32" s="172"/>
      <c r="Q32" s="172"/>
      <c r="R32" s="173"/>
      <c r="S32" s="174">
        <v>18</v>
      </c>
      <c r="T32" s="172"/>
      <c r="U32" s="172"/>
      <c r="V32" s="172"/>
      <c r="W32" s="173"/>
      <c r="X32" s="174">
        <v>19</v>
      </c>
      <c r="Y32" s="172"/>
      <c r="Z32" s="172"/>
      <c r="AA32" s="172"/>
      <c r="AB32" s="173"/>
      <c r="AC32" s="172">
        <v>20</v>
      </c>
      <c r="AD32" s="172"/>
      <c r="AE32" s="172"/>
      <c r="AF32" s="172"/>
      <c r="AG32" s="175"/>
    </row>
    <row r="33" spans="2:33" x14ac:dyDescent="0.2">
      <c r="B33" s="413" t="s">
        <v>252</v>
      </c>
      <c r="C33" s="110"/>
      <c r="D33" s="111"/>
      <c r="E33" s="181">
        <v>5051</v>
      </c>
      <c r="F33" s="182"/>
      <c r="I33" s="408" t="s">
        <v>285</v>
      </c>
      <c r="J33" s="405"/>
      <c r="K33" s="406"/>
      <c r="L33" s="45">
        <v>20</v>
      </c>
      <c r="M33" s="41"/>
      <c r="N33" s="404" t="s">
        <v>287</v>
      </c>
      <c r="O33" s="405"/>
      <c r="P33" s="406"/>
      <c r="Q33" s="45">
        <v>760</v>
      </c>
      <c r="R33" s="41"/>
      <c r="S33" s="402"/>
      <c r="T33" s="400"/>
      <c r="U33" s="401"/>
      <c r="V33" s="64"/>
      <c r="W33" s="70"/>
      <c r="X33" s="402" t="s">
        <v>199</v>
      </c>
      <c r="Y33" s="400"/>
      <c r="Z33" s="401"/>
      <c r="AA33" s="32">
        <v>53</v>
      </c>
      <c r="AB33" s="71"/>
      <c r="AC33" s="400" t="s">
        <v>199</v>
      </c>
      <c r="AD33" s="400"/>
      <c r="AE33" s="401"/>
      <c r="AF33" s="32">
        <v>232</v>
      </c>
      <c r="AG33" s="73"/>
    </row>
    <row r="34" spans="2:33" x14ac:dyDescent="0.2">
      <c r="B34" s="413" t="s">
        <v>252</v>
      </c>
      <c r="C34" s="110"/>
      <c r="D34" s="111"/>
      <c r="E34" s="181">
        <v>6437</v>
      </c>
      <c r="F34" s="182"/>
      <c r="I34" s="409" t="s">
        <v>286</v>
      </c>
      <c r="J34" s="223"/>
      <c r="K34" s="224"/>
      <c r="L34" s="55">
        <v>136</v>
      </c>
      <c r="M34" s="51"/>
      <c r="N34" s="407" t="s">
        <v>288</v>
      </c>
      <c r="O34" s="223"/>
      <c r="P34" s="224"/>
      <c r="Q34" s="55">
        <v>535</v>
      </c>
      <c r="R34" s="51"/>
      <c r="S34" s="149"/>
      <c r="T34" s="147"/>
      <c r="U34" s="148"/>
      <c r="V34" s="35"/>
      <c r="W34" s="14"/>
      <c r="X34" s="149"/>
      <c r="Y34" s="147"/>
      <c r="Z34" s="148"/>
      <c r="AA34" s="35"/>
      <c r="AB34" s="14"/>
      <c r="AC34" s="147" t="s">
        <v>290</v>
      </c>
      <c r="AD34" s="147"/>
      <c r="AE34" s="148"/>
      <c r="AF34" s="62">
        <v>483</v>
      </c>
      <c r="AG34" s="74"/>
    </row>
    <row r="35" spans="2:33" x14ac:dyDescent="0.2">
      <c r="B35" s="413"/>
      <c r="C35" s="110"/>
      <c r="D35" s="111"/>
      <c r="E35" s="181"/>
      <c r="F35" s="182"/>
      <c r="I35" s="146"/>
      <c r="J35" s="147"/>
      <c r="K35" s="148"/>
      <c r="L35" s="35"/>
      <c r="M35" s="34"/>
      <c r="N35" s="407" t="s">
        <v>289</v>
      </c>
      <c r="O35" s="223"/>
      <c r="P35" s="224"/>
      <c r="Q35" s="33">
        <v>212</v>
      </c>
      <c r="R35" s="51"/>
      <c r="S35" s="149"/>
      <c r="T35" s="147"/>
      <c r="U35" s="148"/>
      <c r="V35" s="35"/>
      <c r="W35" s="14"/>
      <c r="X35" s="149"/>
      <c r="Y35" s="147"/>
      <c r="Z35" s="148"/>
      <c r="AA35" s="35"/>
      <c r="AB35" s="14"/>
      <c r="AC35" s="147"/>
      <c r="AD35" s="147"/>
      <c r="AE35" s="148"/>
      <c r="AF35" s="35"/>
      <c r="AG35" s="15"/>
    </row>
    <row r="36" spans="2:33" x14ac:dyDescent="0.2">
      <c r="B36" s="413"/>
      <c r="C36" s="110"/>
      <c r="D36" s="111"/>
      <c r="E36" s="181"/>
      <c r="F36" s="182"/>
      <c r="I36" s="146"/>
      <c r="J36" s="147"/>
      <c r="K36" s="148"/>
      <c r="L36" s="35"/>
      <c r="M36" s="34"/>
      <c r="N36" s="407" t="s">
        <v>180</v>
      </c>
      <c r="O36" s="223"/>
      <c r="P36" s="224"/>
      <c r="Q36" s="62">
        <v>38</v>
      </c>
      <c r="R36" s="51"/>
      <c r="S36" s="149"/>
      <c r="T36" s="147"/>
      <c r="U36" s="148"/>
      <c r="V36" s="13"/>
      <c r="W36" s="14"/>
      <c r="X36" s="149"/>
      <c r="Y36" s="147"/>
      <c r="Z36" s="148"/>
      <c r="AA36" s="13"/>
      <c r="AB36" s="14"/>
      <c r="AC36" s="147"/>
      <c r="AD36" s="147"/>
      <c r="AE36" s="148"/>
      <c r="AF36" s="13"/>
      <c r="AG36" s="15"/>
    </row>
    <row r="37" spans="2:33" x14ac:dyDescent="0.2">
      <c r="B37" s="414"/>
      <c r="C37" s="183"/>
      <c r="D37" s="184"/>
      <c r="E37" s="178"/>
      <c r="F37" s="179"/>
      <c r="I37" s="146"/>
      <c r="J37" s="147"/>
      <c r="K37" s="148"/>
      <c r="L37" s="35"/>
      <c r="M37" s="34"/>
      <c r="N37" s="407" t="s">
        <v>170</v>
      </c>
      <c r="O37" s="223"/>
      <c r="P37" s="224"/>
      <c r="Q37" s="33">
        <v>159</v>
      </c>
      <c r="R37" s="51"/>
      <c r="S37" s="149"/>
      <c r="T37" s="147"/>
      <c r="U37" s="148"/>
      <c r="V37" s="13"/>
      <c r="W37" s="14"/>
      <c r="X37" s="149"/>
      <c r="Y37" s="147"/>
      <c r="Z37" s="148"/>
      <c r="AA37" s="13"/>
      <c r="AB37" s="14"/>
      <c r="AC37" s="147"/>
      <c r="AD37" s="147"/>
      <c r="AE37" s="148"/>
      <c r="AF37" s="13"/>
      <c r="AG37" s="15"/>
    </row>
    <row r="38" spans="2:33" x14ac:dyDescent="0.2">
      <c r="B38" s="4"/>
      <c r="C38" s="4"/>
      <c r="D38" s="4"/>
      <c r="E38" s="176">
        <f>SUM(E33:F37)</f>
        <v>11488</v>
      </c>
      <c r="F38" s="177"/>
      <c r="I38" s="146"/>
      <c r="J38" s="147"/>
      <c r="K38" s="148"/>
      <c r="L38" s="13"/>
      <c r="M38" s="14"/>
      <c r="N38" s="407"/>
      <c r="O38" s="223"/>
      <c r="P38" s="224"/>
      <c r="Q38" s="35"/>
      <c r="R38" s="34"/>
      <c r="S38" s="149"/>
      <c r="T38" s="147"/>
      <c r="U38" s="148"/>
      <c r="V38" s="13"/>
      <c r="W38" s="14"/>
      <c r="X38" s="149"/>
      <c r="Y38" s="147"/>
      <c r="Z38" s="148"/>
      <c r="AA38" s="13"/>
      <c r="AB38" s="14"/>
      <c r="AC38" s="147"/>
      <c r="AD38" s="147"/>
      <c r="AE38" s="148"/>
      <c r="AF38" s="13"/>
      <c r="AG38" s="15"/>
    </row>
    <row r="39" spans="2:33" x14ac:dyDescent="0.2">
      <c r="B39" s="4"/>
      <c r="C39" s="4"/>
      <c r="D39" s="4"/>
      <c r="E39" s="4"/>
      <c r="F39" s="4"/>
      <c r="I39" s="146"/>
      <c r="J39" s="147"/>
      <c r="K39" s="148"/>
      <c r="L39" s="13"/>
      <c r="M39" s="14"/>
      <c r="N39" s="149"/>
      <c r="O39" s="147"/>
      <c r="P39" s="148"/>
      <c r="Q39" s="13"/>
      <c r="R39" s="14"/>
      <c r="S39" s="149"/>
      <c r="T39" s="147"/>
      <c r="U39" s="148"/>
      <c r="V39" s="13"/>
      <c r="W39" s="14"/>
      <c r="X39" s="149"/>
      <c r="Y39" s="147"/>
      <c r="Z39" s="148"/>
      <c r="AA39" s="13"/>
      <c r="AB39" s="14"/>
      <c r="AC39" s="147"/>
      <c r="AD39" s="147"/>
      <c r="AE39" s="148"/>
      <c r="AF39" s="13"/>
      <c r="AG39" s="15"/>
    </row>
    <row r="40" spans="2:33" ht="17" thickBot="1" x14ac:dyDescent="0.25">
      <c r="B40" s="5"/>
      <c r="C40" s="5"/>
      <c r="D40" s="5"/>
      <c r="E40" s="5"/>
      <c r="F40" s="5"/>
      <c r="I40" s="140"/>
      <c r="J40" s="141"/>
      <c r="K40" s="142"/>
      <c r="L40" s="16"/>
      <c r="M40" s="17">
        <f>SUM(L33:L38)</f>
        <v>156</v>
      </c>
      <c r="N40" s="164"/>
      <c r="O40" s="141"/>
      <c r="P40" s="142"/>
      <c r="Q40" s="16"/>
      <c r="R40" s="17">
        <f>SUM(Q33:Q38)</f>
        <v>1704</v>
      </c>
      <c r="S40" s="164"/>
      <c r="T40" s="141"/>
      <c r="U40" s="142"/>
      <c r="V40" s="16"/>
      <c r="W40" s="17">
        <f>SUM(V33:V38)</f>
        <v>0</v>
      </c>
      <c r="X40" s="164"/>
      <c r="Y40" s="141"/>
      <c r="Z40" s="142"/>
      <c r="AA40" s="16"/>
      <c r="AB40" s="17">
        <f>SUM(AA33:AA38)</f>
        <v>53</v>
      </c>
      <c r="AC40" s="141"/>
      <c r="AD40" s="141"/>
      <c r="AE40" s="142"/>
      <c r="AF40" s="16"/>
      <c r="AG40" s="18">
        <f>SUM(AF33:AF38)</f>
        <v>715</v>
      </c>
    </row>
    <row r="41" spans="2:33" ht="18" thickBot="1" x14ac:dyDescent="0.25">
      <c r="B41" s="168" t="s">
        <v>108</v>
      </c>
      <c r="C41" s="169"/>
      <c r="D41" s="169"/>
      <c r="E41" s="169"/>
      <c r="F41" s="170"/>
      <c r="G41" s="1"/>
      <c r="I41" s="171">
        <v>21</v>
      </c>
      <c r="J41" s="172"/>
      <c r="K41" s="172"/>
      <c r="L41" s="172"/>
      <c r="M41" s="173"/>
      <c r="N41" s="174">
        <v>22</v>
      </c>
      <c r="O41" s="172"/>
      <c r="P41" s="172"/>
      <c r="Q41" s="172"/>
      <c r="R41" s="173"/>
      <c r="S41" s="174">
        <v>23</v>
      </c>
      <c r="T41" s="172"/>
      <c r="U41" s="172"/>
      <c r="V41" s="172"/>
      <c r="W41" s="173"/>
      <c r="X41" s="174">
        <v>24</v>
      </c>
      <c r="Y41" s="172"/>
      <c r="Z41" s="172"/>
      <c r="AA41" s="172"/>
      <c r="AB41" s="173"/>
      <c r="AC41" s="172">
        <v>25</v>
      </c>
      <c r="AD41" s="172"/>
      <c r="AE41" s="172"/>
      <c r="AF41" s="172"/>
      <c r="AG41" s="175"/>
    </row>
    <row r="42" spans="2:33" x14ac:dyDescent="0.2">
      <c r="B42" s="157" t="s">
        <v>109</v>
      </c>
      <c r="C42" s="158"/>
      <c r="D42" s="158"/>
      <c r="E42" s="6">
        <v>38</v>
      </c>
      <c r="F42" s="7">
        <v>108</v>
      </c>
      <c r="G42" s="1"/>
      <c r="I42" s="403"/>
      <c r="J42" s="400"/>
      <c r="K42" s="401"/>
      <c r="L42" s="11"/>
      <c r="M42" s="60"/>
      <c r="N42" s="402" t="s">
        <v>199</v>
      </c>
      <c r="O42" s="400"/>
      <c r="P42" s="401"/>
      <c r="Q42" s="32">
        <v>58</v>
      </c>
      <c r="R42" s="71"/>
      <c r="S42" s="402" t="s">
        <v>291</v>
      </c>
      <c r="T42" s="400"/>
      <c r="U42" s="401"/>
      <c r="V42" s="45">
        <v>175</v>
      </c>
      <c r="W42" s="71"/>
      <c r="X42" s="402" t="s">
        <v>294</v>
      </c>
      <c r="Y42" s="400"/>
      <c r="Z42" s="401"/>
      <c r="AA42" s="45">
        <v>300</v>
      </c>
      <c r="AB42" s="71"/>
      <c r="AC42" s="400" t="s">
        <v>293</v>
      </c>
      <c r="AD42" s="400"/>
      <c r="AE42" s="401"/>
      <c r="AF42" s="45">
        <v>1320</v>
      </c>
      <c r="AG42" s="73"/>
    </row>
    <row r="43" spans="2:33" x14ac:dyDescent="0.2">
      <c r="B43" s="157" t="s">
        <v>110</v>
      </c>
      <c r="C43" s="158"/>
      <c r="D43" s="158"/>
      <c r="E43" s="6">
        <v>17</v>
      </c>
      <c r="F43" s="7">
        <v>47</v>
      </c>
      <c r="G43" s="1"/>
      <c r="I43" s="146"/>
      <c r="J43" s="147"/>
      <c r="K43" s="148"/>
      <c r="L43" s="13"/>
      <c r="M43" s="14"/>
      <c r="N43" s="149"/>
      <c r="O43" s="147"/>
      <c r="P43" s="148"/>
      <c r="Q43" s="35"/>
      <c r="R43" s="14"/>
      <c r="S43" s="149" t="s">
        <v>292</v>
      </c>
      <c r="T43" s="147"/>
      <c r="U43" s="148"/>
      <c r="V43" s="55">
        <v>75</v>
      </c>
      <c r="W43" s="72"/>
      <c r="X43" s="149" t="s">
        <v>291</v>
      </c>
      <c r="Y43" s="147"/>
      <c r="Z43" s="148"/>
      <c r="AA43" s="33">
        <v>159</v>
      </c>
      <c r="AB43" s="72"/>
      <c r="AC43" s="147" t="s">
        <v>13</v>
      </c>
      <c r="AD43" s="147"/>
      <c r="AE43" s="148"/>
      <c r="AF43" s="62">
        <v>60</v>
      </c>
      <c r="AG43" s="76"/>
    </row>
    <row r="44" spans="2:33" x14ac:dyDescent="0.2">
      <c r="B44" s="157" t="s">
        <v>47</v>
      </c>
      <c r="C44" s="158"/>
      <c r="D44" s="158"/>
      <c r="E44" s="6">
        <v>34</v>
      </c>
      <c r="F44" s="7">
        <v>96</v>
      </c>
      <c r="G44" s="1"/>
      <c r="I44" s="146"/>
      <c r="J44" s="147"/>
      <c r="K44" s="148"/>
      <c r="L44" s="13"/>
      <c r="M44" s="14"/>
      <c r="N44" s="149"/>
      <c r="O44" s="147"/>
      <c r="P44" s="148"/>
      <c r="Q44" s="35"/>
      <c r="R44" s="14"/>
      <c r="S44" s="149"/>
      <c r="T44" s="147"/>
      <c r="U44" s="148"/>
      <c r="V44" s="35"/>
      <c r="W44" s="14"/>
      <c r="X44" s="149"/>
      <c r="Y44" s="147"/>
      <c r="Z44" s="148"/>
      <c r="AA44" s="35"/>
      <c r="AB44" s="14"/>
      <c r="AC44" s="147"/>
      <c r="AD44" s="147"/>
      <c r="AE44" s="148"/>
      <c r="AF44" s="35"/>
      <c r="AG44" s="15"/>
    </row>
    <row r="45" spans="2:33" x14ac:dyDescent="0.2">
      <c r="B45" s="157" t="s">
        <v>31</v>
      </c>
      <c r="C45" s="158"/>
      <c r="D45" s="158"/>
      <c r="E45" s="6">
        <v>200</v>
      </c>
      <c r="F45" s="7">
        <v>600</v>
      </c>
      <c r="G45" s="1"/>
      <c r="I45" s="146"/>
      <c r="J45" s="147"/>
      <c r="K45" s="148"/>
      <c r="L45" s="13"/>
      <c r="M45" s="14"/>
      <c r="N45" s="149"/>
      <c r="O45" s="147"/>
      <c r="P45" s="148"/>
      <c r="Q45" s="13"/>
      <c r="R45" s="14"/>
      <c r="S45" s="149"/>
      <c r="T45" s="147"/>
      <c r="U45" s="148"/>
      <c r="V45" s="35"/>
      <c r="W45" s="14"/>
      <c r="X45" s="149"/>
      <c r="Y45" s="147"/>
      <c r="Z45" s="148"/>
      <c r="AA45" s="35"/>
      <c r="AB45" s="14"/>
      <c r="AC45" s="147"/>
      <c r="AD45" s="147"/>
      <c r="AE45" s="148"/>
      <c r="AF45" s="13"/>
      <c r="AG45" s="15"/>
    </row>
    <row r="46" spans="2:33" x14ac:dyDescent="0.2">
      <c r="B46" s="157" t="s">
        <v>263</v>
      </c>
      <c r="C46" s="158"/>
      <c r="D46" s="158"/>
      <c r="E46" s="6">
        <v>13</v>
      </c>
      <c r="F46" s="7">
        <v>33</v>
      </c>
      <c r="G46" s="1"/>
      <c r="I46" s="146"/>
      <c r="J46" s="147"/>
      <c r="K46" s="148"/>
      <c r="L46" s="13"/>
      <c r="M46" s="14"/>
      <c r="N46" s="149"/>
      <c r="O46" s="147"/>
      <c r="P46" s="148"/>
      <c r="Q46" s="13"/>
      <c r="R46" s="14"/>
      <c r="S46" s="149"/>
      <c r="T46" s="147"/>
      <c r="U46" s="148"/>
      <c r="V46" s="13"/>
      <c r="W46" s="14"/>
      <c r="X46" s="149"/>
      <c r="Y46" s="147"/>
      <c r="Z46" s="148"/>
      <c r="AA46" s="13"/>
      <c r="AB46" s="14"/>
      <c r="AC46" s="147"/>
      <c r="AD46" s="147"/>
      <c r="AE46" s="148"/>
      <c r="AF46" s="13"/>
      <c r="AG46" s="15"/>
    </row>
    <row r="47" spans="2:33" x14ac:dyDescent="0.2">
      <c r="B47" s="157" t="s">
        <v>112</v>
      </c>
      <c r="C47" s="158"/>
      <c r="D47" s="158"/>
      <c r="E47" s="6">
        <v>86</v>
      </c>
      <c r="F47" s="7">
        <v>256</v>
      </c>
      <c r="G47" s="1"/>
      <c r="I47" s="146"/>
      <c r="J47" s="147"/>
      <c r="K47" s="148"/>
      <c r="L47" s="13"/>
      <c r="M47" s="14"/>
      <c r="N47" s="149"/>
      <c r="O47" s="147"/>
      <c r="P47" s="148"/>
      <c r="Q47" s="13"/>
      <c r="R47" s="14"/>
      <c r="S47" s="149"/>
      <c r="T47" s="147"/>
      <c r="U47" s="148"/>
      <c r="V47" s="13"/>
      <c r="W47" s="14"/>
      <c r="X47" s="149"/>
      <c r="Y47" s="147"/>
      <c r="Z47" s="148"/>
      <c r="AA47" s="13"/>
      <c r="AB47" s="14"/>
      <c r="AC47" s="147"/>
      <c r="AD47" s="147"/>
      <c r="AE47" s="148"/>
      <c r="AF47" s="13"/>
      <c r="AG47" s="15"/>
    </row>
    <row r="48" spans="2:33" x14ac:dyDescent="0.2">
      <c r="B48" s="157" t="s">
        <v>47</v>
      </c>
      <c r="C48" s="158"/>
      <c r="D48" s="158"/>
      <c r="E48" s="6">
        <v>354</v>
      </c>
      <c r="F48" s="7">
        <v>702</v>
      </c>
      <c r="G48" s="1"/>
      <c r="I48" s="146"/>
      <c r="J48" s="147"/>
      <c r="K48" s="148"/>
      <c r="L48" s="13"/>
      <c r="M48" s="14"/>
      <c r="N48" s="149"/>
      <c r="O48" s="147"/>
      <c r="P48" s="148"/>
      <c r="Q48" s="13"/>
      <c r="R48" s="14"/>
      <c r="S48" s="149"/>
      <c r="T48" s="147"/>
      <c r="U48" s="148"/>
      <c r="V48" s="13"/>
      <c r="W48" s="14"/>
      <c r="X48" s="149"/>
      <c r="Y48" s="147"/>
      <c r="Z48" s="148"/>
      <c r="AA48" s="13"/>
      <c r="AB48" s="14"/>
      <c r="AC48" s="147"/>
      <c r="AD48" s="147"/>
      <c r="AE48" s="148"/>
      <c r="AF48" s="13"/>
      <c r="AG48" s="15"/>
    </row>
    <row r="49" spans="2:33" x14ac:dyDescent="0.2">
      <c r="B49" s="157" t="s">
        <v>264</v>
      </c>
      <c r="C49" s="158"/>
      <c r="D49" s="158"/>
      <c r="E49" s="6">
        <v>105</v>
      </c>
      <c r="F49" s="7">
        <v>839</v>
      </c>
      <c r="G49" s="1"/>
      <c r="I49" s="140"/>
      <c r="J49" s="141"/>
      <c r="K49" s="142"/>
      <c r="L49" s="16"/>
      <c r="M49" s="17">
        <f>SUM(L42:L47)</f>
        <v>0</v>
      </c>
      <c r="N49" s="164"/>
      <c r="O49" s="141"/>
      <c r="P49" s="142"/>
      <c r="Q49" s="16"/>
      <c r="R49" s="17">
        <f>SUM(Q42:Q47)</f>
        <v>58</v>
      </c>
      <c r="S49" s="164"/>
      <c r="T49" s="141"/>
      <c r="U49" s="142"/>
      <c r="V49" s="16"/>
      <c r="W49" s="17">
        <f>SUM(V42:V47)</f>
        <v>250</v>
      </c>
      <c r="X49" s="164"/>
      <c r="Y49" s="141"/>
      <c r="Z49" s="142"/>
      <c r="AA49" s="16"/>
      <c r="AB49" s="17">
        <f>SUM(AA42:AA47)</f>
        <v>459</v>
      </c>
      <c r="AC49" s="141"/>
      <c r="AD49" s="141"/>
      <c r="AE49" s="142"/>
      <c r="AF49" s="16"/>
      <c r="AG49" s="18">
        <f>SUM(AF42:AF47)</f>
        <v>1380</v>
      </c>
    </row>
    <row r="50" spans="2:33" ht="17" x14ac:dyDescent="0.2">
      <c r="B50" s="157" t="s">
        <v>47</v>
      </c>
      <c r="C50" s="158"/>
      <c r="D50" s="158"/>
      <c r="E50" s="6">
        <v>712</v>
      </c>
      <c r="F50" s="7">
        <v>4286</v>
      </c>
      <c r="G50" s="1"/>
      <c r="I50" s="159">
        <v>26</v>
      </c>
      <c r="J50" s="160"/>
      <c r="K50" s="160"/>
      <c r="L50" s="160"/>
      <c r="M50" s="161"/>
      <c r="N50" s="162">
        <v>27</v>
      </c>
      <c r="O50" s="160"/>
      <c r="P50" s="160"/>
      <c r="Q50" s="160"/>
      <c r="R50" s="161"/>
      <c r="S50" s="162">
        <v>28</v>
      </c>
      <c r="T50" s="160"/>
      <c r="U50" s="160"/>
      <c r="V50" s="160"/>
      <c r="W50" s="161"/>
      <c r="X50" s="162">
        <v>29</v>
      </c>
      <c r="Y50" s="160"/>
      <c r="Z50" s="160"/>
      <c r="AA50" s="160"/>
      <c r="AB50" s="161"/>
      <c r="AC50" s="160">
        <v>30</v>
      </c>
      <c r="AD50" s="160"/>
      <c r="AE50" s="160"/>
      <c r="AF50" s="160"/>
      <c r="AG50" s="163"/>
    </row>
    <row r="51" spans="2:33" x14ac:dyDescent="0.2">
      <c r="B51" s="154"/>
      <c r="C51" s="155"/>
      <c r="D51" s="155"/>
      <c r="E51" s="8"/>
      <c r="F51" s="9"/>
      <c r="G51" s="1"/>
      <c r="I51" s="403" t="s">
        <v>199</v>
      </c>
      <c r="J51" s="400"/>
      <c r="K51" s="401"/>
      <c r="L51" s="32">
        <v>129</v>
      </c>
      <c r="M51" s="71"/>
      <c r="N51" s="402" t="s">
        <v>41</v>
      </c>
      <c r="O51" s="400"/>
      <c r="P51" s="401"/>
      <c r="Q51" s="32">
        <v>45</v>
      </c>
      <c r="R51" s="71"/>
      <c r="S51" s="402" t="s">
        <v>298</v>
      </c>
      <c r="T51" s="400"/>
      <c r="U51" s="401"/>
      <c r="V51" s="45">
        <v>35</v>
      </c>
      <c r="W51" s="71"/>
      <c r="X51" s="402" t="s">
        <v>199</v>
      </c>
      <c r="Y51" s="400"/>
      <c r="Z51" s="401"/>
      <c r="AA51" s="32">
        <v>97</v>
      </c>
      <c r="AB51" s="71"/>
      <c r="AC51" s="400" t="s">
        <v>301</v>
      </c>
      <c r="AD51" s="400"/>
      <c r="AE51" s="401"/>
      <c r="AF51" s="45">
        <v>35</v>
      </c>
      <c r="AG51" s="73"/>
    </row>
    <row r="52" spans="2:33" x14ac:dyDescent="0.2">
      <c r="B52" s="1"/>
      <c r="C52" s="1"/>
      <c r="D52" s="1"/>
      <c r="E52" s="10">
        <f>SUM(E42:E51)</f>
        <v>1559</v>
      </c>
      <c r="F52" s="10">
        <f>SUM(F42:F51)</f>
        <v>6967</v>
      </c>
      <c r="G52" s="1"/>
      <c r="I52" s="146" t="s">
        <v>295</v>
      </c>
      <c r="J52" s="147"/>
      <c r="K52" s="148"/>
      <c r="L52" s="33">
        <v>191</v>
      </c>
      <c r="M52" s="72"/>
      <c r="N52" s="149" t="s">
        <v>297</v>
      </c>
      <c r="O52" s="147"/>
      <c r="P52" s="148"/>
      <c r="Q52" s="33">
        <v>40</v>
      </c>
      <c r="R52" s="72"/>
      <c r="S52" s="149"/>
      <c r="T52" s="147"/>
      <c r="U52" s="148"/>
      <c r="V52" s="35"/>
      <c r="W52" s="14"/>
      <c r="X52" s="149" t="s">
        <v>299</v>
      </c>
      <c r="Y52" s="147"/>
      <c r="Z52" s="148"/>
      <c r="AA52" s="33">
        <v>135</v>
      </c>
      <c r="AB52" s="72"/>
      <c r="AC52" s="147"/>
      <c r="AD52" s="147"/>
      <c r="AE52" s="148"/>
      <c r="AF52" s="35"/>
      <c r="AG52" s="15"/>
    </row>
    <row r="53" spans="2:33" x14ac:dyDescent="0.2">
      <c r="B53" s="1"/>
      <c r="C53" s="1"/>
      <c r="D53" s="1"/>
      <c r="E53" s="1"/>
      <c r="F53" s="1"/>
      <c r="G53" s="1"/>
      <c r="I53" s="146" t="s">
        <v>296</v>
      </c>
      <c r="J53" s="147"/>
      <c r="K53" s="148"/>
      <c r="L53" s="33">
        <v>45</v>
      </c>
      <c r="M53" s="72"/>
      <c r="N53" s="149"/>
      <c r="O53" s="147"/>
      <c r="P53" s="148"/>
      <c r="Q53" s="35"/>
      <c r="R53" s="14"/>
      <c r="S53" s="149"/>
      <c r="T53" s="147"/>
      <c r="U53" s="148"/>
      <c r="V53" s="35"/>
      <c r="W53" s="14"/>
      <c r="X53" s="149" t="s">
        <v>300</v>
      </c>
      <c r="Y53" s="147"/>
      <c r="Z53" s="148"/>
      <c r="AA53" s="33">
        <v>60</v>
      </c>
      <c r="AB53" s="72"/>
      <c r="AC53" s="147"/>
      <c r="AD53" s="147"/>
      <c r="AE53" s="148"/>
      <c r="AF53" s="35"/>
      <c r="AG53" s="15"/>
    </row>
    <row r="54" spans="2:33" ht="17" thickBot="1" x14ac:dyDescent="0.25">
      <c r="B54" s="1"/>
      <c r="C54" s="1"/>
      <c r="D54" s="1"/>
      <c r="E54" s="1"/>
      <c r="F54" s="1"/>
      <c r="G54" s="1"/>
      <c r="I54" s="146"/>
      <c r="J54" s="147"/>
      <c r="K54" s="148"/>
      <c r="L54" s="35"/>
      <c r="M54" s="14"/>
      <c r="N54" s="149"/>
      <c r="O54" s="147"/>
      <c r="P54" s="148"/>
      <c r="Q54" s="35"/>
      <c r="R54" s="14"/>
      <c r="S54" s="149"/>
      <c r="T54" s="147"/>
      <c r="U54" s="148"/>
      <c r="V54" s="35"/>
      <c r="W54" s="14"/>
      <c r="X54" s="149"/>
      <c r="Y54" s="147"/>
      <c r="Z54" s="148"/>
      <c r="AA54" s="35"/>
      <c r="AB54" s="14"/>
      <c r="AC54" s="147"/>
      <c r="AD54" s="147"/>
      <c r="AE54" s="148"/>
      <c r="AF54" s="35"/>
      <c r="AG54" s="15"/>
    </row>
    <row r="55" spans="2:33" x14ac:dyDescent="0.2">
      <c r="B55" s="152" t="s">
        <v>254</v>
      </c>
      <c r="C55" s="153"/>
      <c r="D55" s="153"/>
      <c r="E55" s="153"/>
      <c r="F55" s="26">
        <f>SUM(AA15,AA26,AA27,AF34,AF43,Q36)</f>
        <v>901</v>
      </c>
      <c r="G55" s="1"/>
      <c r="I55" s="146"/>
      <c r="J55" s="147"/>
      <c r="K55" s="148"/>
      <c r="L55" s="35"/>
      <c r="M55" s="14"/>
      <c r="N55" s="149"/>
      <c r="O55" s="147"/>
      <c r="P55" s="148"/>
      <c r="Q55" s="35"/>
      <c r="R55" s="14"/>
      <c r="S55" s="149"/>
      <c r="T55" s="147"/>
      <c r="U55" s="148"/>
      <c r="V55" s="13"/>
      <c r="W55" s="14"/>
      <c r="X55" s="149"/>
      <c r="Y55" s="147"/>
      <c r="Z55" s="148"/>
      <c r="AA55" s="35"/>
      <c r="AB55" s="14"/>
      <c r="AC55" s="147"/>
      <c r="AD55" s="147"/>
      <c r="AE55" s="148"/>
      <c r="AF55" s="35"/>
      <c r="AG55" s="15"/>
    </row>
    <row r="56" spans="2:33" x14ac:dyDescent="0.2">
      <c r="B56" s="150" t="s">
        <v>255</v>
      </c>
      <c r="C56" s="151"/>
      <c r="D56" s="151"/>
      <c r="E56" s="151"/>
      <c r="F56" s="27">
        <f>AF25</f>
        <v>559</v>
      </c>
      <c r="I56" s="146"/>
      <c r="J56" s="147"/>
      <c r="K56" s="148"/>
      <c r="L56" s="13"/>
      <c r="M56" s="14"/>
      <c r="N56" s="149"/>
      <c r="O56" s="147"/>
      <c r="P56" s="148"/>
      <c r="Q56" s="13"/>
      <c r="R56" s="14"/>
      <c r="S56" s="149"/>
      <c r="T56" s="147"/>
      <c r="U56" s="148"/>
      <c r="V56" s="13"/>
      <c r="W56" s="14"/>
      <c r="X56" s="149"/>
      <c r="Y56" s="147"/>
      <c r="Z56" s="148"/>
      <c r="AA56" s="35"/>
      <c r="AB56" s="14"/>
      <c r="AC56" s="147"/>
      <c r="AD56" s="147"/>
      <c r="AE56" s="148"/>
      <c r="AF56" s="35"/>
      <c r="AG56" s="15"/>
    </row>
    <row r="57" spans="2:33" x14ac:dyDescent="0.2">
      <c r="B57" s="144" t="s">
        <v>30</v>
      </c>
      <c r="C57" s="145"/>
      <c r="D57" s="145"/>
      <c r="E57" s="145"/>
      <c r="F57" s="23">
        <f>Q15</f>
        <v>335</v>
      </c>
      <c r="I57" s="146"/>
      <c r="J57" s="147"/>
      <c r="K57" s="148"/>
      <c r="L57" s="13"/>
      <c r="M57" s="14"/>
      <c r="N57" s="149"/>
      <c r="O57" s="147"/>
      <c r="P57" s="148"/>
      <c r="Q57" s="13"/>
      <c r="R57" s="14"/>
      <c r="S57" s="149"/>
      <c r="T57" s="147"/>
      <c r="U57" s="148"/>
      <c r="V57" s="13"/>
      <c r="W57" s="14"/>
      <c r="X57" s="149"/>
      <c r="Y57" s="147"/>
      <c r="Z57" s="148"/>
      <c r="AA57" s="13"/>
      <c r="AB57" s="14"/>
      <c r="AC57" s="147"/>
      <c r="AD57" s="147"/>
      <c r="AE57" s="148"/>
      <c r="AF57" s="13"/>
      <c r="AG57" s="15"/>
    </row>
    <row r="58" spans="2:33" ht="17" thickBot="1" x14ac:dyDescent="0.25">
      <c r="B58" s="138" t="s">
        <v>256</v>
      </c>
      <c r="C58" s="139"/>
      <c r="D58" s="139"/>
      <c r="E58" s="139"/>
      <c r="F58" s="22">
        <f>0</f>
        <v>0</v>
      </c>
      <c r="I58" s="119"/>
      <c r="J58" s="120"/>
      <c r="K58" s="121"/>
      <c r="L58" s="19"/>
      <c r="M58" s="20">
        <f>SUM(L51:L56)</f>
        <v>365</v>
      </c>
      <c r="N58" s="143"/>
      <c r="O58" s="120"/>
      <c r="P58" s="121"/>
      <c r="Q58" s="19"/>
      <c r="R58" s="20">
        <f>SUM(Q51:Q56)</f>
        <v>85</v>
      </c>
      <c r="S58" s="143"/>
      <c r="T58" s="120"/>
      <c r="U58" s="121"/>
      <c r="V58" s="19"/>
      <c r="W58" s="20">
        <f>SUM(V51:V56)</f>
        <v>35</v>
      </c>
      <c r="X58" s="143"/>
      <c r="Y58" s="120"/>
      <c r="Z58" s="121"/>
      <c r="AA58" s="19"/>
      <c r="AB58" s="20">
        <f>SUM(AA51:AA56)</f>
        <v>292</v>
      </c>
      <c r="AC58" s="120"/>
      <c r="AD58" s="120"/>
      <c r="AE58" s="121"/>
      <c r="AF58" s="19"/>
      <c r="AG58" s="63">
        <f>SUM(AF51:AF56)</f>
        <v>35</v>
      </c>
    </row>
    <row r="59" spans="2:33" x14ac:dyDescent="0.2">
      <c r="B59" s="126" t="s">
        <v>21</v>
      </c>
      <c r="C59" s="127"/>
      <c r="D59" s="127"/>
      <c r="E59" s="127"/>
      <c r="F59" s="30">
        <f>SUM(L6,Q6,AA16,V16,Q16,L24,AF33,AA33,Q34,L34,Q42,V43,AA51,Q51,L51)</f>
        <v>3495</v>
      </c>
    </row>
    <row r="60" spans="2:33" x14ac:dyDescent="0.2">
      <c r="B60" s="131" t="s">
        <v>23</v>
      </c>
      <c r="C60" s="132"/>
      <c r="D60" s="132"/>
      <c r="E60" s="132"/>
      <c r="F60" s="24">
        <f>SUM(V15,V19,L15:L16,Q24,V26:V27)</f>
        <v>588</v>
      </c>
    </row>
    <row r="61" spans="2:33" ht="17" thickBot="1" x14ac:dyDescent="0.25">
      <c r="B61" s="136" t="s">
        <v>45</v>
      </c>
      <c r="C61" s="137"/>
      <c r="D61" s="137"/>
      <c r="E61" s="137"/>
      <c r="F61" s="25">
        <f>SUM(L7,V6,AF6:AF7,AF15,V17:V18,Q25,V24:V25,AA24:AA25,AF24,Q33,Q35,Q37,L33,V42,AA42:AA43,AF42,AF51,AA52:AA53,V51,Q52,L52:L53)</f>
        <v>5216</v>
      </c>
    </row>
    <row r="62" spans="2:33" x14ac:dyDescent="0.2">
      <c r="B62" s="21"/>
      <c r="C62" s="21"/>
      <c r="D62" s="21"/>
      <c r="E62" s="21"/>
    </row>
    <row r="63" spans="2:33" ht="17" thickBot="1" x14ac:dyDescent="0.25">
      <c r="B63" s="21"/>
      <c r="C63" s="21"/>
      <c r="D63" s="21"/>
      <c r="E63" s="21"/>
    </row>
    <row r="64" spans="2:33" x14ac:dyDescent="0.2">
      <c r="B64" s="122" t="s">
        <v>257</v>
      </c>
      <c r="C64" s="123"/>
      <c r="D64" s="123"/>
      <c r="E64" s="123"/>
      <c r="F64" s="31">
        <f>SUM(L15)</f>
        <v>100</v>
      </c>
    </row>
    <row r="65" spans="2:6" x14ac:dyDescent="0.2">
      <c r="B65" s="124" t="s">
        <v>258</v>
      </c>
      <c r="C65" s="125"/>
      <c r="D65" s="125"/>
      <c r="E65" s="125"/>
      <c r="F65" s="28">
        <f>SUM(AA15,AA26:AA27,AF43)</f>
        <v>380</v>
      </c>
    </row>
    <row r="66" spans="2:6" x14ac:dyDescent="0.2">
      <c r="B66" s="114" t="s">
        <v>259</v>
      </c>
      <c r="C66" s="115"/>
      <c r="D66" s="115"/>
      <c r="E66" s="115"/>
      <c r="F66" s="40">
        <f>SUM(L51:L53,Q51:Q52,V51,AA51:AA54,AF51,AF42,AA42:AA43,V42:V43,Q42,AA33,AF33:AF34,Q33:Q38,L33:L34,Q24:Q25,V24:V28,AA24,AF24:AF25,AF15,AA16,V16:V19,Q15:Q16,L16,L6,Q6,V6,AF7)-95</f>
        <v>10094</v>
      </c>
    </row>
    <row r="67" spans="2:6" ht="17" thickBot="1" x14ac:dyDescent="0.25">
      <c r="B67" s="398" t="s">
        <v>249</v>
      </c>
      <c r="C67" s="399"/>
      <c r="D67" s="399"/>
      <c r="E67" s="399"/>
      <c r="F67" s="29">
        <f>SUM(AA25,L24,Q16,V15,AF6)</f>
        <v>355</v>
      </c>
    </row>
  </sheetData>
  <mergeCells count="331">
    <mergeCell ref="X24:Z24"/>
    <mergeCell ref="B3:D4"/>
    <mergeCell ref="E3:F4"/>
    <mergeCell ref="B8:F9"/>
    <mergeCell ref="B10:D10"/>
    <mergeCell ref="B11:D11"/>
    <mergeCell ref="B12:D12"/>
    <mergeCell ref="E10:F10"/>
    <mergeCell ref="E11:F11"/>
    <mergeCell ref="E12:F12"/>
    <mergeCell ref="B22:D22"/>
    <mergeCell ref="B23:D23"/>
    <mergeCell ref="E18:F18"/>
    <mergeCell ref="E19:F19"/>
    <mergeCell ref="E20:F20"/>
    <mergeCell ref="E21:F21"/>
    <mergeCell ref="E22:F22"/>
    <mergeCell ref="E23:F23"/>
    <mergeCell ref="E13:F13"/>
    <mergeCell ref="B16:F17"/>
    <mergeCell ref="B18:D18"/>
    <mergeCell ref="B19:D19"/>
    <mergeCell ref="B20:D20"/>
    <mergeCell ref="B21:D21"/>
    <mergeCell ref="B35:D35"/>
    <mergeCell ref="B36:D36"/>
    <mergeCell ref="B37:D37"/>
    <mergeCell ref="E33:F33"/>
    <mergeCell ref="E34:F34"/>
    <mergeCell ref="E35:F35"/>
    <mergeCell ref="E36:F36"/>
    <mergeCell ref="E37:F37"/>
    <mergeCell ref="E24:F24"/>
    <mergeCell ref="B27:D28"/>
    <mergeCell ref="E27:F28"/>
    <mergeCell ref="B32:F32"/>
    <mergeCell ref="B33:D33"/>
    <mergeCell ref="B34:D34"/>
    <mergeCell ref="B46:D46"/>
    <mergeCell ref="B47:D47"/>
    <mergeCell ref="B48:D48"/>
    <mergeCell ref="B49:D49"/>
    <mergeCell ref="B50:D50"/>
    <mergeCell ref="B51:D51"/>
    <mergeCell ref="E38:F38"/>
    <mergeCell ref="B41:F41"/>
    <mergeCell ref="B42:D42"/>
    <mergeCell ref="B43:D43"/>
    <mergeCell ref="B44:D44"/>
    <mergeCell ref="B45:D45"/>
    <mergeCell ref="N6:P6"/>
    <mergeCell ref="N7:P7"/>
    <mergeCell ref="N8:P8"/>
    <mergeCell ref="N9:P9"/>
    <mergeCell ref="N10:P10"/>
    <mergeCell ref="N11:P11"/>
    <mergeCell ref="N12:P12"/>
    <mergeCell ref="N13:P13"/>
    <mergeCell ref="I6:K6"/>
    <mergeCell ref="I7:K7"/>
    <mergeCell ref="I8:K8"/>
    <mergeCell ref="I9:K9"/>
    <mergeCell ref="I10:K10"/>
    <mergeCell ref="I11:K11"/>
    <mergeCell ref="AC6:AE6"/>
    <mergeCell ref="AC7:AE7"/>
    <mergeCell ref="AC8:AE8"/>
    <mergeCell ref="AC9:AE9"/>
    <mergeCell ref="AC10:AE10"/>
    <mergeCell ref="AC11:AE11"/>
    <mergeCell ref="S12:U12"/>
    <mergeCell ref="S13:U13"/>
    <mergeCell ref="X6:Z6"/>
    <mergeCell ref="X7:Z7"/>
    <mergeCell ref="X8:Z8"/>
    <mergeCell ref="X9:Z9"/>
    <mergeCell ref="X10:Z10"/>
    <mergeCell ref="X11:Z11"/>
    <mergeCell ref="X12:Z12"/>
    <mergeCell ref="X13:Z13"/>
    <mergeCell ref="S6:U6"/>
    <mergeCell ref="S7:U7"/>
    <mergeCell ref="S8:U8"/>
    <mergeCell ref="S9:U9"/>
    <mergeCell ref="S10:U10"/>
    <mergeCell ref="S11:U11"/>
    <mergeCell ref="AC12:AE12"/>
    <mergeCell ref="AC13:AE13"/>
    <mergeCell ref="I15:K15"/>
    <mergeCell ref="I16:K16"/>
    <mergeCell ref="I17:K17"/>
    <mergeCell ref="AC15:AE15"/>
    <mergeCell ref="AC16:AE16"/>
    <mergeCell ref="AC17:AE17"/>
    <mergeCell ref="N14:R14"/>
    <mergeCell ref="I12:K12"/>
    <mergeCell ref="I13:K13"/>
    <mergeCell ref="X15:Z15"/>
    <mergeCell ref="X16:Z16"/>
    <mergeCell ref="X17:Z17"/>
    <mergeCell ref="S15:U15"/>
    <mergeCell ref="S16:U16"/>
    <mergeCell ref="S17:U17"/>
    <mergeCell ref="S18:U18"/>
    <mergeCell ref="S19:U19"/>
    <mergeCell ref="S20:U20"/>
    <mergeCell ref="S21:U21"/>
    <mergeCell ref="N15:P15"/>
    <mergeCell ref="N16:P16"/>
    <mergeCell ref="N17:P17"/>
    <mergeCell ref="N18:P18"/>
    <mergeCell ref="N19:P19"/>
    <mergeCell ref="AC18:AE18"/>
    <mergeCell ref="AC19:AE19"/>
    <mergeCell ref="AC20:AE20"/>
    <mergeCell ref="AC21:AE21"/>
    <mergeCell ref="AC22:AE22"/>
    <mergeCell ref="I24:K24"/>
    <mergeCell ref="S24:U24"/>
    <mergeCell ref="AC24:AE24"/>
    <mergeCell ref="AC23:AG23"/>
    <mergeCell ref="S22:U22"/>
    <mergeCell ref="I18:K18"/>
    <mergeCell ref="I19:K19"/>
    <mergeCell ref="I20:K20"/>
    <mergeCell ref="I21:K21"/>
    <mergeCell ref="I22:K22"/>
    <mergeCell ref="N24:P24"/>
    <mergeCell ref="X18:Z18"/>
    <mergeCell ref="X19:Z19"/>
    <mergeCell ref="X20:Z20"/>
    <mergeCell ref="X21:Z21"/>
    <mergeCell ref="X22:Z22"/>
    <mergeCell ref="N20:P20"/>
    <mergeCell ref="N21:P21"/>
    <mergeCell ref="N22:P22"/>
    <mergeCell ref="N25:P25"/>
    <mergeCell ref="N26:P26"/>
    <mergeCell ref="N27:P27"/>
    <mergeCell ref="N28:P28"/>
    <mergeCell ref="N29:P29"/>
    <mergeCell ref="N30:P30"/>
    <mergeCell ref="N31:P31"/>
    <mergeCell ref="I25:K25"/>
    <mergeCell ref="I26:K26"/>
    <mergeCell ref="I27:K27"/>
    <mergeCell ref="I28:K28"/>
    <mergeCell ref="I29:K29"/>
    <mergeCell ref="I30:K30"/>
    <mergeCell ref="I31:K31"/>
    <mergeCell ref="AC25:AE25"/>
    <mergeCell ref="AC26:AE26"/>
    <mergeCell ref="AC27:AE27"/>
    <mergeCell ref="AC28:AE28"/>
    <mergeCell ref="AC29:AE29"/>
    <mergeCell ref="AC30:AE30"/>
    <mergeCell ref="S31:U31"/>
    <mergeCell ref="X25:Z25"/>
    <mergeCell ref="X26:Z26"/>
    <mergeCell ref="X27:Z27"/>
    <mergeCell ref="X28:Z28"/>
    <mergeCell ref="X29:Z29"/>
    <mergeCell ref="X30:Z30"/>
    <mergeCell ref="X31:Z31"/>
    <mergeCell ref="S25:U25"/>
    <mergeCell ref="S26:U26"/>
    <mergeCell ref="S27:U27"/>
    <mergeCell ref="S28:U28"/>
    <mergeCell ref="S29:U29"/>
    <mergeCell ref="S30:U30"/>
    <mergeCell ref="AC31:AE31"/>
    <mergeCell ref="X33:Z33"/>
    <mergeCell ref="X34:Z34"/>
    <mergeCell ref="X35:Z35"/>
    <mergeCell ref="X36:Z36"/>
    <mergeCell ref="S33:U33"/>
    <mergeCell ref="S34:U34"/>
    <mergeCell ref="S35:U35"/>
    <mergeCell ref="S36:U36"/>
    <mergeCell ref="S37:U37"/>
    <mergeCell ref="X37:Z37"/>
    <mergeCell ref="N33:P33"/>
    <mergeCell ref="N34:P34"/>
    <mergeCell ref="N35:P35"/>
    <mergeCell ref="N36:P36"/>
    <mergeCell ref="N37:P37"/>
    <mergeCell ref="N38:P38"/>
    <mergeCell ref="N39:P39"/>
    <mergeCell ref="I33:K33"/>
    <mergeCell ref="I34:K34"/>
    <mergeCell ref="I35:K35"/>
    <mergeCell ref="I36:K36"/>
    <mergeCell ref="I37:K37"/>
    <mergeCell ref="AC36:AE36"/>
    <mergeCell ref="AC37:AE37"/>
    <mergeCell ref="AC38:AE38"/>
    <mergeCell ref="AC39:AE39"/>
    <mergeCell ref="AC40:AE40"/>
    <mergeCell ref="S38:U38"/>
    <mergeCell ref="S39:U39"/>
    <mergeCell ref="S40:U40"/>
    <mergeCell ref="I38:K38"/>
    <mergeCell ref="I39:K39"/>
    <mergeCell ref="I40:K40"/>
    <mergeCell ref="I46:K46"/>
    <mergeCell ref="I47:K47"/>
    <mergeCell ref="I48:K48"/>
    <mergeCell ref="I49:K49"/>
    <mergeCell ref="N42:P42"/>
    <mergeCell ref="N43:P43"/>
    <mergeCell ref="N44:P44"/>
    <mergeCell ref="N45:P45"/>
    <mergeCell ref="N46:P46"/>
    <mergeCell ref="N47:P47"/>
    <mergeCell ref="I42:K42"/>
    <mergeCell ref="I43:K43"/>
    <mergeCell ref="I44:K44"/>
    <mergeCell ref="I45:K45"/>
    <mergeCell ref="AC56:AE56"/>
    <mergeCell ref="AC50:AG50"/>
    <mergeCell ref="AC42:AE42"/>
    <mergeCell ref="AC43:AE43"/>
    <mergeCell ref="AC44:AE44"/>
    <mergeCell ref="AC45:AE45"/>
    <mergeCell ref="AC46:AE46"/>
    <mergeCell ref="AC47:AE47"/>
    <mergeCell ref="N48:P48"/>
    <mergeCell ref="N49:P49"/>
    <mergeCell ref="S42:U42"/>
    <mergeCell ref="S43:U43"/>
    <mergeCell ref="S44:U44"/>
    <mergeCell ref="S45:U45"/>
    <mergeCell ref="S46:U46"/>
    <mergeCell ref="S47:U47"/>
    <mergeCell ref="S48:U48"/>
    <mergeCell ref="S49:U49"/>
    <mergeCell ref="X46:Z46"/>
    <mergeCell ref="X47:Z47"/>
    <mergeCell ref="X42:Z42"/>
    <mergeCell ref="X43:Z43"/>
    <mergeCell ref="X44:Z44"/>
    <mergeCell ref="X45:Z45"/>
    <mergeCell ref="AC48:AE48"/>
    <mergeCell ref="AC49:AE49"/>
    <mergeCell ref="I51:K51"/>
    <mergeCell ref="I52:K52"/>
    <mergeCell ref="I53:K53"/>
    <mergeCell ref="I54:K54"/>
    <mergeCell ref="X51:Z51"/>
    <mergeCell ref="X52:Z52"/>
    <mergeCell ref="X53:Z53"/>
    <mergeCell ref="X54:Z54"/>
    <mergeCell ref="X48:Z48"/>
    <mergeCell ref="X49:Z49"/>
    <mergeCell ref="S54:U54"/>
    <mergeCell ref="AC57:AE57"/>
    <mergeCell ref="AC58:AE58"/>
    <mergeCell ref="I5:M5"/>
    <mergeCell ref="N5:R5"/>
    <mergeCell ref="S5:W5"/>
    <mergeCell ref="X5:AB5"/>
    <mergeCell ref="AC5:AG5"/>
    <mergeCell ref="AC14:AG14"/>
    <mergeCell ref="I14:M14"/>
    <mergeCell ref="X55:Z55"/>
    <mergeCell ref="X56:Z56"/>
    <mergeCell ref="X57:Z57"/>
    <mergeCell ref="X58:Z58"/>
    <mergeCell ref="AC51:AE51"/>
    <mergeCell ref="AC52:AE52"/>
    <mergeCell ref="AC53:AE53"/>
    <mergeCell ref="AC54:AE54"/>
    <mergeCell ref="AC55:AE55"/>
    <mergeCell ref="N51:P51"/>
    <mergeCell ref="N52:P52"/>
    <mergeCell ref="N53:P53"/>
    <mergeCell ref="N54:P54"/>
    <mergeCell ref="N55:P55"/>
    <mergeCell ref="N56:P56"/>
    <mergeCell ref="N57:P57"/>
    <mergeCell ref="N58:P58"/>
    <mergeCell ref="S51:U51"/>
    <mergeCell ref="S52:U52"/>
    <mergeCell ref="S53:U53"/>
    <mergeCell ref="I50:M50"/>
    <mergeCell ref="N50:R50"/>
    <mergeCell ref="S50:W50"/>
    <mergeCell ref="X50:AB50"/>
    <mergeCell ref="S57:U57"/>
    <mergeCell ref="S58:U58"/>
    <mergeCell ref="I55:K55"/>
    <mergeCell ref="I56:K56"/>
    <mergeCell ref="I57:K57"/>
    <mergeCell ref="I58:K58"/>
    <mergeCell ref="S55:U55"/>
    <mergeCell ref="S56:U56"/>
    <mergeCell ref="I3:AG4"/>
    <mergeCell ref="I32:M32"/>
    <mergeCell ref="N32:R32"/>
    <mergeCell ref="S32:W32"/>
    <mergeCell ref="X32:AB32"/>
    <mergeCell ref="AC32:AG32"/>
    <mergeCell ref="I41:M41"/>
    <mergeCell ref="N41:R41"/>
    <mergeCell ref="S41:W41"/>
    <mergeCell ref="X41:AB41"/>
    <mergeCell ref="AC41:AG41"/>
    <mergeCell ref="S14:W14"/>
    <mergeCell ref="X14:AB14"/>
    <mergeCell ref="I23:M23"/>
    <mergeCell ref="N23:R23"/>
    <mergeCell ref="S23:W23"/>
    <mergeCell ref="X23:AB23"/>
    <mergeCell ref="N40:P40"/>
    <mergeCell ref="X38:Z38"/>
    <mergeCell ref="X39:Z39"/>
    <mergeCell ref="X40:Z40"/>
    <mergeCell ref="AC33:AE33"/>
    <mergeCell ref="AC34:AE34"/>
    <mergeCell ref="AC35:AE35"/>
    <mergeCell ref="B67:E67"/>
    <mergeCell ref="B61:E61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347D-BBF5-3145-9C11-7FA27D51D668}">
  <dimension ref="B2:AG67"/>
  <sheetViews>
    <sheetView topLeftCell="A35" workbookViewId="0">
      <selection activeCell="G26" sqref="G26"/>
    </sheetView>
  </sheetViews>
  <sheetFormatPr baseColWidth="10" defaultRowHeight="16" x14ac:dyDescent="0.2"/>
  <sheetData>
    <row r="2" spans="2:33" ht="17" thickBot="1" x14ac:dyDescent="0.25"/>
    <row r="3" spans="2:33" x14ac:dyDescent="0.2">
      <c r="B3" s="195" t="s">
        <v>245</v>
      </c>
      <c r="C3" s="196"/>
      <c r="D3" s="197"/>
      <c r="E3" s="201">
        <v>18226</v>
      </c>
      <c r="F3" s="202"/>
      <c r="I3" s="225" t="s">
        <v>302</v>
      </c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7"/>
    </row>
    <row r="4" spans="2:33" ht="17" thickBot="1" x14ac:dyDescent="0.25">
      <c r="B4" s="198"/>
      <c r="C4" s="199"/>
      <c r="D4" s="200"/>
      <c r="E4" s="203"/>
      <c r="F4" s="204"/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30"/>
    </row>
    <row r="5" spans="2:33" ht="17" x14ac:dyDescent="0.2">
      <c r="I5" s="231">
        <v>1</v>
      </c>
      <c r="J5" s="232"/>
      <c r="K5" s="232"/>
      <c r="L5" s="232"/>
      <c r="M5" s="233"/>
      <c r="N5" s="234">
        <v>2</v>
      </c>
      <c r="O5" s="232"/>
      <c r="P5" s="232"/>
      <c r="Q5" s="232"/>
      <c r="R5" s="233"/>
      <c r="S5" s="234">
        <v>3</v>
      </c>
      <c r="T5" s="232"/>
      <c r="U5" s="232"/>
      <c r="V5" s="232"/>
      <c r="W5" s="233"/>
      <c r="X5" s="234">
        <v>4</v>
      </c>
      <c r="Y5" s="232"/>
      <c r="Z5" s="232"/>
      <c r="AA5" s="232"/>
      <c r="AB5" s="233"/>
      <c r="AC5" s="232">
        <v>5</v>
      </c>
      <c r="AD5" s="232"/>
      <c r="AE5" s="232"/>
      <c r="AF5" s="232"/>
      <c r="AG5" s="235"/>
    </row>
    <row r="6" spans="2:33" x14ac:dyDescent="0.2">
      <c r="I6" s="408" t="s">
        <v>304</v>
      </c>
      <c r="J6" s="405"/>
      <c r="K6" s="406"/>
      <c r="L6" s="48">
        <v>103</v>
      </c>
      <c r="M6" s="41"/>
      <c r="N6" s="165" t="s">
        <v>303</v>
      </c>
      <c r="O6" s="166"/>
      <c r="P6" s="167"/>
      <c r="Q6" s="45">
        <v>400</v>
      </c>
      <c r="R6" s="56"/>
      <c r="S6" s="165" t="s">
        <v>310</v>
      </c>
      <c r="T6" s="166"/>
      <c r="U6" s="167"/>
      <c r="V6" s="48">
        <v>167</v>
      </c>
      <c r="W6" s="41"/>
      <c r="X6" s="165" t="s">
        <v>312</v>
      </c>
      <c r="Y6" s="166"/>
      <c r="Z6" s="167"/>
      <c r="AA6" s="32">
        <v>153</v>
      </c>
      <c r="AB6" s="41"/>
      <c r="AC6" s="166" t="s">
        <v>314</v>
      </c>
      <c r="AD6" s="166"/>
      <c r="AE6" s="167"/>
      <c r="AF6" s="32">
        <v>145</v>
      </c>
      <c r="AG6" s="59"/>
    </row>
    <row r="7" spans="2:33" ht="17" thickBot="1" x14ac:dyDescent="0.25">
      <c r="I7" s="409" t="s">
        <v>305</v>
      </c>
      <c r="J7" s="223"/>
      <c r="K7" s="224"/>
      <c r="L7" s="55">
        <v>110</v>
      </c>
      <c r="M7" s="51"/>
      <c r="N7" s="180" t="s">
        <v>306</v>
      </c>
      <c r="O7" s="108"/>
      <c r="P7" s="109"/>
      <c r="Q7" s="55">
        <v>135</v>
      </c>
      <c r="R7" s="51"/>
      <c r="S7" s="180" t="s">
        <v>128</v>
      </c>
      <c r="T7" s="108"/>
      <c r="U7" s="109"/>
      <c r="V7" s="55">
        <v>40</v>
      </c>
      <c r="W7" s="51"/>
      <c r="X7" s="180" t="s">
        <v>313</v>
      </c>
      <c r="Y7" s="108"/>
      <c r="Z7" s="109"/>
      <c r="AA7" s="50">
        <v>42</v>
      </c>
      <c r="AB7" s="51"/>
      <c r="AC7" s="108" t="s">
        <v>316</v>
      </c>
      <c r="AD7" s="108"/>
      <c r="AE7" s="109"/>
      <c r="AF7" s="33">
        <v>223</v>
      </c>
      <c r="AG7" s="47"/>
    </row>
    <row r="8" spans="2:33" x14ac:dyDescent="0.2">
      <c r="B8" s="214" t="s">
        <v>246</v>
      </c>
      <c r="C8" s="215"/>
      <c r="D8" s="215"/>
      <c r="E8" s="215"/>
      <c r="F8" s="216"/>
      <c r="I8" s="409"/>
      <c r="J8" s="223"/>
      <c r="K8" s="224"/>
      <c r="L8" s="53"/>
      <c r="M8" s="54"/>
      <c r="N8" s="180" t="s">
        <v>115</v>
      </c>
      <c r="O8" s="108"/>
      <c r="P8" s="109"/>
      <c r="Q8" s="33">
        <v>63</v>
      </c>
      <c r="R8" s="51"/>
      <c r="S8" s="180" t="s">
        <v>311</v>
      </c>
      <c r="T8" s="108"/>
      <c r="U8" s="109"/>
      <c r="V8" s="55">
        <v>147</v>
      </c>
      <c r="W8" s="51"/>
      <c r="X8" s="180"/>
      <c r="Y8" s="108"/>
      <c r="Z8" s="109"/>
      <c r="AA8" s="53"/>
      <c r="AB8" s="54"/>
      <c r="AC8" s="108"/>
      <c r="AD8" s="108"/>
      <c r="AE8" s="109"/>
      <c r="AF8" s="53"/>
      <c r="AG8" s="66"/>
    </row>
    <row r="9" spans="2:33" ht="17" thickBot="1" x14ac:dyDescent="0.25">
      <c r="B9" s="217"/>
      <c r="C9" s="218"/>
      <c r="D9" s="218"/>
      <c r="E9" s="218"/>
      <c r="F9" s="219"/>
      <c r="I9" s="409"/>
      <c r="J9" s="223"/>
      <c r="K9" s="224"/>
      <c r="L9" s="35"/>
      <c r="M9" s="34"/>
      <c r="N9" s="180" t="s">
        <v>307</v>
      </c>
      <c r="O9" s="108"/>
      <c r="P9" s="109"/>
      <c r="Q9" s="33">
        <v>120</v>
      </c>
      <c r="R9" s="51"/>
      <c r="S9" s="180"/>
      <c r="T9" s="108"/>
      <c r="U9" s="109"/>
      <c r="V9" s="53"/>
      <c r="W9" s="54"/>
      <c r="X9" s="105"/>
      <c r="Y9" s="106"/>
      <c r="Z9" s="107"/>
      <c r="AA9" s="53"/>
      <c r="AB9" s="54"/>
      <c r="AC9" s="108"/>
      <c r="AD9" s="108"/>
      <c r="AE9" s="109"/>
      <c r="AF9" s="53"/>
      <c r="AG9" s="66"/>
    </row>
    <row r="10" spans="2:33" x14ac:dyDescent="0.2">
      <c r="B10" s="210" t="s">
        <v>248</v>
      </c>
      <c r="C10" s="211"/>
      <c r="D10" s="212"/>
      <c r="E10" s="181">
        <v>1384</v>
      </c>
      <c r="F10" s="182"/>
      <c r="I10" s="146"/>
      <c r="J10" s="147"/>
      <c r="K10" s="148"/>
      <c r="L10" s="35"/>
      <c r="M10" s="34"/>
      <c r="N10" s="180" t="s">
        <v>308</v>
      </c>
      <c r="O10" s="108"/>
      <c r="P10" s="109"/>
      <c r="Q10" s="33">
        <v>60</v>
      </c>
      <c r="R10" s="51"/>
      <c r="S10" s="105"/>
      <c r="T10" s="106"/>
      <c r="U10" s="107"/>
      <c r="V10" s="53"/>
      <c r="W10" s="54"/>
      <c r="X10" s="105"/>
      <c r="Y10" s="106"/>
      <c r="Z10" s="107"/>
      <c r="AA10" s="53"/>
      <c r="AB10" s="54"/>
      <c r="AC10" s="108"/>
      <c r="AD10" s="108"/>
      <c r="AE10" s="109"/>
      <c r="AF10" s="53"/>
      <c r="AG10" s="66"/>
    </row>
    <row r="11" spans="2:33" x14ac:dyDescent="0.2">
      <c r="B11" s="210" t="s">
        <v>247</v>
      </c>
      <c r="C11" s="211"/>
      <c r="D11" s="212"/>
      <c r="E11" s="181">
        <v>8862</v>
      </c>
      <c r="F11" s="182"/>
      <c r="I11" s="146"/>
      <c r="J11" s="147"/>
      <c r="K11" s="148"/>
      <c r="L11" s="35"/>
      <c r="M11" s="34"/>
      <c r="N11" s="180" t="s">
        <v>309</v>
      </c>
      <c r="O11" s="108"/>
      <c r="P11" s="109"/>
      <c r="Q11" s="33">
        <v>423</v>
      </c>
      <c r="R11" s="51"/>
      <c r="S11" s="105"/>
      <c r="T11" s="106"/>
      <c r="U11" s="107"/>
      <c r="V11" s="53"/>
      <c r="W11" s="54"/>
      <c r="X11" s="105"/>
      <c r="Y11" s="106"/>
      <c r="Z11" s="107"/>
      <c r="AA11" s="53"/>
      <c r="AB11" s="54"/>
      <c r="AC11" s="108"/>
      <c r="AD11" s="108"/>
      <c r="AE11" s="109"/>
      <c r="AF11" s="53"/>
      <c r="AG11" s="66"/>
    </row>
    <row r="12" spans="2:33" x14ac:dyDescent="0.2">
      <c r="B12" s="207" t="s">
        <v>249</v>
      </c>
      <c r="C12" s="208"/>
      <c r="D12" s="209"/>
      <c r="E12" s="178">
        <v>250</v>
      </c>
      <c r="F12" s="179"/>
      <c r="I12" s="146"/>
      <c r="J12" s="147"/>
      <c r="K12" s="148"/>
      <c r="L12" s="35"/>
      <c r="M12" s="34"/>
      <c r="N12" s="407" t="s">
        <v>310</v>
      </c>
      <c r="O12" s="223"/>
      <c r="P12" s="224"/>
      <c r="Q12" s="50">
        <v>58</v>
      </c>
      <c r="R12" s="51"/>
      <c r="S12" s="149"/>
      <c r="T12" s="147"/>
      <c r="U12" s="148"/>
      <c r="V12" s="35"/>
      <c r="W12" s="34"/>
      <c r="X12" s="149"/>
      <c r="Y12" s="147"/>
      <c r="Z12" s="148"/>
      <c r="AA12" s="35"/>
      <c r="AB12" s="34"/>
      <c r="AC12" s="223"/>
      <c r="AD12" s="223"/>
      <c r="AE12" s="224"/>
      <c r="AF12" s="35"/>
      <c r="AG12" s="43"/>
    </row>
    <row r="13" spans="2:33" x14ac:dyDescent="0.2">
      <c r="B13" s="4"/>
      <c r="C13" s="4"/>
      <c r="D13" s="4"/>
      <c r="E13" s="205">
        <f>SUM(E10:F12)</f>
        <v>10496</v>
      </c>
      <c r="F13" s="206"/>
      <c r="I13" s="140"/>
      <c r="J13" s="141"/>
      <c r="K13" s="142"/>
      <c r="L13" s="36"/>
      <c r="M13" s="37">
        <f>SUM(L6:L11)</f>
        <v>213</v>
      </c>
      <c r="N13" s="220"/>
      <c r="O13" s="221"/>
      <c r="P13" s="222"/>
      <c r="Q13" s="36"/>
      <c r="R13" s="37">
        <f>SUM(Q6:Q12)</f>
        <v>1259</v>
      </c>
      <c r="S13" s="164"/>
      <c r="T13" s="141"/>
      <c r="U13" s="142"/>
      <c r="V13" s="36"/>
      <c r="W13" s="37">
        <f>SUM(V6:V12)</f>
        <v>354</v>
      </c>
      <c r="X13" s="164"/>
      <c r="Y13" s="141"/>
      <c r="Z13" s="142"/>
      <c r="AA13" s="36"/>
      <c r="AB13" s="37">
        <f>SUM(AA6:AA8)</f>
        <v>195</v>
      </c>
      <c r="AC13" s="141"/>
      <c r="AD13" s="141"/>
      <c r="AE13" s="142"/>
      <c r="AF13" s="36"/>
      <c r="AG13" s="44">
        <f>SUM(AF6:AF9)</f>
        <v>368</v>
      </c>
    </row>
    <row r="14" spans="2:33" ht="17" x14ac:dyDescent="0.2">
      <c r="I14" s="171">
        <v>6</v>
      </c>
      <c r="J14" s="172"/>
      <c r="K14" s="172"/>
      <c r="L14" s="172"/>
      <c r="M14" s="173"/>
      <c r="N14" s="174">
        <v>7</v>
      </c>
      <c r="O14" s="172"/>
      <c r="P14" s="172"/>
      <c r="Q14" s="172"/>
      <c r="R14" s="173"/>
      <c r="S14" s="174">
        <v>8</v>
      </c>
      <c r="T14" s="172"/>
      <c r="U14" s="172"/>
      <c r="V14" s="172"/>
      <c r="W14" s="173"/>
      <c r="X14" s="174">
        <v>9</v>
      </c>
      <c r="Y14" s="172"/>
      <c r="Z14" s="172"/>
      <c r="AA14" s="172"/>
      <c r="AB14" s="173"/>
      <c r="AC14" s="172">
        <v>10</v>
      </c>
      <c r="AD14" s="172"/>
      <c r="AE14" s="172"/>
      <c r="AF14" s="172"/>
      <c r="AG14" s="175"/>
    </row>
    <row r="15" spans="2:33" ht="17" thickBot="1" x14ac:dyDescent="0.25">
      <c r="I15" s="186" t="s">
        <v>315</v>
      </c>
      <c r="J15" s="166"/>
      <c r="K15" s="167"/>
      <c r="L15" s="45">
        <v>94</v>
      </c>
      <c r="M15" s="41"/>
      <c r="N15" s="165" t="s">
        <v>317</v>
      </c>
      <c r="O15" s="166"/>
      <c r="P15" s="167"/>
      <c r="Q15" s="55">
        <v>40</v>
      </c>
      <c r="R15" s="51"/>
      <c r="S15" s="156" t="s">
        <v>318</v>
      </c>
      <c r="T15" s="134"/>
      <c r="U15" s="135"/>
      <c r="V15" s="45">
        <v>250</v>
      </c>
      <c r="W15" s="56"/>
      <c r="X15" s="165" t="s">
        <v>320</v>
      </c>
      <c r="Y15" s="166"/>
      <c r="Z15" s="167"/>
      <c r="AA15" s="48">
        <v>90</v>
      </c>
      <c r="AB15" s="41"/>
      <c r="AC15" s="166" t="s">
        <v>319</v>
      </c>
      <c r="AD15" s="166"/>
      <c r="AE15" s="167"/>
      <c r="AF15" s="32">
        <v>95</v>
      </c>
      <c r="AG15" s="59"/>
    </row>
    <row r="16" spans="2:33" x14ac:dyDescent="0.2">
      <c r="B16" s="214" t="s">
        <v>251</v>
      </c>
      <c r="C16" s="215"/>
      <c r="D16" s="215"/>
      <c r="E16" s="215"/>
      <c r="F16" s="216"/>
      <c r="I16" s="185"/>
      <c r="J16" s="108"/>
      <c r="K16" s="109"/>
      <c r="L16" s="53"/>
      <c r="M16" s="54"/>
      <c r="N16" s="180"/>
      <c r="O16" s="108"/>
      <c r="P16" s="109"/>
      <c r="Q16" s="53"/>
      <c r="R16" s="54"/>
      <c r="S16" s="105" t="s">
        <v>321</v>
      </c>
      <c r="T16" s="106"/>
      <c r="U16" s="107"/>
      <c r="V16" s="50">
        <v>30</v>
      </c>
      <c r="W16" s="51"/>
      <c r="X16" s="180"/>
      <c r="Y16" s="108"/>
      <c r="Z16" s="109"/>
      <c r="AA16" s="53"/>
      <c r="AB16" s="54"/>
      <c r="AC16" s="108" t="s">
        <v>162</v>
      </c>
      <c r="AD16" s="108"/>
      <c r="AE16" s="109"/>
      <c r="AF16" s="33">
        <v>160</v>
      </c>
      <c r="AG16" s="47"/>
    </row>
    <row r="17" spans="2:33" ht="17" thickBot="1" x14ac:dyDescent="0.25">
      <c r="B17" s="217"/>
      <c r="C17" s="218"/>
      <c r="D17" s="218"/>
      <c r="E17" s="218"/>
      <c r="F17" s="219"/>
      <c r="I17" s="185"/>
      <c r="J17" s="108"/>
      <c r="K17" s="109"/>
      <c r="L17" s="53"/>
      <c r="M17" s="54"/>
      <c r="N17" s="105"/>
      <c r="O17" s="106"/>
      <c r="P17" s="107"/>
      <c r="Q17" s="67"/>
      <c r="R17" s="68"/>
      <c r="S17" s="105" t="s">
        <v>322</v>
      </c>
      <c r="T17" s="106"/>
      <c r="U17" s="107"/>
      <c r="V17" s="33"/>
      <c r="W17" s="51"/>
      <c r="X17" s="105"/>
      <c r="Y17" s="106"/>
      <c r="Z17" s="107"/>
      <c r="AA17" s="67"/>
      <c r="AB17" s="68"/>
      <c r="AC17" s="108"/>
      <c r="AD17" s="108"/>
      <c r="AE17" s="109"/>
      <c r="AF17" s="53"/>
      <c r="AG17" s="66"/>
    </row>
    <row r="18" spans="2:33" x14ac:dyDescent="0.2">
      <c r="B18" s="210" t="s">
        <v>5</v>
      </c>
      <c r="C18" s="211"/>
      <c r="D18" s="212"/>
      <c r="E18" s="181">
        <v>1170</v>
      </c>
      <c r="F18" s="182"/>
      <c r="G18">
        <v>14500</v>
      </c>
      <c r="I18" s="116"/>
      <c r="J18" s="106"/>
      <c r="K18" s="107"/>
      <c r="L18" s="67"/>
      <c r="M18" s="68"/>
      <c r="N18" s="105"/>
      <c r="O18" s="106"/>
      <c r="P18" s="107"/>
      <c r="Q18" s="67"/>
      <c r="R18" s="68"/>
      <c r="S18" s="105"/>
      <c r="T18" s="106"/>
      <c r="U18" s="107"/>
      <c r="V18" s="53"/>
      <c r="W18" s="54"/>
      <c r="X18" s="105"/>
      <c r="Y18" s="106"/>
      <c r="Z18" s="107"/>
      <c r="AA18" s="67"/>
      <c r="AB18" s="68"/>
      <c r="AC18" s="108"/>
      <c r="AD18" s="108"/>
      <c r="AE18" s="109"/>
      <c r="AF18" s="53"/>
      <c r="AG18" s="66"/>
    </row>
    <row r="19" spans="2:33" x14ac:dyDescent="0.2">
      <c r="B19" s="210" t="s">
        <v>190</v>
      </c>
      <c r="C19" s="211"/>
      <c r="D19" s="212"/>
      <c r="E19" s="181">
        <v>2385</v>
      </c>
      <c r="F19" s="182"/>
      <c r="I19" s="116"/>
      <c r="J19" s="106"/>
      <c r="K19" s="107"/>
      <c r="L19" s="67"/>
      <c r="M19" s="68"/>
      <c r="N19" s="105"/>
      <c r="O19" s="106"/>
      <c r="P19" s="107"/>
      <c r="Q19" s="67"/>
      <c r="R19" s="68"/>
      <c r="S19" s="105"/>
      <c r="T19" s="106"/>
      <c r="U19" s="107"/>
      <c r="V19" s="53"/>
      <c r="W19" s="54"/>
      <c r="X19" s="105"/>
      <c r="Y19" s="106"/>
      <c r="Z19" s="107"/>
      <c r="AA19" s="67"/>
      <c r="AB19" s="68"/>
      <c r="AC19" s="108"/>
      <c r="AD19" s="108"/>
      <c r="AE19" s="109"/>
      <c r="AF19" s="53"/>
      <c r="AG19" s="66"/>
    </row>
    <row r="20" spans="2:33" x14ac:dyDescent="0.2">
      <c r="B20" s="210"/>
      <c r="C20" s="211"/>
      <c r="D20" s="212"/>
      <c r="E20" s="213"/>
      <c r="F20" s="182"/>
      <c r="I20" s="146"/>
      <c r="J20" s="147"/>
      <c r="K20" s="148"/>
      <c r="L20" s="13"/>
      <c r="M20" s="14"/>
      <c r="N20" s="149"/>
      <c r="O20" s="147"/>
      <c r="P20" s="148"/>
      <c r="Q20" s="13"/>
      <c r="R20" s="14"/>
      <c r="S20" s="149"/>
      <c r="T20" s="147"/>
      <c r="U20" s="148"/>
      <c r="V20" s="13"/>
      <c r="W20" s="14"/>
      <c r="X20" s="149"/>
      <c r="Y20" s="147"/>
      <c r="Z20" s="148"/>
      <c r="AA20" s="13"/>
      <c r="AB20" s="14"/>
      <c r="AC20" s="223"/>
      <c r="AD20" s="223"/>
      <c r="AE20" s="224"/>
      <c r="AF20" s="35"/>
      <c r="AG20" s="43"/>
    </row>
    <row r="21" spans="2:33" x14ac:dyDescent="0.2">
      <c r="B21" s="210" t="s">
        <v>117</v>
      </c>
      <c r="C21" s="211"/>
      <c r="D21" s="212"/>
      <c r="E21" s="181">
        <v>6500</v>
      </c>
      <c r="F21" s="182"/>
      <c r="I21" s="146"/>
      <c r="J21" s="147"/>
      <c r="K21" s="148"/>
      <c r="L21" s="13"/>
      <c r="M21" s="14"/>
      <c r="N21" s="149"/>
      <c r="O21" s="147"/>
      <c r="P21" s="148"/>
      <c r="Q21" s="13"/>
      <c r="R21" s="14"/>
      <c r="S21" s="149"/>
      <c r="T21" s="147"/>
      <c r="U21" s="148"/>
      <c r="V21" s="13"/>
      <c r="W21" s="14"/>
      <c r="X21" s="149"/>
      <c r="Y21" s="147"/>
      <c r="Z21" s="148"/>
      <c r="AA21" s="13"/>
      <c r="AB21" s="14"/>
      <c r="AC21" s="147"/>
      <c r="AD21" s="147"/>
      <c r="AE21" s="148"/>
      <c r="AF21" s="35"/>
      <c r="AG21" s="43"/>
    </row>
    <row r="22" spans="2:33" x14ac:dyDescent="0.2">
      <c r="B22" s="210" t="s">
        <v>280</v>
      </c>
      <c r="C22" s="211"/>
      <c r="D22" s="212"/>
      <c r="E22" s="181">
        <v>1500</v>
      </c>
      <c r="F22" s="182"/>
      <c r="I22" s="140"/>
      <c r="J22" s="141"/>
      <c r="K22" s="142"/>
      <c r="L22" s="16"/>
      <c r="M22" s="17">
        <f>SUM(L15:L17)</f>
        <v>94</v>
      </c>
      <c r="N22" s="164"/>
      <c r="O22" s="141"/>
      <c r="P22" s="142"/>
      <c r="Q22" s="16"/>
      <c r="R22" s="17">
        <f>SUM(Q15:Q16)</f>
        <v>40</v>
      </c>
      <c r="S22" s="164"/>
      <c r="T22" s="141"/>
      <c r="U22" s="142"/>
      <c r="V22" s="16"/>
      <c r="W22" s="17">
        <f>SUM(V15:V18,V19)</f>
        <v>280</v>
      </c>
      <c r="X22" s="164"/>
      <c r="Y22" s="141"/>
      <c r="Z22" s="142"/>
      <c r="AA22" s="16"/>
      <c r="AB22" s="17">
        <f>SUM(AA15:AA18)</f>
        <v>90</v>
      </c>
      <c r="AC22" s="141"/>
      <c r="AD22" s="141"/>
      <c r="AE22" s="142"/>
      <c r="AF22" s="16"/>
      <c r="AG22" s="18">
        <f>SUM(AF15:AF19)</f>
        <v>255</v>
      </c>
    </row>
    <row r="23" spans="2:33" ht="17" x14ac:dyDescent="0.2">
      <c r="B23" s="207" t="s">
        <v>323</v>
      </c>
      <c r="C23" s="208"/>
      <c r="D23" s="209"/>
      <c r="E23" s="178">
        <v>5000</v>
      </c>
      <c r="F23" s="179"/>
      <c r="I23" s="171">
        <v>11</v>
      </c>
      <c r="J23" s="172"/>
      <c r="K23" s="172"/>
      <c r="L23" s="172"/>
      <c r="M23" s="173"/>
      <c r="N23" s="174">
        <v>12</v>
      </c>
      <c r="O23" s="172"/>
      <c r="P23" s="172"/>
      <c r="Q23" s="172"/>
      <c r="R23" s="173"/>
      <c r="S23" s="174">
        <v>13</v>
      </c>
      <c r="T23" s="172"/>
      <c r="U23" s="172"/>
      <c r="V23" s="172"/>
      <c r="W23" s="173"/>
      <c r="X23" s="174">
        <v>14</v>
      </c>
      <c r="Y23" s="172"/>
      <c r="Z23" s="172"/>
      <c r="AA23" s="172"/>
      <c r="AB23" s="173"/>
      <c r="AC23" s="172">
        <v>15</v>
      </c>
      <c r="AD23" s="172"/>
      <c r="AE23" s="172"/>
      <c r="AF23" s="172"/>
      <c r="AG23" s="175"/>
    </row>
    <row r="24" spans="2:33" x14ac:dyDescent="0.2">
      <c r="B24" s="4"/>
      <c r="C24" s="4"/>
      <c r="D24" s="4"/>
      <c r="E24" s="205">
        <f>SUM(E18:F23)</f>
        <v>16555</v>
      </c>
      <c r="F24" s="206"/>
      <c r="I24" s="186" t="s">
        <v>317</v>
      </c>
      <c r="J24" s="166"/>
      <c r="K24" s="167"/>
      <c r="L24" s="55">
        <v>40</v>
      </c>
      <c r="M24" s="51"/>
      <c r="N24" s="165" t="s">
        <v>221</v>
      </c>
      <c r="O24" s="166"/>
      <c r="P24" s="167"/>
      <c r="Q24" s="48">
        <v>46</v>
      </c>
      <c r="R24" s="41"/>
      <c r="S24" s="165" t="s">
        <v>326</v>
      </c>
      <c r="T24" s="166"/>
      <c r="U24" s="167"/>
      <c r="V24" s="45">
        <v>352</v>
      </c>
      <c r="W24" s="41"/>
      <c r="X24" s="165"/>
      <c r="Y24" s="166"/>
      <c r="Z24" s="167"/>
      <c r="AA24" s="64"/>
      <c r="AB24" s="65"/>
      <c r="AC24" s="134" t="s">
        <v>324</v>
      </c>
      <c r="AD24" s="134"/>
      <c r="AE24" s="135"/>
      <c r="AF24" s="58">
        <v>200</v>
      </c>
      <c r="AG24" s="77"/>
    </row>
    <row r="25" spans="2:33" x14ac:dyDescent="0.2">
      <c r="I25" s="185" t="s">
        <v>126</v>
      </c>
      <c r="J25" s="108"/>
      <c r="K25" s="109"/>
      <c r="L25" s="75">
        <v>559</v>
      </c>
      <c r="M25" s="51"/>
      <c r="N25" s="180" t="s">
        <v>325</v>
      </c>
      <c r="O25" s="108"/>
      <c r="P25" s="109"/>
      <c r="Q25" s="33">
        <v>104</v>
      </c>
      <c r="R25" s="51"/>
      <c r="S25" s="180" t="s">
        <v>327</v>
      </c>
      <c r="T25" s="108"/>
      <c r="U25" s="109"/>
      <c r="V25" s="50">
        <v>144</v>
      </c>
      <c r="W25" s="51"/>
      <c r="X25" s="180"/>
      <c r="Y25" s="108"/>
      <c r="Z25" s="109"/>
      <c r="AA25" s="53"/>
      <c r="AB25" s="54"/>
      <c r="AC25" s="106" t="s">
        <v>81</v>
      </c>
      <c r="AD25" s="106"/>
      <c r="AE25" s="107"/>
      <c r="AF25" s="62">
        <v>70</v>
      </c>
      <c r="AG25" s="76"/>
    </row>
    <row r="26" spans="2:33" ht="17" thickBot="1" x14ac:dyDescent="0.25">
      <c r="I26" s="185"/>
      <c r="J26" s="108"/>
      <c r="K26" s="109"/>
      <c r="L26" s="53"/>
      <c r="M26" s="54"/>
      <c r="N26" s="180"/>
      <c r="O26" s="108"/>
      <c r="P26" s="109"/>
      <c r="Q26" s="53"/>
      <c r="R26" s="54"/>
      <c r="S26" s="180"/>
      <c r="T26" s="108"/>
      <c r="U26" s="109"/>
      <c r="V26" s="53"/>
      <c r="W26" s="54"/>
      <c r="X26" s="102"/>
      <c r="Y26" s="103"/>
      <c r="Z26" s="104"/>
      <c r="AA26" s="53"/>
      <c r="AB26" s="54"/>
      <c r="AC26" s="106"/>
      <c r="AD26" s="106"/>
      <c r="AE26" s="107"/>
      <c r="AF26" s="67"/>
      <c r="AG26" s="69"/>
    </row>
    <row r="27" spans="2:33" x14ac:dyDescent="0.2">
      <c r="B27" s="195" t="s">
        <v>250</v>
      </c>
      <c r="C27" s="196"/>
      <c r="D27" s="197"/>
      <c r="E27" s="201">
        <v>10496</v>
      </c>
      <c r="F27" s="202"/>
      <c r="I27" s="116"/>
      <c r="J27" s="106"/>
      <c r="K27" s="107"/>
      <c r="L27" s="53"/>
      <c r="M27" s="54"/>
      <c r="N27" s="180"/>
      <c r="O27" s="108"/>
      <c r="P27" s="109"/>
      <c r="Q27" s="53"/>
      <c r="R27" s="54"/>
      <c r="S27" s="180"/>
      <c r="T27" s="108"/>
      <c r="U27" s="109"/>
      <c r="V27" s="53"/>
      <c r="W27" s="54"/>
      <c r="X27" s="102"/>
      <c r="Y27" s="103"/>
      <c r="Z27" s="104"/>
      <c r="AA27" s="53"/>
      <c r="AB27" s="54"/>
      <c r="AC27" s="106"/>
      <c r="AD27" s="106"/>
      <c r="AE27" s="107"/>
      <c r="AF27" s="67"/>
      <c r="AG27" s="69"/>
    </row>
    <row r="28" spans="2:33" ht="17" thickBot="1" x14ac:dyDescent="0.25">
      <c r="B28" s="198"/>
      <c r="C28" s="199"/>
      <c r="D28" s="200"/>
      <c r="E28" s="203"/>
      <c r="F28" s="204"/>
      <c r="I28" s="116"/>
      <c r="J28" s="106"/>
      <c r="K28" s="107"/>
      <c r="L28" s="53"/>
      <c r="M28" s="54"/>
      <c r="N28" s="105"/>
      <c r="O28" s="106"/>
      <c r="P28" s="107"/>
      <c r="Q28" s="53"/>
      <c r="R28" s="54"/>
      <c r="S28" s="180"/>
      <c r="T28" s="108"/>
      <c r="U28" s="109"/>
      <c r="V28" s="53"/>
      <c r="W28" s="54"/>
      <c r="X28" s="105"/>
      <c r="Y28" s="106"/>
      <c r="Z28" s="107"/>
      <c r="AA28" s="53"/>
      <c r="AB28" s="54"/>
      <c r="AC28" s="106"/>
      <c r="AD28" s="106"/>
      <c r="AE28" s="107"/>
      <c r="AF28" s="67"/>
      <c r="AG28" s="69"/>
    </row>
    <row r="29" spans="2:33" x14ac:dyDescent="0.2">
      <c r="I29" s="146"/>
      <c r="J29" s="147"/>
      <c r="K29" s="148"/>
      <c r="L29" s="35"/>
      <c r="M29" s="34"/>
      <c r="N29" s="149"/>
      <c r="O29" s="147"/>
      <c r="P29" s="148"/>
      <c r="Q29" s="13"/>
      <c r="R29" s="14"/>
      <c r="S29" s="149"/>
      <c r="T29" s="147"/>
      <c r="U29" s="148"/>
      <c r="V29" s="35"/>
      <c r="W29" s="34"/>
      <c r="X29" s="149"/>
      <c r="Y29" s="147"/>
      <c r="Z29" s="148"/>
      <c r="AA29" s="13"/>
      <c r="AB29" s="14"/>
      <c r="AC29" s="147"/>
      <c r="AD29" s="147"/>
      <c r="AE29" s="148"/>
      <c r="AF29" s="13"/>
      <c r="AG29" s="15"/>
    </row>
    <row r="30" spans="2:33" x14ac:dyDescent="0.2">
      <c r="I30" s="146"/>
      <c r="J30" s="147"/>
      <c r="K30" s="148"/>
      <c r="L30" s="13"/>
      <c r="M30" s="14"/>
      <c r="N30" s="149"/>
      <c r="O30" s="147"/>
      <c r="P30" s="148"/>
      <c r="Q30" s="13"/>
      <c r="R30" s="14"/>
      <c r="S30" s="149"/>
      <c r="T30" s="147"/>
      <c r="U30" s="148"/>
      <c r="V30" s="13"/>
      <c r="W30" s="14"/>
      <c r="X30" s="149"/>
      <c r="Y30" s="147"/>
      <c r="Z30" s="148"/>
      <c r="AA30" s="13"/>
      <c r="AB30" s="14"/>
      <c r="AC30" s="147"/>
      <c r="AD30" s="147"/>
      <c r="AE30" s="148"/>
      <c r="AF30" s="13"/>
      <c r="AG30" s="15"/>
    </row>
    <row r="31" spans="2:33" ht="17" thickBot="1" x14ac:dyDescent="0.25">
      <c r="I31" s="140"/>
      <c r="J31" s="141"/>
      <c r="K31" s="142"/>
      <c r="L31" s="16"/>
      <c r="M31" s="17">
        <f>SUM(L24:L29)</f>
        <v>599</v>
      </c>
      <c r="N31" s="164"/>
      <c r="O31" s="141"/>
      <c r="P31" s="142"/>
      <c r="Q31" s="16"/>
      <c r="R31" s="17">
        <f>SUM(Q24:Q29)</f>
        <v>150</v>
      </c>
      <c r="S31" s="164"/>
      <c r="T31" s="141"/>
      <c r="U31" s="142"/>
      <c r="V31" s="16"/>
      <c r="W31" s="17">
        <f>SUM(V24:V29)</f>
        <v>496</v>
      </c>
      <c r="X31" s="164"/>
      <c r="Y31" s="141"/>
      <c r="Z31" s="142"/>
      <c r="AA31" s="16"/>
      <c r="AB31" s="17">
        <f>SUM(AA24:AA29)</f>
        <v>0</v>
      </c>
      <c r="AC31" s="141"/>
      <c r="AD31" s="141"/>
      <c r="AE31" s="142"/>
      <c r="AF31" s="16"/>
      <c r="AG31" s="18">
        <f>SUM(AF24:AF29)</f>
        <v>270</v>
      </c>
    </row>
    <row r="32" spans="2:33" ht="19" thickBot="1" x14ac:dyDescent="0.25">
      <c r="B32" s="190" t="s">
        <v>89</v>
      </c>
      <c r="C32" s="191"/>
      <c r="D32" s="191"/>
      <c r="E32" s="191"/>
      <c r="F32" s="192"/>
      <c r="I32" s="171">
        <v>16</v>
      </c>
      <c r="J32" s="172"/>
      <c r="K32" s="172"/>
      <c r="L32" s="172"/>
      <c r="M32" s="173"/>
      <c r="N32" s="174">
        <v>17</v>
      </c>
      <c r="O32" s="172"/>
      <c r="P32" s="172"/>
      <c r="Q32" s="172"/>
      <c r="R32" s="173"/>
      <c r="S32" s="174">
        <v>18</v>
      </c>
      <c r="T32" s="172"/>
      <c r="U32" s="172"/>
      <c r="V32" s="172"/>
      <c r="W32" s="173"/>
      <c r="X32" s="174">
        <v>19</v>
      </c>
      <c r="Y32" s="172"/>
      <c r="Z32" s="172"/>
      <c r="AA32" s="172"/>
      <c r="AB32" s="173"/>
      <c r="AC32" s="172">
        <v>20</v>
      </c>
      <c r="AD32" s="172"/>
      <c r="AE32" s="172"/>
      <c r="AF32" s="172"/>
      <c r="AG32" s="175"/>
    </row>
    <row r="33" spans="2:33" x14ac:dyDescent="0.2">
      <c r="B33" s="413" t="s">
        <v>252</v>
      </c>
      <c r="C33" s="110"/>
      <c r="D33" s="111"/>
      <c r="E33" s="181">
        <v>5051</v>
      </c>
      <c r="F33" s="182"/>
      <c r="I33" s="403"/>
      <c r="J33" s="400"/>
      <c r="K33" s="401"/>
      <c r="L33" s="11"/>
      <c r="M33" s="60"/>
      <c r="N33" s="402" t="s">
        <v>328</v>
      </c>
      <c r="O33" s="400"/>
      <c r="P33" s="401"/>
      <c r="Q33" s="58">
        <v>160</v>
      </c>
      <c r="R33" s="71"/>
      <c r="S33" s="402"/>
      <c r="T33" s="400"/>
      <c r="U33" s="401"/>
      <c r="V33" s="11"/>
      <c r="W33" s="60"/>
      <c r="X33" s="402"/>
      <c r="Y33" s="400"/>
      <c r="Z33" s="401"/>
      <c r="AA33" s="11"/>
      <c r="AB33" s="60"/>
      <c r="AC33" s="400" t="s">
        <v>330</v>
      </c>
      <c r="AD33" s="400"/>
      <c r="AE33" s="401"/>
      <c r="AF33" s="45">
        <v>440</v>
      </c>
      <c r="AG33" s="73"/>
    </row>
    <row r="34" spans="2:33" x14ac:dyDescent="0.2">
      <c r="B34" s="413" t="s">
        <v>252</v>
      </c>
      <c r="C34" s="110"/>
      <c r="D34" s="111"/>
      <c r="E34" s="181">
        <v>6423</v>
      </c>
      <c r="F34" s="182"/>
      <c r="I34" s="146"/>
      <c r="J34" s="147"/>
      <c r="K34" s="148"/>
      <c r="L34" s="13"/>
      <c r="M34" s="14"/>
      <c r="N34" s="149"/>
      <c r="O34" s="147"/>
      <c r="P34" s="148"/>
      <c r="Q34" s="13"/>
      <c r="R34" s="14"/>
      <c r="S34" s="149"/>
      <c r="T34" s="147"/>
      <c r="U34" s="148"/>
      <c r="V34" s="13"/>
      <c r="W34" s="14"/>
      <c r="X34" s="149"/>
      <c r="Y34" s="147"/>
      <c r="Z34" s="148"/>
      <c r="AA34" s="13"/>
      <c r="AB34" s="14"/>
      <c r="AC34" s="147"/>
      <c r="AD34" s="147"/>
      <c r="AE34" s="148"/>
      <c r="AF34" s="13"/>
      <c r="AG34" s="15"/>
    </row>
    <row r="35" spans="2:33" x14ac:dyDescent="0.2">
      <c r="B35" s="413"/>
      <c r="C35" s="110"/>
      <c r="D35" s="111"/>
      <c r="E35" s="181"/>
      <c r="F35" s="182"/>
      <c r="I35" s="146"/>
      <c r="J35" s="147"/>
      <c r="K35" s="148"/>
      <c r="L35" s="13"/>
      <c r="M35" s="14"/>
      <c r="N35" s="149"/>
      <c r="O35" s="147"/>
      <c r="P35" s="148"/>
      <c r="Q35" s="13"/>
      <c r="R35" s="14"/>
      <c r="S35" s="149"/>
      <c r="T35" s="147"/>
      <c r="U35" s="148"/>
      <c r="V35" s="13"/>
      <c r="W35" s="14"/>
      <c r="X35" s="149"/>
      <c r="Y35" s="147"/>
      <c r="Z35" s="148"/>
      <c r="AA35" s="13"/>
      <c r="AB35" s="14"/>
      <c r="AC35" s="147"/>
      <c r="AD35" s="147"/>
      <c r="AE35" s="148"/>
      <c r="AF35" s="13"/>
      <c r="AG35" s="15"/>
    </row>
    <row r="36" spans="2:33" x14ac:dyDescent="0.2">
      <c r="B36" s="413"/>
      <c r="C36" s="110"/>
      <c r="D36" s="111"/>
      <c r="E36" s="181"/>
      <c r="F36" s="182"/>
      <c r="I36" s="146"/>
      <c r="J36" s="147"/>
      <c r="K36" s="148"/>
      <c r="L36" s="13"/>
      <c r="M36" s="14"/>
      <c r="N36" s="149"/>
      <c r="O36" s="147"/>
      <c r="P36" s="148"/>
      <c r="Q36" s="13"/>
      <c r="R36" s="14"/>
      <c r="S36" s="149"/>
      <c r="T36" s="147"/>
      <c r="U36" s="148"/>
      <c r="V36" s="13"/>
      <c r="W36" s="14"/>
      <c r="X36" s="149"/>
      <c r="Y36" s="147"/>
      <c r="Z36" s="148"/>
      <c r="AA36" s="13"/>
      <c r="AB36" s="14"/>
      <c r="AC36" s="147"/>
      <c r="AD36" s="147"/>
      <c r="AE36" s="148"/>
      <c r="AF36" s="13"/>
      <c r="AG36" s="15"/>
    </row>
    <row r="37" spans="2:33" x14ac:dyDescent="0.2">
      <c r="B37" s="414"/>
      <c r="C37" s="183"/>
      <c r="D37" s="184"/>
      <c r="E37" s="178"/>
      <c r="F37" s="179"/>
      <c r="I37" s="146"/>
      <c r="J37" s="147"/>
      <c r="K37" s="148"/>
      <c r="L37" s="13"/>
      <c r="M37" s="14"/>
      <c r="N37" s="149"/>
      <c r="O37" s="147"/>
      <c r="P37" s="148"/>
      <c r="Q37" s="13"/>
      <c r="R37" s="14"/>
      <c r="S37" s="149"/>
      <c r="T37" s="147"/>
      <c r="U37" s="148"/>
      <c r="V37" s="13"/>
      <c r="W37" s="14"/>
      <c r="X37" s="149"/>
      <c r="Y37" s="147"/>
      <c r="Z37" s="148"/>
      <c r="AA37" s="13"/>
      <c r="AB37" s="14"/>
      <c r="AC37" s="147"/>
      <c r="AD37" s="147"/>
      <c r="AE37" s="148"/>
      <c r="AF37" s="13"/>
      <c r="AG37" s="15"/>
    </row>
    <row r="38" spans="2:33" x14ac:dyDescent="0.2">
      <c r="B38" s="4"/>
      <c r="C38" s="4"/>
      <c r="D38" s="4"/>
      <c r="E38" s="176">
        <f>SUM(E33:F37)</f>
        <v>11474</v>
      </c>
      <c r="F38" s="177"/>
      <c r="I38" s="146"/>
      <c r="J38" s="147"/>
      <c r="K38" s="148"/>
      <c r="L38" s="13"/>
      <c r="M38" s="14"/>
      <c r="N38" s="149"/>
      <c r="O38" s="147"/>
      <c r="P38" s="148"/>
      <c r="Q38" s="13"/>
      <c r="R38" s="14"/>
      <c r="S38" s="149"/>
      <c r="T38" s="147"/>
      <c r="U38" s="148"/>
      <c r="V38" s="13"/>
      <c r="W38" s="14"/>
      <c r="X38" s="149"/>
      <c r="Y38" s="147"/>
      <c r="Z38" s="148"/>
      <c r="AA38" s="13"/>
      <c r="AB38" s="14"/>
      <c r="AC38" s="147"/>
      <c r="AD38" s="147"/>
      <c r="AE38" s="148"/>
      <c r="AF38" s="13"/>
      <c r="AG38" s="15"/>
    </row>
    <row r="39" spans="2:33" x14ac:dyDescent="0.2">
      <c r="B39" s="4"/>
      <c r="C39" s="4"/>
      <c r="D39" s="4"/>
      <c r="E39" s="4"/>
      <c r="F39" s="4"/>
      <c r="I39" s="146"/>
      <c r="J39" s="147"/>
      <c r="K39" s="148"/>
      <c r="L39" s="13"/>
      <c r="M39" s="14"/>
      <c r="N39" s="149"/>
      <c r="O39" s="147"/>
      <c r="P39" s="148"/>
      <c r="Q39" s="13"/>
      <c r="R39" s="14"/>
      <c r="S39" s="149"/>
      <c r="T39" s="147"/>
      <c r="U39" s="148"/>
      <c r="V39" s="13"/>
      <c r="W39" s="14"/>
      <c r="X39" s="149"/>
      <c r="Y39" s="147"/>
      <c r="Z39" s="148"/>
      <c r="AA39" s="13"/>
      <c r="AB39" s="14"/>
      <c r="AC39" s="147"/>
      <c r="AD39" s="147"/>
      <c r="AE39" s="148"/>
      <c r="AF39" s="13"/>
      <c r="AG39" s="15"/>
    </row>
    <row r="40" spans="2:33" ht="17" thickBot="1" x14ac:dyDescent="0.25">
      <c r="B40" s="5"/>
      <c r="C40" s="5"/>
      <c r="D40" s="5"/>
      <c r="E40" s="5"/>
      <c r="F40" s="5"/>
      <c r="I40" s="140"/>
      <c r="J40" s="141"/>
      <c r="K40" s="142"/>
      <c r="L40" s="16"/>
      <c r="M40" s="17">
        <f>SUM(L33:L38)</f>
        <v>0</v>
      </c>
      <c r="N40" s="164"/>
      <c r="O40" s="141"/>
      <c r="P40" s="142"/>
      <c r="Q40" s="16"/>
      <c r="R40" s="17">
        <f>SUM(Q33:Q38)</f>
        <v>160</v>
      </c>
      <c r="S40" s="164"/>
      <c r="T40" s="141"/>
      <c r="U40" s="142"/>
      <c r="V40" s="16"/>
      <c r="W40" s="17">
        <f>SUM(V33:V38)</f>
        <v>0</v>
      </c>
      <c r="X40" s="164"/>
      <c r="Y40" s="141"/>
      <c r="Z40" s="142"/>
      <c r="AA40" s="16"/>
      <c r="AB40" s="17">
        <f>SUM(AA33:AA38)</f>
        <v>0</v>
      </c>
      <c r="AC40" s="141"/>
      <c r="AD40" s="141"/>
      <c r="AE40" s="142"/>
      <c r="AF40" s="16"/>
      <c r="AG40" s="18">
        <f>SUM(AF33:AF38)</f>
        <v>440</v>
      </c>
    </row>
    <row r="41" spans="2:33" ht="18" thickBot="1" x14ac:dyDescent="0.25">
      <c r="B41" s="168" t="s">
        <v>108</v>
      </c>
      <c r="C41" s="169"/>
      <c r="D41" s="169"/>
      <c r="E41" s="169"/>
      <c r="F41" s="170"/>
      <c r="G41" s="1"/>
      <c r="I41" s="171">
        <v>21</v>
      </c>
      <c r="J41" s="172"/>
      <c r="K41" s="172"/>
      <c r="L41" s="172"/>
      <c r="M41" s="173"/>
      <c r="N41" s="174">
        <v>22</v>
      </c>
      <c r="O41" s="172"/>
      <c r="P41" s="172"/>
      <c r="Q41" s="172"/>
      <c r="R41" s="173"/>
      <c r="S41" s="174">
        <v>23</v>
      </c>
      <c r="T41" s="172"/>
      <c r="U41" s="172"/>
      <c r="V41" s="172"/>
      <c r="W41" s="173"/>
      <c r="X41" s="174">
        <v>24</v>
      </c>
      <c r="Y41" s="172"/>
      <c r="Z41" s="172"/>
      <c r="AA41" s="172"/>
      <c r="AB41" s="173"/>
      <c r="AC41" s="172">
        <v>25</v>
      </c>
      <c r="AD41" s="172"/>
      <c r="AE41" s="172"/>
      <c r="AF41" s="172"/>
      <c r="AG41" s="175"/>
    </row>
    <row r="42" spans="2:33" x14ac:dyDescent="0.2">
      <c r="B42" s="157" t="s">
        <v>109</v>
      </c>
      <c r="C42" s="158"/>
      <c r="D42" s="158"/>
      <c r="E42" s="6">
        <v>38</v>
      </c>
      <c r="F42" s="7">
        <v>70</v>
      </c>
      <c r="G42" s="1"/>
      <c r="I42" s="403"/>
      <c r="J42" s="400"/>
      <c r="K42" s="401"/>
      <c r="L42" s="11"/>
      <c r="M42" s="60"/>
      <c r="N42" s="402" t="s">
        <v>331</v>
      </c>
      <c r="O42" s="400"/>
      <c r="P42" s="401"/>
      <c r="Q42" s="45">
        <v>330</v>
      </c>
      <c r="R42" s="71"/>
      <c r="S42" s="402" t="s">
        <v>201</v>
      </c>
      <c r="T42" s="400"/>
      <c r="U42" s="401"/>
      <c r="V42" s="45">
        <v>155</v>
      </c>
      <c r="W42" s="71"/>
      <c r="X42" s="402"/>
      <c r="Y42" s="400"/>
      <c r="Z42" s="401"/>
      <c r="AA42" s="11"/>
      <c r="AB42" s="60"/>
      <c r="AC42" s="400" t="s">
        <v>329</v>
      </c>
      <c r="AD42" s="400"/>
      <c r="AE42" s="401"/>
      <c r="AF42" s="58">
        <v>60</v>
      </c>
      <c r="AG42" s="77"/>
    </row>
    <row r="43" spans="2:33" x14ac:dyDescent="0.2">
      <c r="B43" s="157" t="s">
        <v>110</v>
      </c>
      <c r="C43" s="158"/>
      <c r="D43" s="158"/>
      <c r="E43" s="6">
        <v>17</v>
      </c>
      <c r="F43" s="7">
        <v>30</v>
      </c>
      <c r="G43" s="1"/>
      <c r="I43" s="146"/>
      <c r="J43" s="147"/>
      <c r="K43" s="148"/>
      <c r="L43" s="13"/>
      <c r="M43" s="14"/>
      <c r="N43" s="149"/>
      <c r="O43" s="147"/>
      <c r="P43" s="148"/>
      <c r="Q43" s="13"/>
      <c r="R43" s="14"/>
      <c r="S43" s="149" t="s">
        <v>42</v>
      </c>
      <c r="T43" s="147"/>
      <c r="U43" s="148"/>
      <c r="V43" s="33">
        <v>83</v>
      </c>
      <c r="W43" s="72"/>
      <c r="X43" s="149"/>
      <c r="Y43" s="147"/>
      <c r="Z43" s="148"/>
      <c r="AA43" s="13"/>
      <c r="AB43" s="14"/>
      <c r="AC43" s="147" t="s">
        <v>42</v>
      </c>
      <c r="AD43" s="147"/>
      <c r="AE43" s="148"/>
      <c r="AF43" s="33">
        <v>50</v>
      </c>
      <c r="AG43" s="74"/>
    </row>
    <row r="44" spans="2:33" x14ac:dyDescent="0.2">
      <c r="B44" s="157" t="s">
        <v>47</v>
      </c>
      <c r="C44" s="158"/>
      <c r="D44" s="158"/>
      <c r="E44" s="6">
        <v>34</v>
      </c>
      <c r="F44" s="7">
        <v>62</v>
      </c>
      <c r="G44" s="1"/>
      <c r="I44" s="146"/>
      <c r="J44" s="147"/>
      <c r="K44" s="148"/>
      <c r="L44" s="13"/>
      <c r="M44" s="14"/>
      <c r="N44" s="149"/>
      <c r="O44" s="147"/>
      <c r="P44" s="148"/>
      <c r="Q44" s="13"/>
      <c r="R44" s="14"/>
      <c r="S44" s="149" t="s">
        <v>100</v>
      </c>
      <c r="T44" s="147"/>
      <c r="U44" s="148"/>
      <c r="V44" s="52">
        <v>500</v>
      </c>
      <c r="W44" s="72"/>
      <c r="X44" s="149"/>
      <c r="Y44" s="147"/>
      <c r="Z44" s="148"/>
      <c r="AA44" s="13"/>
      <c r="AB44" s="14"/>
      <c r="AC44" s="147"/>
      <c r="AD44" s="147"/>
      <c r="AE44" s="148"/>
      <c r="AF44" s="13"/>
      <c r="AG44" s="15"/>
    </row>
    <row r="45" spans="2:33" x14ac:dyDescent="0.2">
      <c r="B45" s="157" t="s">
        <v>31</v>
      </c>
      <c r="C45" s="158"/>
      <c r="D45" s="158"/>
      <c r="E45" s="6">
        <v>200</v>
      </c>
      <c r="F45" s="7">
        <v>400</v>
      </c>
      <c r="G45" s="1"/>
      <c r="I45" s="146"/>
      <c r="J45" s="147"/>
      <c r="K45" s="148"/>
      <c r="L45" s="13"/>
      <c r="M45" s="14"/>
      <c r="N45" s="149"/>
      <c r="O45" s="147"/>
      <c r="P45" s="148"/>
      <c r="Q45" s="13"/>
      <c r="R45" s="14"/>
      <c r="S45" s="149"/>
      <c r="T45" s="147"/>
      <c r="U45" s="148"/>
      <c r="V45" s="13"/>
      <c r="W45" s="14"/>
      <c r="X45" s="149"/>
      <c r="Y45" s="147"/>
      <c r="Z45" s="148"/>
      <c r="AA45" s="13"/>
      <c r="AB45" s="14"/>
      <c r="AC45" s="147"/>
      <c r="AD45" s="147"/>
      <c r="AE45" s="148"/>
      <c r="AF45" s="13"/>
      <c r="AG45" s="15"/>
    </row>
    <row r="46" spans="2:33" x14ac:dyDescent="0.2">
      <c r="B46" s="157" t="s">
        <v>263</v>
      </c>
      <c r="C46" s="158"/>
      <c r="D46" s="158"/>
      <c r="E46" s="6">
        <v>13</v>
      </c>
      <c r="F46" s="7">
        <v>20</v>
      </c>
      <c r="G46" s="1"/>
      <c r="I46" s="146"/>
      <c r="J46" s="147"/>
      <c r="K46" s="148"/>
      <c r="L46" s="13"/>
      <c r="M46" s="14"/>
      <c r="N46" s="149"/>
      <c r="O46" s="147"/>
      <c r="P46" s="148"/>
      <c r="Q46" s="13"/>
      <c r="R46" s="14"/>
      <c r="S46" s="149"/>
      <c r="T46" s="147"/>
      <c r="U46" s="148"/>
      <c r="V46" s="13"/>
      <c r="W46" s="14"/>
      <c r="X46" s="149"/>
      <c r="Y46" s="147"/>
      <c r="Z46" s="148"/>
      <c r="AA46" s="13"/>
      <c r="AB46" s="14"/>
      <c r="AC46" s="147"/>
      <c r="AD46" s="147"/>
      <c r="AE46" s="148"/>
      <c r="AF46" s="13"/>
      <c r="AG46" s="15"/>
    </row>
    <row r="47" spans="2:33" x14ac:dyDescent="0.2">
      <c r="B47" s="157" t="s">
        <v>112</v>
      </c>
      <c r="C47" s="158"/>
      <c r="D47" s="158"/>
      <c r="E47" s="6">
        <v>86</v>
      </c>
      <c r="F47" s="7">
        <v>170</v>
      </c>
      <c r="G47" s="1"/>
      <c r="I47" s="146"/>
      <c r="J47" s="147"/>
      <c r="K47" s="148"/>
      <c r="L47" s="13"/>
      <c r="M47" s="14"/>
      <c r="N47" s="149"/>
      <c r="O47" s="147"/>
      <c r="P47" s="148"/>
      <c r="Q47" s="13"/>
      <c r="R47" s="14"/>
      <c r="S47" s="149"/>
      <c r="T47" s="147"/>
      <c r="U47" s="148"/>
      <c r="V47" s="13"/>
      <c r="W47" s="14"/>
      <c r="X47" s="149"/>
      <c r="Y47" s="147"/>
      <c r="Z47" s="148"/>
      <c r="AA47" s="13"/>
      <c r="AB47" s="14"/>
      <c r="AC47" s="147"/>
      <c r="AD47" s="147"/>
      <c r="AE47" s="148"/>
      <c r="AF47" s="13"/>
      <c r="AG47" s="15"/>
    </row>
    <row r="48" spans="2:33" x14ac:dyDescent="0.2">
      <c r="B48" s="157" t="s">
        <v>47</v>
      </c>
      <c r="C48" s="158"/>
      <c r="D48" s="158"/>
      <c r="E48" s="6">
        <v>354</v>
      </c>
      <c r="F48" s="7">
        <v>348</v>
      </c>
      <c r="G48" s="1"/>
      <c r="I48" s="146"/>
      <c r="J48" s="147"/>
      <c r="K48" s="148"/>
      <c r="L48" s="13"/>
      <c r="M48" s="14"/>
      <c r="N48" s="149"/>
      <c r="O48" s="147"/>
      <c r="P48" s="148"/>
      <c r="Q48" s="13"/>
      <c r="R48" s="14"/>
      <c r="S48" s="149"/>
      <c r="T48" s="147"/>
      <c r="U48" s="148"/>
      <c r="V48" s="13"/>
      <c r="W48" s="14"/>
      <c r="X48" s="149"/>
      <c r="Y48" s="147"/>
      <c r="Z48" s="148"/>
      <c r="AA48" s="13"/>
      <c r="AB48" s="14"/>
      <c r="AC48" s="147"/>
      <c r="AD48" s="147"/>
      <c r="AE48" s="148"/>
      <c r="AF48" s="13"/>
      <c r="AG48" s="15"/>
    </row>
    <row r="49" spans="2:33" x14ac:dyDescent="0.2">
      <c r="B49" s="157" t="s">
        <v>264</v>
      </c>
      <c r="C49" s="158"/>
      <c r="D49" s="158"/>
      <c r="E49" s="6">
        <v>105</v>
      </c>
      <c r="F49" s="7">
        <v>734</v>
      </c>
      <c r="G49" s="1"/>
      <c r="I49" s="140"/>
      <c r="J49" s="141"/>
      <c r="K49" s="142"/>
      <c r="L49" s="16"/>
      <c r="M49" s="17">
        <f>SUM(L42:L47)</f>
        <v>0</v>
      </c>
      <c r="N49" s="164"/>
      <c r="O49" s="141"/>
      <c r="P49" s="142"/>
      <c r="Q49" s="16"/>
      <c r="R49" s="17">
        <f>SUM(Q42:Q47)</f>
        <v>330</v>
      </c>
      <c r="S49" s="164"/>
      <c r="T49" s="141"/>
      <c r="U49" s="142"/>
      <c r="V49" s="16"/>
      <c r="W49" s="17">
        <f>SUM(V42:V47)</f>
        <v>738</v>
      </c>
      <c r="X49" s="164"/>
      <c r="Y49" s="141"/>
      <c r="Z49" s="142"/>
      <c r="AA49" s="16"/>
      <c r="AB49" s="17">
        <f>SUM(AA42:AA47)</f>
        <v>0</v>
      </c>
      <c r="AC49" s="141"/>
      <c r="AD49" s="141"/>
      <c r="AE49" s="142"/>
      <c r="AF49" s="16"/>
      <c r="AG49" s="18">
        <f>SUM(AF42:AF47)</f>
        <v>110</v>
      </c>
    </row>
    <row r="50" spans="2:33" ht="17" x14ac:dyDescent="0.2">
      <c r="B50" s="157" t="s">
        <v>47</v>
      </c>
      <c r="C50" s="158"/>
      <c r="D50" s="158"/>
      <c r="E50" s="6">
        <v>712</v>
      </c>
      <c r="F50" s="7">
        <v>3574</v>
      </c>
      <c r="G50" s="1"/>
      <c r="I50" s="159">
        <v>26</v>
      </c>
      <c r="J50" s="160"/>
      <c r="K50" s="160"/>
      <c r="L50" s="160"/>
      <c r="M50" s="161"/>
      <c r="N50" s="162">
        <v>27</v>
      </c>
      <c r="O50" s="160"/>
      <c r="P50" s="160"/>
      <c r="Q50" s="160"/>
      <c r="R50" s="161"/>
      <c r="S50" s="162">
        <v>28</v>
      </c>
      <c r="T50" s="160"/>
      <c r="U50" s="160"/>
      <c r="V50" s="160"/>
      <c r="W50" s="161"/>
      <c r="X50" s="162">
        <v>29</v>
      </c>
      <c r="Y50" s="160"/>
      <c r="Z50" s="160"/>
      <c r="AA50" s="160"/>
      <c r="AB50" s="161"/>
      <c r="AC50" s="160">
        <v>30</v>
      </c>
      <c r="AD50" s="160"/>
      <c r="AE50" s="160"/>
      <c r="AF50" s="160"/>
      <c r="AG50" s="163"/>
    </row>
    <row r="51" spans="2:33" x14ac:dyDescent="0.2">
      <c r="B51" s="154" t="s">
        <v>283</v>
      </c>
      <c r="C51" s="155"/>
      <c r="D51" s="155"/>
      <c r="E51" s="8">
        <v>780</v>
      </c>
      <c r="F51" s="9">
        <v>8580</v>
      </c>
      <c r="G51" s="1"/>
      <c r="I51" s="403"/>
      <c r="J51" s="400"/>
      <c r="K51" s="401"/>
      <c r="L51" s="11"/>
      <c r="M51" s="60"/>
      <c r="N51" s="402" t="s">
        <v>327</v>
      </c>
      <c r="O51" s="400"/>
      <c r="P51" s="401"/>
      <c r="Q51" s="48">
        <v>160</v>
      </c>
      <c r="R51" s="71"/>
      <c r="S51" s="402" t="s">
        <v>333</v>
      </c>
      <c r="T51" s="400"/>
      <c r="U51" s="401"/>
      <c r="V51" s="45">
        <v>132</v>
      </c>
      <c r="W51" s="71"/>
      <c r="X51" s="402" t="s">
        <v>336</v>
      </c>
      <c r="Y51" s="400"/>
      <c r="Z51" s="401"/>
      <c r="AA51" s="32">
        <v>28</v>
      </c>
      <c r="AB51" s="71"/>
      <c r="AC51" s="400"/>
      <c r="AD51" s="400"/>
      <c r="AE51" s="401"/>
      <c r="AF51" s="11"/>
      <c r="AG51" s="12"/>
    </row>
    <row r="52" spans="2:33" x14ac:dyDescent="0.2">
      <c r="B52" s="1"/>
      <c r="C52" s="1"/>
      <c r="D52" s="1"/>
      <c r="E52" s="10">
        <f>SUM(E42:E51)</f>
        <v>2339</v>
      </c>
      <c r="F52" s="10">
        <f>SUM(F42:F51)</f>
        <v>13988</v>
      </c>
      <c r="G52" s="1"/>
      <c r="I52" s="146"/>
      <c r="J52" s="147"/>
      <c r="K52" s="148"/>
      <c r="L52" s="13"/>
      <c r="M52" s="14"/>
      <c r="N52" s="149"/>
      <c r="O52" s="147"/>
      <c r="P52" s="148"/>
      <c r="Q52" s="13"/>
      <c r="R52" s="14"/>
      <c r="S52" s="149" t="s">
        <v>334</v>
      </c>
      <c r="T52" s="147"/>
      <c r="U52" s="148"/>
      <c r="V52" s="33">
        <v>18</v>
      </c>
      <c r="W52" s="72"/>
      <c r="X52" s="149" t="s">
        <v>337</v>
      </c>
      <c r="Y52" s="147"/>
      <c r="Z52" s="148"/>
      <c r="AA52" s="55">
        <v>1091</v>
      </c>
      <c r="AB52" s="72"/>
      <c r="AC52" s="147"/>
      <c r="AD52" s="147"/>
      <c r="AE52" s="148"/>
      <c r="AF52" s="13"/>
      <c r="AG52" s="15"/>
    </row>
    <row r="53" spans="2:33" x14ac:dyDescent="0.2">
      <c r="B53" s="1"/>
      <c r="C53" s="1"/>
      <c r="D53" s="1"/>
      <c r="E53" s="1"/>
      <c r="F53" s="1"/>
      <c r="G53" s="1"/>
      <c r="I53" s="146"/>
      <c r="J53" s="147"/>
      <c r="K53" s="148"/>
      <c r="L53" s="13"/>
      <c r="M53" s="14"/>
      <c r="N53" s="149"/>
      <c r="O53" s="147"/>
      <c r="P53" s="148"/>
      <c r="Q53" s="13"/>
      <c r="R53" s="14"/>
      <c r="S53" s="149" t="s">
        <v>335</v>
      </c>
      <c r="T53" s="147"/>
      <c r="U53" s="148"/>
      <c r="V53" s="33">
        <v>205</v>
      </c>
      <c r="W53" s="72"/>
      <c r="X53" s="149"/>
      <c r="Y53" s="147"/>
      <c r="Z53" s="148"/>
      <c r="AA53" s="13"/>
      <c r="AB53" s="14"/>
      <c r="AC53" s="147"/>
      <c r="AD53" s="147"/>
      <c r="AE53" s="148"/>
      <c r="AF53" s="13"/>
      <c r="AG53" s="15"/>
    </row>
    <row r="54" spans="2:33" ht="17" thickBot="1" x14ac:dyDescent="0.25">
      <c r="B54" s="1"/>
      <c r="C54" s="1"/>
      <c r="D54" s="1"/>
      <c r="E54" s="1"/>
      <c r="F54" s="1"/>
      <c r="G54" s="1"/>
      <c r="I54" s="146"/>
      <c r="J54" s="147"/>
      <c r="K54" s="148"/>
      <c r="L54" s="13"/>
      <c r="M54" s="14"/>
      <c r="N54" s="149"/>
      <c r="O54" s="147"/>
      <c r="P54" s="148"/>
      <c r="Q54" s="13"/>
      <c r="R54" s="14"/>
      <c r="S54" s="149"/>
      <c r="T54" s="147"/>
      <c r="U54" s="148"/>
      <c r="V54" s="13"/>
      <c r="W54" s="14"/>
      <c r="X54" s="149"/>
      <c r="Y54" s="147"/>
      <c r="Z54" s="148"/>
      <c r="AA54" s="13"/>
      <c r="AB54" s="14"/>
      <c r="AC54" s="147"/>
      <c r="AD54" s="147"/>
      <c r="AE54" s="148"/>
      <c r="AF54" s="13"/>
      <c r="AG54" s="15"/>
    </row>
    <row r="55" spans="2:33" x14ac:dyDescent="0.2">
      <c r="B55" s="152" t="s">
        <v>254</v>
      </c>
      <c r="C55" s="153"/>
      <c r="D55" s="153"/>
      <c r="E55" s="153"/>
      <c r="F55" s="26">
        <f>SUM(L64,AF42,Q33,AF24:AF26)</f>
        <v>590</v>
      </c>
      <c r="G55" s="1"/>
      <c r="I55" s="146"/>
      <c r="J55" s="147"/>
      <c r="K55" s="148"/>
      <c r="L55" s="13"/>
      <c r="M55" s="14"/>
      <c r="N55" s="149"/>
      <c r="O55" s="147"/>
      <c r="P55" s="148"/>
      <c r="Q55" s="13"/>
      <c r="R55" s="14"/>
      <c r="S55" s="149"/>
      <c r="T55" s="147"/>
      <c r="U55" s="148"/>
      <c r="V55" s="13"/>
      <c r="W55" s="14"/>
      <c r="X55" s="149"/>
      <c r="Y55" s="147"/>
      <c r="Z55" s="148"/>
      <c r="AA55" s="13"/>
      <c r="AB55" s="14"/>
      <c r="AC55" s="147"/>
      <c r="AD55" s="147"/>
      <c r="AE55" s="148"/>
      <c r="AF55" s="13"/>
      <c r="AG55" s="15"/>
    </row>
    <row r="56" spans="2:33" x14ac:dyDescent="0.2">
      <c r="B56" s="150" t="s">
        <v>255</v>
      </c>
      <c r="C56" s="151"/>
      <c r="D56" s="151"/>
      <c r="E56" s="151"/>
      <c r="F56" s="27">
        <f>L25</f>
        <v>559</v>
      </c>
      <c r="I56" s="146"/>
      <c r="J56" s="147"/>
      <c r="K56" s="148"/>
      <c r="L56" s="13"/>
      <c r="M56" s="14"/>
      <c r="N56" s="149"/>
      <c r="O56" s="147"/>
      <c r="P56" s="148"/>
      <c r="Q56" s="13"/>
      <c r="R56" s="14"/>
      <c r="S56" s="149"/>
      <c r="T56" s="147"/>
      <c r="U56" s="148"/>
      <c r="V56" s="13"/>
      <c r="W56" s="14"/>
      <c r="X56" s="149"/>
      <c r="Y56" s="147"/>
      <c r="Z56" s="148"/>
      <c r="AA56" s="13"/>
      <c r="AB56" s="14"/>
      <c r="AC56" s="147"/>
      <c r="AD56" s="147"/>
      <c r="AE56" s="148"/>
      <c r="AF56" s="13"/>
      <c r="AG56" s="15"/>
    </row>
    <row r="57" spans="2:33" x14ac:dyDescent="0.2">
      <c r="B57" s="144" t="s">
        <v>30</v>
      </c>
      <c r="C57" s="145"/>
      <c r="D57" s="145"/>
      <c r="E57" s="145"/>
      <c r="F57" s="23">
        <f>V44</f>
        <v>500</v>
      </c>
      <c r="I57" s="146"/>
      <c r="J57" s="147"/>
      <c r="K57" s="148"/>
      <c r="L57" s="13"/>
      <c r="M57" s="14"/>
      <c r="N57" s="149"/>
      <c r="O57" s="147"/>
      <c r="P57" s="148"/>
      <c r="Q57" s="13"/>
      <c r="R57" s="14"/>
      <c r="S57" s="149"/>
      <c r="T57" s="147"/>
      <c r="U57" s="148"/>
      <c r="V57" s="13"/>
      <c r="W57" s="14"/>
      <c r="X57" s="149"/>
      <c r="Y57" s="147"/>
      <c r="Z57" s="148"/>
      <c r="AA57" s="13"/>
      <c r="AB57" s="14"/>
      <c r="AC57" s="147"/>
      <c r="AD57" s="147"/>
      <c r="AE57" s="148"/>
      <c r="AF57" s="13"/>
      <c r="AG57" s="15"/>
    </row>
    <row r="58" spans="2:33" ht="17" thickBot="1" x14ac:dyDescent="0.25">
      <c r="B58" s="138" t="s">
        <v>256</v>
      </c>
      <c r="C58" s="139"/>
      <c r="D58" s="139"/>
      <c r="E58" s="139"/>
      <c r="F58" s="22">
        <f>0</f>
        <v>0</v>
      </c>
      <c r="I58" s="140"/>
      <c r="J58" s="141"/>
      <c r="K58" s="142"/>
      <c r="L58" s="16"/>
      <c r="M58" s="17">
        <f>SUM(L51:L56)</f>
        <v>0</v>
      </c>
      <c r="N58" s="143"/>
      <c r="O58" s="120"/>
      <c r="P58" s="121"/>
      <c r="Q58" s="19"/>
      <c r="R58" s="20">
        <f>SUM(Q51:Q56)</f>
        <v>160</v>
      </c>
      <c r="S58" s="143"/>
      <c r="T58" s="120"/>
      <c r="U58" s="121"/>
      <c r="V58" s="19"/>
      <c r="W58" s="20">
        <f>SUM(V51:V56)</f>
        <v>355</v>
      </c>
      <c r="X58" s="143"/>
      <c r="Y58" s="120"/>
      <c r="Z58" s="121"/>
      <c r="AA58" s="19"/>
      <c r="AB58" s="20">
        <f>SUM(AA51:AA56)</f>
        <v>1119</v>
      </c>
      <c r="AC58" s="120"/>
      <c r="AD58" s="120"/>
      <c r="AE58" s="121"/>
      <c r="AF58" s="19"/>
      <c r="AG58" s="63">
        <f>SUM(AF51:AF56)</f>
        <v>0</v>
      </c>
    </row>
    <row r="59" spans="2:33" ht="17" x14ac:dyDescent="0.2">
      <c r="B59" s="126" t="s">
        <v>21</v>
      </c>
      <c r="C59" s="127"/>
      <c r="D59" s="127"/>
      <c r="E59" s="127"/>
      <c r="F59" s="30">
        <f>SUM(AA51:AA52,AF15,AF6,V7:V8,AA6,Q7,L7,Q15,L24)</f>
        <v>2024</v>
      </c>
      <c r="I59" s="128">
        <v>31</v>
      </c>
      <c r="J59" s="129"/>
      <c r="K59" s="129"/>
      <c r="L59" s="129"/>
      <c r="M59" s="130"/>
    </row>
    <row r="60" spans="2:33" x14ac:dyDescent="0.2">
      <c r="B60" s="131" t="s">
        <v>23</v>
      </c>
      <c r="C60" s="132"/>
      <c r="D60" s="132"/>
      <c r="E60" s="132"/>
      <c r="F60" s="24">
        <f>SUM(Q51,AA15,AA7,V6,V16,V25,Q24,Q12,L6)</f>
        <v>840</v>
      </c>
      <c r="I60" s="403" t="s">
        <v>332</v>
      </c>
      <c r="J60" s="400"/>
      <c r="K60" s="401"/>
      <c r="L60" s="45">
        <v>150</v>
      </c>
      <c r="M60" s="79"/>
    </row>
    <row r="61" spans="2:33" ht="17" thickBot="1" x14ac:dyDescent="0.25">
      <c r="B61" s="136" t="s">
        <v>45</v>
      </c>
      <c r="C61" s="137"/>
      <c r="D61" s="137"/>
      <c r="E61" s="137"/>
      <c r="F61" s="25">
        <f>SUM(L60:L63,V51:V53,AF43,V42:V43,Q42,AF33,V24,Q25,L15,V15,AF16,AF7,Q9:Q11,Q8,Q6)</f>
        <v>4459</v>
      </c>
      <c r="I61" s="146" t="s">
        <v>338</v>
      </c>
      <c r="J61" s="147"/>
      <c r="K61" s="148"/>
      <c r="L61" s="33">
        <v>327</v>
      </c>
      <c r="M61" s="74"/>
    </row>
    <row r="62" spans="2:33" x14ac:dyDescent="0.2">
      <c r="B62" s="21"/>
      <c r="C62" s="21"/>
      <c r="D62" s="21"/>
      <c r="E62" s="21"/>
      <c r="I62" s="146" t="s">
        <v>170</v>
      </c>
      <c r="J62" s="147"/>
      <c r="K62" s="148"/>
      <c r="L62" s="33">
        <v>75</v>
      </c>
      <c r="M62" s="74"/>
    </row>
    <row r="63" spans="2:33" ht="17" thickBot="1" x14ac:dyDescent="0.25">
      <c r="B63" s="21"/>
      <c r="C63" s="21"/>
      <c r="D63" s="21"/>
      <c r="E63" s="21"/>
      <c r="I63" s="146" t="s">
        <v>339</v>
      </c>
      <c r="J63" s="147"/>
      <c r="K63" s="148"/>
      <c r="L63" s="33">
        <v>245</v>
      </c>
      <c r="M63" s="74"/>
    </row>
    <row r="64" spans="2:33" x14ac:dyDescent="0.2">
      <c r="B64" s="122" t="s">
        <v>257</v>
      </c>
      <c r="C64" s="123"/>
      <c r="D64" s="123"/>
      <c r="E64" s="123"/>
      <c r="F64" s="31"/>
      <c r="I64" s="146" t="s">
        <v>340</v>
      </c>
      <c r="J64" s="147"/>
      <c r="K64" s="148"/>
      <c r="L64" s="80">
        <v>100</v>
      </c>
      <c r="M64" s="76"/>
    </row>
    <row r="65" spans="2:13" x14ac:dyDescent="0.2">
      <c r="B65" s="124" t="s">
        <v>258</v>
      </c>
      <c r="C65" s="125"/>
      <c r="D65" s="125"/>
      <c r="E65" s="125"/>
      <c r="F65" s="28">
        <f>SUM(L64,AF42,AF24:AF25)</f>
        <v>430</v>
      </c>
      <c r="I65" s="146"/>
      <c r="J65" s="147"/>
      <c r="K65" s="148"/>
      <c r="L65" s="13"/>
      <c r="M65" s="15"/>
    </row>
    <row r="66" spans="2:13" x14ac:dyDescent="0.2">
      <c r="B66" s="114" t="s">
        <v>259</v>
      </c>
      <c r="C66" s="115"/>
      <c r="D66" s="115"/>
      <c r="E66" s="115"/>
      <c r="F66" s="40">
        <f>SUM(L61:L63,Q51,V51:V53,AA51:AA52,AF43,V42:V44,Q42,Q33,AF33,V24:V25,Q24:Q25,L24:L25,L15,Q15,V16:V17,AA15,AF15:AF16,AF6:AF7,AA6:AA7,V6:V8,Q7:Q12,L6:L7)</f>
        <v>7742</v>
      </c>
      <c r="I66" s="146"/>
      <c r="J66" s="147"/>
      <c r="K66" s="148"/>
      <c r="L66" s="13"/>
      <c r="M66" s="15"/>
    </row>
    <row r="67" spans="2:13" ht="17" thickBot="1" x14ac:dyDescent="0.25">
      <c r="B67" s="398" t="s">
        <v>249</v>
      </c>
      <c r="C67" s="399"/>
      <c r="D67" s="399"/>
      <c r="E67" s="399"/>
      <c r="F67" s="29">
        <f>SUM(L60)</f>
        <v>150</v>
      </c>
      <c r="I67" s="119"/>
      <c r="J67" s="120"/>
      <c r="K67" s="121"/>
      <c r="L67" s="19"/>
      <c r="M67" s="63">
        <f>SUM(L60:L65)</f>
        <v>897</v>
      </c>
    </row>
  </sheetData>
  <mergeCells count="340">
    <mergeCell ref="B67:E67"/>
    <mergeCell ref="B59:E59"/>
    <mergeCell ref="B60:E60"/>
    <mergeCell ref="B61:E61"/>
    <mergeCell ref="B64:E64"/>
    <mergeCell ref="B65:E65"/>
    <mergeCell ref="B66:E66"/>
    <mergeCell ref="B58:E58"/>
    <mergeCell ref="I58:K58"/>
    <mergeCell ref="I59:M59"/>
    <mergeCell ref="I60:K60"/>
    <mergeCell ref="I61:K61"/>
    <mergeCell ref="I62:K62"/>
    <mergeCell ref="I63:K63"/>
    <mergeCell ref="I64:K64"/>
    <mergeCell ref="I65:K65"/>
    <mergeCell ref="I66:K66"/>
    <mergeCell ref="I67:K67"/>
    <mergeCell ref="N58:P58"/>
    <mergeCell ref="S58:U58"/>
    <mergeCell ref="X58:Z58"/>
    <mergeCell ref="AC58:AE58"/>
    <mergeCell ref="B57:E57"/>
    <mergeCell ref="I57:K57"/>
    <mergeCell ref="N57:P57"/>
    <mergeCell ref="S57:U57"/>
    <mergeCell ref="X57:Z57"/>
    <mergeCell ref="AC57:AE57"/>
    <mergeCell ref="AC55:AE55"/>
    <mergeCell ref="B56:E56"/>
    <mergeCell ref="I56:K56"/>
    <mergeCell ref="N56:P56"/>
    <mergeCell ref="S56:U56"/>
    <mergeCell ref="X56:Z56"/>
    <mergeCell ref="AC56:AE56"/>
    <mergeCell ref="I54:K54"/>
    <mergeCell ref="N54:P54"/>
    <mergeCell ref="S54:U54"/>
    <mergeCell ref="X54:Z54"/>
    <mergeCell ref="AC54:AE54"/>
    <mergeCell ref="B55:E55"/>
    <mergeCell ref="I55:K55"/>
    <mergeCell ref="N55:P55"/>
    <mergeCell ref="S55:U55"/>
    <mergeCell ref="X55:Z55"/>
    <mergeCell ref="I52:K52"/>
    <mergeCell ref="N52:P52"/>
    <mergeCell ref="S52:U52"/>
    <mergeCell ref="X52:Z52"/>
    <mergeCell ref="AC52:AE52"/>
    <mergeCell ref="I53:K53"/>
    <mergeCell ref="N53:P53"/>
    <mergeCell ref="S53:U53"/>
    <mergeCell ref="X53:Z53"/>
    <mergeCell ref="AC53:AE53"/>
    <mergeCell ref="B51:D51"/>
    <mergeCell ref="I51:K51"/>
    <mergeCell ref="N51:P51"/>
    <mergeCell ref="S51:U51"/>
    <mergeCell ref="X51:Z51"/>
    <mergeCell ref="AC51:AE51"/>
    <mergeCell ref="B50:D50"/>
    <mergeCell ref="I50:M50"/>
    <mergeCell ref="N50:R50"/>
    <mergeCell ref="S50:W50"/>
    <mergeCell ref="X50:AB50"/>
    <mergeCell ref="AC50:AG50"/>
    <mergeCell ref="B49:D49"/>
    <mergeCell ref="I49:K49"/>
    <mergeCell ref="N49:P49"/>
    <mergeCell ref="S49:U49"/>
    <mergeCell ref="X49:Z49"/>
    <mergeCell ref="AC49:AE49"/>
    <mergeCell ref="B48:D48"/>
    <mergeCell ref="I48:K48"/>
    <mergeCell ref="N48:P48"/>
    <mergeCell ref="S48:U48"/>
    <mergeCell ref="X48:Z48"/>
    <mergeCell ref="AC48:AE48"/>
    <mergeCell ref="B47:D47"/>
    <mergeCell ref="I47:K47"/>
    <mergeCell ref="N47:P47"/>
    <mergeCell ref="S47:U47"/>
    <mergeCell ref="X47:Z47"/>
    <mergeCell ref="AC47:AE47"/>
    <mergeCell ref="B46:D46"/>
    <mergeCell ref="I46:K46"/>
    <mergeCell ref="N46:P46"/>
    <mergeCell ref="S46:U46"/>
    <mergeCell ref="X46:Z46"/>
    <mergeCell ref="AC46:AE46"/>
    <mergeCell ref="B45:D45"/>
    <mergeCell ref="I45:K45"/>
    <mergeCell ref="N45:P45"/>
    <mergeCell ref="S45:U45"/>
    <mergeCell ref="X45:Z45"/>
    <mergeCell ref="AC45:AE45"/>
    <mergeCell ref="B44:D44"/>
    <mergeCell ref="I44:K44"/>
    <mergeCell ref="N44:P44"/>
    <mergeCell ref="S44:U44"/>
    <mergeCell ref="X44:Z44"/>
    <mergeCell ref="AC44:AE44"/>
    <mergeCell ref="B43:D43"/>
    <mergeCell ref="I43:K43"/>
    <mergeCell ref="N43:P43"/>
    <mergeCell ref="S43:U43"/>
    <mergeCell ref="X43:Z43"/>
    <mergeCell ref="AC43:AE43"/>
    <mergeCell ref="B42:D42"/>
    <mergeCell ref="I42:K42"/>
    <mergeCell ref="N42:P42"/>
    <mergeCell ref="S42:U42"/>
    <mergeCell ref="X42:Z42"/>
    <mergeCell ref="AC42:AE42"/>
    <mergeCell ref="B41:F41"/>
    <mergeCell ref="I41:M41"/>
    <mergeCell ref="N41:R41"/>
    <mergeCell ref="S41:W41"/>
    <mergeCell ref="X41:AB41"/>
    <mergeCell ref="AC41:AG41"/>
    <mergeCell ref="I39:K39"/>
    <mergeCell ref="N39:P39"/>
    <mergeCell ref="S39:U39"/>
    <mergeCell ref="X39:Z39"/>
    <mergeCell ref="AC39:AE39"/>
    <mergeCell ref="I40:K40"/>
    <mergeCell ref="N40:P40"/>
    <mergeCell ref="S40:U40"/>
    <mergeCell ref="X40:Z40"/>
    <mergeCell ref="AC40:AE40"/>
    <mergeCell ref="E38:F38"/>
    <mergeCell ref="I38:K38"/>
    <mergeCell ref="N38:P38"/>
    <mergeCell ref="S38:U38"/>
    <mergeCell ref="X38:Z38"/>
    <mergeCell ref="AC38:AE38"/>
    <mergeCell ref="AC36:AE36"/>
    <mergeCell ref="B37:D37"/>
    <mergeCell ref="E37:F37"/>
    <mergeCell ref="I37:K37"/>
    <mergeCell ref="N37:P37"/>
    <mergeCell ref="S37:U37"/>
    <mergeCell ref="X37:Z37"/>
    <mergeCell ref="AC37:AE37"/>
    <mergeCell ref="B36:D36"/>
    <mergeCell ref="E36:F36"/>
    <mergeCell ref="I36:K36"/>
    <mergeCell ref="N36:P36"/>
    <mergeCell ref="S36:U36"/>
    <mergeCell ref="X36:Z36"/>
    <mergeCell ref="AC34:AE34"/>
    <mergeCell ref="B35:D35"/>
    <mergeCell ref="E35:F35"/>
    <mergeCell ref="I35:K35"/>
    <mergeCell ref="N35:P35"/>
    <mergeCell ref="S35:U35"/>
    <mergeCell ref="X35:Z35"/>
    <mergeCell ref="AC35:AE35"/>
    <mergeCell ref="B34:D34"/>
    <mergeCell ref="E34:F34"/>
    <mergeCell ref="I34:K34"/>
    <mergeCell ref="N34:P34"/>
    <mergeCell ref="S34:U34"/>
    <mergeCell ref="X34:Z34"/>
    <mergeCell ref="AC32:AG32"/>
    <mergeCell ref="B33:D33"/>
    <mergeCell ref="E33:F33"/>
    <mergeCell ref="I33:K33"/>
    <mergeCell ref="N33:P33"/>
    <mergeCell ref="S33:U33"/>
    <mergeCell ref="X33:Z33"/>
    <mergeCell ref="AC33:AE33"/>
    <mergeCell ref="I31:K31"/>
    <mergeCell ref="N31:P31"/>
    <mergeCell ref="S31:U31"/>
    <mergeCell ref="X31:Z31"/>
    <mergeCell ref="AC31:AE31"/>
    <mergeCell ref="B32:F32"/>
    <mergeCell ref="I32:M32"/>
    <mergeCell ref="N32:R32"/>
    <mergeCell ref="S32:W32"/>
    <mergeCell ref="X32:AB32"/>
    <mergeCell ref="I29:K29"/>
    <mergeCell ref="N29:P29"/>
    <mergeCell ref="S29:U29"/>
    <mergeCell ref="X29:Z29"/>
    <mergeCell ref="AC29:AE29"/>
    <mergeCell ref="I30:K30"/>
    <mergeCell ref="N30:P30"/>
    <mergeCell ref="S30:U30"/>
    <mergeCell ref="X30:Z30"/>
    <mergeCell ref="AC30:AE30"/>
    <mergeCell ref="AC27:AE27"/>
    <mergeCell ref="I28:K28"/>
    <mergeCell ref="N28:P28"/>
    <mergeCell ref="S28:U28"/>
    <mergeCell ref="X28:Z28"/>
    <mergeCell ref="AC28:AE28"/>
    <mergeCell ref="B27:D28"/>
    <mergeCell ref="E27:F28"/>
    <mergeCell ref="I27:K27"/>
    <mergeCell ref="N27:P27"/>
    <mergeCell ref="S27:U27"/>
    <mergeCell ref="X27:Z27"/>
    <mergeCell ref="I25:K25"/>
    <mergeCell ref="N25:P25"/>
    <mergeCell ref="S25:U25"/>
    <mergeCell ref="X25:Z25"/>
    <mergeCell ref="AC25:AE25"/>
    <mergeCell ref="I26:K26"/>
    <mergeCell ref="N26:P26"/>
    <mergeCell ref="S26:U26"/>
    <mergeCell ref="X26:Z26"/>
    <mergeCell ref="AC26:AE26"/>
    <mergeCell ref="AC23:AG23"/>
    <mergeCell ref="E24:F24"/>
    <mergeCell ref="I24:K24"/>
    <mergeCell ref="N24:P24"/>
    <mergeCell ref="S24:U24"/>
    <mergeCell ref="X24:Z24"/>
    <mergeCell ref="AC24:AE24"/>
    <mergeCell ref="B23:D23"/>
    <mergeCell ref="E23:F23"/>
    <mergeCell ref="I23:M23"/>
    <mergeCell ref="N23:R23"/>
    <mergeCell ref="S23:W23"/>
    <mergeCell ref="X23:AB23"/>
    <mergeCell ref="AC21:AE21"/>
    <mergeCell ref="B22:D22"/>
    <mergeCell ref="E22:F22"/>
    <mergeCell ref="I22:K22"/>
    <mergeCell ref="N22:P22"/>
    <mergeCell ref="S22:U22"/>
    <mergeCell ref="X22:Z22"/>
    <mergeCell ref="AC22:AE22"/>
    <mergeCell ref="B21:D21"/>
    <mergeCell ref="E21:F21"/>
    <mergeCell ref="I21:K21"/>
    <mergeCell ref="N21:P21"/>
    <mergeCell ref="S21:U21"/>
    <mergeCell ref="X21:Z21"/>
    <mergeCell ref="AC19:AE19"/>
    <mergeCell ref="B20:D20"/>
    <mergeCell ref="E20:F20"/>
    <mergeCell ref="I20:K20"/>
    <mergeCell ref="N20:P20"/>
    <mergeCell ref="S20:U20"/>
    <mergeCell ref="X20:Z20"/>
    <mergeCell ref="AC20:AE20"/>
    <mergeCell ref="B19:D19"/>
    <mergeCell ref="E19:F19"/>
    <mergeCell ref="I19:K19"/>
    <mergeCell ref="N19:P19"/>
    <mergeCell ref="S19:U19"/>
    <mergeCell ref="X19:Z19"/>
    <mergeCell ref="AC17:AE17"/>
    <mergeCell ref="B18:D18"/>
    <mergeCell ref="E18:F18"/>
    <mergeCell ref="I18:K18"/>
    <mergeCell ref="N18:P18"/>
    <mergeCell ref="S18:U18"/>
    <mergeCell ref="X18:Z18"/>
    <mergeCell ref="AC18:AE18"/>
    <mergeCell ref="B16:F17"/>
    <mergeCell ref="I16:K16"/>
    <mergeCell ref="N16:P16"/>
    <mergeCell ref="S16:U16"/>
    <mergeCell ref="X16:Z16"/>
    <mergeCell ref="AC16:AE16"/>
    <mergeCell ref="I17:K17"/>
    <mergeCell ref="N17:P17"/>
    <mergeCell ref="S17:U17"/>
    <mergeCell ref="X17:Z17"/>
    <mergeCell ref="I14:M14"/>
    <mergeCell ref="N14:R14"/>
    <mergeCell ref="S14:W14"/>
    <mergeCell ref="X14:AB14"/>
    <mergeCell ref="AC14:AG14"/>
    <mergeCell ref="I15:K15"/>
    <mergeCell ref="N15:P15"/>
    <mergeCell ref="S15:U15"/>
    <mergeCell ref="X15:Z15"/>
    <mergeCell ref="AC15:AE15"/>
    <mergeCell ref="E13:F13"/>
    <mergeCell ref="I13:K13"/>
    <mergeCell ref="N13:P13"/>
    <mergeCell ref="S13:U13"/>
    <mergeCell ref="X13:Z13"/>
    <mergeCell ref="AC13:AE13"/>
    <mergeCell ref="AC11:AE11"/>
    <mergeCell ref="B12:D12"/>
    <mergeCell ref="E12:F12"/>
    <mergeCell ref="I12:K12"/>
    <mergeCell ref="N12:P12"/>
    <mergeCell ref="S12:U12"/>
    <mergeCell ref="X12:Z12"/>
    <mergeCell ref="AC12:AE12"/>
    <mergeCell ref="B11:D11"/>
    <mergeCell ref="E11:F11"/>
    <mergeCell ref="I11:K11"/>
    <mergeCell ref="N11:P11"/>
    <mergeCell ref="S11:U11"/>
    <mergeCell ref="X11:Z11"/>
    <mergeCell ref="I7:K7"/>
    <mergeCell ref="N7:P7"/>
    <mergeCell ref="S7:U7"/>
    <mergeCell ref="X7:Z7"/>
    <mergeCell ref="AC7:AE7"/>
    <mergeCell ref="AC9:AE9"/>
    <mergeCell ref="B10:D10"/>
    <mergeCell ref="E10:F10"/>
    <mergeCell ref="I10:K10"/>
    <mergeCell ref="N10:P10"/>
    <mergeCell ref="S10:U10"/>
    <mergeCell ref="X10:Z10"/>
    <mergeCell ref="AC10:AE10"/>
    <mergeCell ref="B8:F9"/>
    <mergeCell ref="I8:K8"/>
    <mergeCell ref="N8:P8"/>
    <mergeCell ref="S8:U8"/>
    <mergeCell ref="X8:Z8"/>
    <mergeCell ref="AC8:AE8"/>
    <mergeCell ref="I9:K9"/>
    <mergeCell ref="N9:P9"/>
    <mergeCell ref="S9:U9"/>
    <mergeCell ref="X9:Z9"/>
    <mergeCell ref="B3:D4"/>
    <mergeCell ref="E3:F4"/>
    <mergeCell ref="I3:AG4"/>
    <mergeCell ref="I5:M5"/>
    <mergeCell ref="N5:R5"/>
    <mergeCell ref="S5:W5"/>
    <mergeCell ref="X5:AB5"/>
    <mergeCell ref="AC5:AG5"/>
    <mergeCell ref="I6:K6"/>
    <mergeCell ref="N6:P6"/>
    <mergeCell ref="S6:U6"/>
    <mergeCell ref="X6:Z6"/>
    <mergeCell ref="AC6:A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August</vt:lpstr>
      <vt:lpstr>January</vt:lpstr>
      <vt:lpstr>February</vt:lpstr>
      <vt:lpstr>March</vt:lpstr>
      <vt:lpstr>April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2021-12-31T00:11:32Z</dcterms:created>
  <dcterms:modified xsi:type="dcterms:W3CDTF">2022-08-27T23:03:20Z</dcterms:modified>
</cp:coreProperties>
</file>