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9d50da7730b885/Documents/"/>
    </mc:Choice>
  </mc:AlternateContent>
  <xr:revisionPtr revIDLastSave="0" documentId="8_{F0E87120-3E09-C340-AB62-B85760477DED}" xr6:coauthVersionLast="47" xr6:coauthVersionMax="47" xr10:uidLastSave="{00000000-0000-0000-0000-000000000000}"/>
  <bookViews>
    <workbookView xWindow="180" yWindow="2540" windowWidth="32160" windowHeight="23820" xr2:uid="{1A87D379-06A0-BC40-A650-8DF4C831EFEF}"/>
  </bookViews>
  <sheets>
    <sheet name="Xcel TOU vs. Flat 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O48" i="1"/>
  <c r="N48" i="1"/>
  <c r="M48" i="1"/>
  <c r="L48" i="1"/>
  <c r="K48" i="1"/>
  <c r="K49" i="1" s="1"/>
  <c r="J48" i="1"/>
  <c r="I48" i="1"/>
  <c r="I49" i="1" s="1"/>
  <c r="H48" i="1"/>
  <c r="G48" i="1"/>
  <c r="F48" i="1"/>
  <c r="E48" i="1"/>
  <c r="E49" i="1" s="1"/>
  <c r="D49" i="1"/>
  <c r="D38" i="1"/>
  <c r="O49" i="1"/>
  <c r="N49" i="1"/>
  <c r="M49" i="1"/>
  <c r="L49" i="1"/>
  <c r="J49" i="1"/>
  <c r="H49" i="1"/>
  <c r="G49" i="1"/>
  <c r="F49" i="1"/>
  <c r="E38" i="1"/>
  <c r="E41" i="1" s="1"/>
  <c r="F38" i="1"/>
  <c r="F41" i="1" s="1"/>
  <c r="G38" i="1"/>
  <c r="G41" i="1" s="1"/>
  <c r="H38" i="1"/>
  <c r="H41" i="1" s="1"/>
  <c r="I38" i="1"/>
  <c r="I41" i="1" s="1"/>
  <c r="J38" i="1"/>
  <c r="J41" i="1" s="1"/>
  <c r="K38" i="1"/>
  <c r="K41" i="1" s="1"/>
  <c r="L38" i="1"/>
  <c r="L41" i="1" s="1"/>
  <c r="M38" i="1"/>
  <c r="M41" i="1" s="1"/>
  <c r="N38" i="1"/>
  <c r="N41" i="1" s="1"/>
  <c r="O38" i="1"/>
  <c r="O41" i="1" s="1"/>
  <c r="D41" i="1"/>
  <c r="E21" i="1"/>
  <c r="E24" i="1" s="1"/>
  <c r="F21" i="1"/>
  <c r="F24" i="1" s="1"/>
  <c r="G21" i="1"/>
  <c r="G24" i="1" s="1"/>
  <c r="H21" i="1"/>
  <c r="H24" i="1" s="1"/>
  <c r="I21" i="1"/>
  <c r="I24" i="1" s="1"/>
  <c r="J21" i="1"/>
  <c r="J24" i="1" s="1"/>
  <c r="K21" i="1"/>
  <c r="K24" i="1" s="1"/>
  <c r="L21" i="1"/>
  <c r="L24" i="1" s="1"/>
  <c r="M21" i="1"/>
  <c r="M24" i="1" s="1"/>
  <c r="N21" i="1"/>
  <c r="N24" i="1" s="1"/>
  <c r="O21" i="1"/>
  <c r="O24" i="1" s="1"/>
  <c r="D21" i="1"/>
  <c r="D24" i="1" s="1"/>
  <c r="P33" i="1"/>
  <c r="O32" i="1"/>
  <c r="O37" i="1" s="1"/>
  <c r="O40" i="1" s="1"/>
  <c r="N32" i="1"/>
  <c r="N37" i="1" s="1"/>
  <c r="N40" i="1" s="1"/>
  <c r="M32" i="1"/>
  <c r="M37" i="1" s="1"/>
  <c r="M40" i="1" s="1"/>
  <c r="L32" i="1"/>
  <c r="L37" i="1" s="1"/>
  <c r="L40" i="1" s="1"/>
  <c r="K32" i="1"/>
  <c r="K37" i="1" s="1"/>
  <c r="K40" i="1" s="1"/>
  <c r="J32" i="1"/>
  <c r="J37" i="1" s="1"/>
  <c r="J40" i="1" s="1"/>
  <c r="I32" i="1"/>
  <c r="I37" i="1" s="1"/>
  <c r="I40" i="1" s="1"/>
  <c r="H32" i="1"/>
  <c r="H37" i="1" s="1"/>
  <c r="H40" i="1" s="1"/>
  <c r="G32" i="1"/>
  <c r="G37" i="1" s="1"/>
  <c r="G40" i="1" s="1"/>
  <c r="F32" i="1"/>
  <c r="F37" i="1" s="1"/>
  <c r="F40" i="1" s="1"/>
  <c r="E32" i="1"/>
  <c r="E37" i="1" s="1"/>
  <c r="E40" i="1" s="1"/>
  <c r="D32" i="1"/>
  <c r="D37" i="1" s="1"/>
  <c r="D40" i="1" s="1"/>
  <c r="O15" i="1"/>
  <c r="O20" i="1" s="1"/>
  <c r="N15" i="1"/>
  <c r="N20" i="1" s="1"/>
  <c r="M15" i="1"/>
  <c r="M20" i="1" s="1"/>
  <c r="M23" i="1" s="1"/>
  <c r="M25" i="1" s="1"/>
  <c r="L15" i="1"/>
  <c r="L20" i="1" s="1"/>
  <c r="L23" i="1" s="1"/>
  <c r="L25" i="1" s="1"/>
  <c r="K15" i="1"/>
  <c r="K20" i="1" s="1"/>
  <c r="K23" i="1" s="1"/>
  <c r="K25" i="1" s="1"/>
  <c r="J15" i="1"/>
  <c r="J20" i="1" s="1"/>
  <c r="J23" i="1" s="1"/>
  <c r="J25" i="1" s="1"/>
  <c r="I15" i="1"/>
  <c r="I20" i="1" s="1"/>
  <c r="H15" i="1"/>
  <c r="H20" i="1" s="1"/>
  <c r="G15" i="1"/>
  <c r="G20" i="1" s="1"/>
  <c r="G23" i="1" s="1"/>
  <c r="F15" i="1"/>
  <c r="F20" i="1" s="1"/>
  <c r="E15" i="1"/>
  <c r="E20" i="1" s="1"/>
  <c r="D15" i="1"/>
  <c r="D20" i="1" s="1"/>
  <c r="D23" i="1" s="1"/>
  <c r="D25" i="1" s="1"/>
  <c r="P16" i="1"/>
  <c r="G25" i="1" l="1"/>
  <c r="D42" i="1"/>
  <c r="P24" i="1"/>
  <c r="O42" i="1"/>
  <c r="I42" i="1"/>
  <c r="L42" i="1"/>
  <c r="G42" i="1"/>
  <c r="H42" i="1"/>
  <c r="J42" i="1"/>
  <c r="M42" i="1"/>
  <c r="N42" i="1"/>
  <c r="E42" i="1"/>
  <c r="P41" i="1"/>
  <c r="K42" i="1"/>
  <c r="F23" i="1"/>
  <c r="F25" i="1" s="1"/>
  <c r="I23" i="1"/>
  <c r="I25" i="1" s="1"/>
  <c r="F42" i="1"/>
  <c r="N23" i="1"/>
  <c r="N25" i="1" s="1"/>
  <c r="O23" i="1"/>
  <c r="O25" i="1" s="1"/>
  <c r="H23" i="1"/>
  <c r="H25" i="1" s="1"/>
  <c r="E23" i="1"/>
  <c r="E25" i="1" s="1"/>
  <c r="P25" i="1" s="1"/>
  <c r="P42" i="1" l="1"/>
  <c r="P23" i="1"/>
  <c r="P40" i="1" l="1"/>
</calcChain>
</file>

<file path=xl/sharedStrings.xml><?xml version="1.0" encoding="utf-8"?>
<sst xmlns="http://schemas.openxmlformats.org/spreadsheetml/2006/main" count="91" uniqueCount="54">
  <si>
    <t>Time Period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</si>
  <si>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</si>
  <si>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</si>
  <si>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</si>
  <si>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</si>
  <si>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</si>
  <si>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</si>
  <si>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</si>
  <si>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</si>
  <si>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</si>
  <si>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</si>
  <si>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</si>
  <si>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</si>
  <si>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Xcel Denver rates as of 10/1/2025</t>
  </si>
  <si>
    <t>Notes</t>
  </si>
  <si>
    <t>this is the effective or blended rate you'd pay per kWh on Time of Use (TOU) pricing</t>
  </si>
  <si>
    <t>gross consumption - aka, the total amount of power your household consumed from the grid and solar if you have it</t>
  </si>
  <si>
    <t>this is what you'd pay on TOU pricing</t>
  </si>
  <si>
    <t>this is what you'd pay with flat rate pricing</t>
  </si>
  <si>
    <t>if positive, flat rate makes more sense for you. If negative, TOU makes more sense for you</t>
  </si>
  <si>
    <t>input the total amount of energy your panels should produce for the given month</t>
  </si>
  <si>
    <t>input the percentage of energy you expect to be produced during the given month</t>
  </si>
  <si>
    <t>Input the percentage of energy you expect to be consumed in on-peak hours for the given month</t>
  </si>
  <si>
    <t>5 - 9 pm on weekdays, weekends are excluded</t>
  </si>
  <si>
    <t>TOU on-peak</t>
  </si>
  <si>
    <t>TOU off-peak</t>
  </si>
  <si>
    <t>Flat Rate</t>
  </si>
  <si>
    <t>Usage Forecast Inputs</t>
  </si>
  <si>
    <t xml:space="preserve">Total Energy Consumed </t>
  </si>
  <si>
    <t>$/kWh</t>
  </si>
  <si>
    <t>%</t>
  </si>
  <si>
    <t>On-Peak Usage</t>
  </si>
  <si>
    <t>Off-Peak Usage</t>
  </si>
  <si>
    <t>kWh</t>
  </si>
  <si>
    <t>Blended TOU Rate</t>
  </si>
  <si>
    <t>Ref: Flat Rate</t>
  </si>
  <si>
    <t>TOU Cost (Rate x Usage)</t>
  </si>
  <si>
    <t>$</t>
  </si>
  <si>
    <t>Flat Rate Cost (Rate X Usage)</t>
  </si>
  <si>
    <t>Difference (TOU - Flat)</t>
  </si>
  <si>
    <t>Cost Comparison</t>
  </si>
  <si>
    <t>Usage Cost Forecast</t>
  </si>
  <si>
    <t>Indifference Point</t>
  </si>
  <si>
    <t xml:space="preserve">Total Energy Produced </t>
  </si>
  <si>
    <t>TOU Revenue (Rate x Usage)</t>
  </si>
  <si>
    <t>Flat Rate Revenue (Rate X Usage)</t>
  </si>
  <si>
    <t>Production Credit ($) Forecast - Assumes Solar Credits</t>
  </si>
  <si>
    <t>*** SKIP IF NOT ON SOLAR ***</t>
  </si>
  <si>
    <t>This is the amount of bill credits in USD that you'd receive (assumes you use the solar rollover bank option)</t>
  </si>
  <si>
    <t>A</t>
  </si>
  <si>
    <t>B</t>
  </si>
  <si>
    <t>I.E. the on-peak/off-peak mix at which TOU and Flat Rate cost/generate the same</t>
  </si>
  <si>
    <t>Data last updated: 10.1.2025</t>
  </si>
  <si>
    <t>Data sourced from the Xcel TOU price table 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</si>
</sst>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_(* #,##0.00000_);_(* \(#,##0.00000\);_(* &quot;-&quot;??_);_(@_)"/>
    <numFmt numFmtId="166" formatCode="0.0%"/>
  </numFmts>
  <fonts count="1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6" fillId="12" borderId="0" xfId="9" applyFont="1" applyFill="1" applyAlignment="1"/>
    <xf numFmtId="0" fontId="8" fillId="12" borderId="0" xfId="9" applyFont="1" applyFill="1" applyAlignment="1"/>
    <xf numFmtId="0" fontId="1" fillId="13" borderId="0" xfId="0" applyFont="1" applyFill="1"/>
    <xf numFmtId="0" fontId="6" fillId="13" borderId="0" xfId="9" applyFont="1" applyFill="1" applyAlignment="1"/>
    <xf numFmtId="0" fontId="8" fillId="13" borderId="0" xfId="9" applyFont="1" applyFill="1" applyAlignment="1"/>
    <xf numFmtId="0" fontId="7" fillId="0" borderId="5" xfId="8" applyFont="1" applyFill="1" applyBorder="1"/>
    <xf numFmtId="164" fontId="11" fillId="0" borderId="5" xfId="7" applyNumberFormat="1" applyFont="1" applyFill="1" applyBorder="1" applyAlignment="1">
      <alignment horizontal="center" vertical="center"/>
    </xf>
    <xf numFmtId="0" fontId="7" fillId="0" borderId="5" xfId="6" applyFont="1" applyFill="1" applyBorder="1"/>
    <xf numFmtId="164" fontId="11" fillId="0" borderId="5" xfId="5" applyNumberFormat="1" applyFont="1" applyFill="1" applyBorder="1" applyAlignment="1">
      <alignment horizontal="center" vertical="center"/>
    </xf>
    <xf numFmtId="0" fontId="7" fillId="13" borderId="0" xfId="11" applyFont="1" applyFill="1"/>
    <xf numFmtId="0" fontId="7" fillId="13" borderId="0" xfId="8" applyFont="1" applyFill="1"/>
    <xf numFmtId="0" fontId="7" fillId="0" borderId="0" xfId="0" applyFont="1"/>
    <xf numFmtId="0" fontId="10" fillId="0" borderId="0" xfId="0" applyFont="1" applyAlignment="1">
      <alignment horizontal="center" vertical="center"/>
    </xf>
    <xf numFmtId="9" fontId="11" fillId="11" borderId="5" xfId="3" applyNumberFormat="1" applyFont="1" applyFill="1" applyBorder="1"/>
    <xf numFmtId="9" fontId="12" fillId="11" borderId="5" xfId="4" applyNumberFormat="1" applyFont="1" applyFill="1" applyBorder="1"/>
    <xf numFmtId="0" fontId="11" fillId="11" borderId="5" xfId="3" applyFont="1" applyFill="1" applyBorder="1"/>
    <xf numFmtId="0" fontId="10" fillId="0" borderId="0" xfId="0" applyFont="1"/>
    <xf numFmtId="0" fontId="1" fillId="0" borderId="0" xfId="0" applyFont="1" applyAlignment="1">
      <alignment horizontal="center" vertical="center"/>
    </xf>
    <xf numFmtId="0" fontId="6" fillId="12" borderId="0" xfId="9" applyFont="1" applyFill="1" applyAlignment="1">
      <alignment horizontal="center" vertical="center"/>
    </xf>
    <xf numFmtId="0" fontId="6" fillId="13" borderId="0" xfId="9" applyFont="1" applyFill="1" applyAlignment="1">
      <alignment horizontal="center" vertical="center"/>
    </xf>
    <xf numFmtId="0" fontId="10" fillId="13" borderId="0" xfId="11" applyFont="1" applyFill="1" applyAlignment="1">
      <alignment horizontal="center" vertical="center"/>
    </xf>
    <xf numFmtId="0" fontId="10" fillId="0" borderId="0" xfId="11" applyFont="1" applyFill="1" applyBorder="1" applyAlignment="1">
      <alignment horizontal="center" vertical="center"/>
    </xf>
    <xf numFmtId="0" fontId="7" fillId="13" borderId="0" xfId="6" applyFont="1" applyFill="1"/>
    <xf numFmtId="165" fontId="12" fillId="13" borderId="5" xfId="4" applyNumberFormat="1" applyFont="1" applyFill="1" applyBorder="1"/>
    <xf numFmtId="43" fontId="9" fillId="3" borderId="5" xfId="4" applyNumberFormat="1" applyFont="1" applyBorder="1"/>
    <xf numFmtId="0" fontId="9" fillId="0" borderId="4" xfId="9" applyFont="1" applyFill="1" applyBorder="1" applyAlignment="1"/>
    <xf numFmtId="0" fontId="6" fillId="0" borderId="4" xfId="9" applyFont="1" applyFill="1" applyBorder="1" applyAlignment="1">
      <alignment horizontal="center" vertical="center"/>
    </xf>
    <xf numFmtId="0" fontId="8" fillId="0" borderId="4" xfId="9" applyFont="1" applyFill="1" applyBorder="1" applyAlignment="1"/>
    <xf numFmtId="165" fontId="12" fillId="13" borderId="0" xfId="4" applyNumberFormat="1" applyFont="1" applyFill="1" applyBorder="1"/>
    <xf numFmtId="0" fontId="14" fillId="14" borderId="6" xfId="2" applyFont="1" applyFill="1" applyBorder="1" applyAlignment="1">
      <alignment horizontal="center" vertical="center"/>
    </xf>
    <xf numFmtId="0" fontId="6" fillId="14" borderId="6" xfId="2" applyFont="1" applyFill="1" applyBorder="1"/>
    <xf numFmtId="0" fontId="6" fillId="14" borderId="6" xfId="2" applyFont="1" applyFill="1" applyBorder="1" applyAlignment="1">
      <alignment horizontal="center" vertical="center"/>
    </xf>
    <xf numFmtId="0" fontId="7" fillId="0" borderId="5" xfId="11" applyFont="1" applyFill="1" applyBorder="1"/>
    <xf numFmtId="0" fontId="10" fillId="0" borderId="5" xfId="11" applyFont="1" applyFill="1" applyBorder="1" applyAlignment="1">
      <alignment horizontal="center" vertical="center"/>
    </xf>
    <xf numFmtId="164" fontId="11" fillId="0" borderId="5" xfId="10" applyNumberFormat="1" applyFont="1" applyFill="1" applyBorder="1" applyAlignment="1">
      <alignment horizontal="center" vertical="center"/>
    </xf>
    <xf numFmtId="43" fontId="9" fillId="3" borderId="3" xfId="4" applyNumberFormat="1" applyFont="1"/>
    <xf numFmtId="43" fontId="9" fillId="3" borderId="7" xfId="4" applyNumberFormat="1" applyFont="1" applyBorder="1"/>
    <xf numFmtId="43" fontId="9" fillId="3" borderId="8" xfId="4" applyNumberFormat="1" applyFont="1" applyBorder="1"/>
    <xf numFmtId="43" fontId="13" fillId="0" borderId="0" xfId="1" applyFont="1" applyFill="1" applyBorder="1"/>
    <xf numFmtId="43" fontId="13" fillId="0" borderId="0" xfId="4" applyNumberFormat="1" applyFont="1" applyFill="1" applyBorder="1"/>
    <xf numFmtId="43" fontId="9" fillId="3" borderId="9" xfId="4" applyNumberFormat="1" applyFont="1" applyBorder="1"/>
    <xf numFmtId="166" fontId="1" fillId="15" borderId="5" xfId="3" applyNumberFormat="1" applyFont="1" applyFill="1" applyBorder="1"/>
    <xf numFmtId="166" fontId="12" fillId="15" borderId="5" xfId="4" applyNumberFormat="1" applyFont="1" applyFill="1" applyBorder="1"/>
    <xf numFmtId="0" fontId="15" fillId="0" borderId="0" xfId="12"/>
  </cellXfs>
  <cellStyles count="13">
    <cellStyle name="20% - Accent2" xfId="5" builtinId="34"/>
    <cellStyle name="20% - Accent3" xfId="7" builtinId="38"/>
    <cellStyle name="20% - Accent4" xfId="9" builtinId="42"/>
    <cellStyle name="20% - Accent5" xfId="10" builtinId="46"/>
    <cellStyle name="40% - Accent2" xfId="6" builtinId="35"/>
    <cellStyle name="40% - Accent3" xfId="8" builtinId="39"/>
    <cellStyle name="40% - Accent5" xfId="11" builtinId="47"/>
    <cellStyle name="Comma" xfId="1" builtinId="3"/>
    <cellStyle name="Heading 2" xfId="2" builtinId="17"/>
    <cellStyle name="Hyperlink" xfId="12" builtinId="8"/>
    <cellStyle name="Input" xfId="3" builtinId="20"/>
    <cellStyle name="Normal" xfId="0" builtinId="0"/>
    <cellStyle name="Output" xfId="4" builtinId="21"/>
  </cellStyles>
  <dxfs count="0"/>
  <tableStyles count="0" defaultTableStyle="TableStyleMedium2" defaultPivotStyle="PivotStyleLight16"/>
  <colors>
    <mruColors>
      <color rgb="FFCCEC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.my.xcelenergy.com/s/billing-payment/residential-rates/time-of-use-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5370-69A5-284B-8787-B38EBDCFD6C2}">
  <dimension ref="A1:R49"/>
  <sheetViews>
    <sheetView showGridLines="0"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8" sqref="R8"/>
    </sheetView>
  </sheetViews>
  <sheetFormatPr baseColWidth="10" defaultColWidth="10.6640625" defaultRowHeight="15" x14ac:dyDescent="0.2"/>
  <cols>
    <col min="1" max="1" width="1.83203125" style="1" customWidth="1"/>
    <col min="2" max="2" width="22.1640625" style="1" customWidth="1"/>
    <col min="3" max="3" width="8.33203125" style="19" customWidth="1"/>
    <col min="4" max="16" width="10.6640625" style="1"/>
    <col min="17" max="17" width="4.1640625" style="1" customWidth="1"/>
    <col min="18" max="18" width="84.5" style="1" customWidth="1"/>
    <col min="19" max="16384" width="10.6640625" style="1"/>
  </cols>
  <sheetData>
    <row r="1" spans="1:18" ht="9" customHeight="1" x14ac:dyDescent="0.2"/>
    <row r="2" spans="1:18" x14ac:dyDescent="0.2">
      <c r="B2" s="32" t="s">
        <v>0</v>
      </c>
      <c r="C2" s="31"/>
      <c r="D2" s="33" t="s">
        <v>1</v>
      </c>
      <c r="E2" s="33" t="s">
        <v>2</v>
      </c>
      <c r="F2" s="33" t="s">
        <v>3</v>
      </c>
      <c r="G2" s="33" t="s">
        <v>4</v>
      </c>
      <c r="H2" s="33" t="s">
        <v>5</v>
      </c>
      <c r="I2" s="33" t="s">
        <v>6</v>
      </c>
      <c r="J2" s="33" t="s">
        <v>7</v>
      </c>
      <c r="K2" s="33" t="s">
        <v>8</v>
      </c>
      <c r="L2" s="33" t="s">
        <v>9</v>
      </c>
      <c r="M2" s="33" t="s">
        <v>10</v>
      </c>
      <c r="N2" s="33" t="s">
        <v>11</v>
      </c>
      <c r="O2" s="33" t="s">
        <v>12</v>
      </c>
    </row>
    <row r="3" spans="1:18" ht="9" customHeight="1" x14ac:dyDescent="0.2"/>
    <row r="4" spans="1:18" x14ac:dyDescent="0.2">
      <c r="B4" s="2" t="s">
        <v>13</v>
      </c>
      <c r="C4" s="20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R4" s="1" t="s">
        <v>14</v>
      </c>
    </row>
    <row r="5" spans="1:18" s="4" customFormat="1" ht="4.5" customHeight="1" x14ac:dyDescent="0.2">
      <c r="B5" s="5"/>
      <c r="C5" s="2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8" x14ac:dyDescent="0.2">
      <c r="A6" s="1" t="s">
        <v>49</v>
      </c>
      <c r="B6" s="34" t="s">
        <v>24</v>
      </c>
      <c r="C6" s="35" t="s">
        <v>29</v>
      </c>
      <c r="D6" s="36">
        <v>0.18331</v>
      </c>
      <c r="E6" s="36">
        <v>0.18331</v>
      </c>
      <c r="F6" s="36">
        <v>0.18331</v>
      </c>
      <c r="G6" s="36">
        <v>0.18331</v>
      </c>
      <c r="H6" s="36">
        <v>0.18331</v>
      </c>
      <c r="I6" s="36">
        <v>0.21276999999999999</v>
      </c>
      <c r="J6" s="36">
        <v>0.21276999999999999</v>
      </c>
      <c r="K6" s="36">
        <v>0.21276999999999999</v>
      </c>
      <c r="L6" s="36">
        <v>0.21276999999999999</v>
      </c>
      <c r="M6" s="36">
        <v>0.18331</v>
      </c>
      <c r="N6" s="36">
        <v>0.18331</v>
      </c>
      <c r="O6" s="36">
        <v>0.18331</v>
      </c>
      <c r="R6" s="1" t="s">
        <v>23</v>
      </c>
    </row>
    <row r="7" spans="1:18" ht="16" x14ac:dyDescent="0.2">
      <c r="A7" s="1" t="s">
        <v>49</v>
      </c>
      <c r="B7" s="7" t="s">
        <v>25</v>
      </c>
      <c r="C7" s="35" t="s">
        <v>29</v>
      </c>
      <c r="D7" s="8">
        <v>6.7919999999999994E-2</v>
      </c>
      <c r="E7" s="8">
        <v>6.7919999999999994E-2</v>
      </c>
      <c r="F7" s="8">
        <v>6.7919999999999994E-2</v>
      </c>
      <c r="G7" s="8">
        <v>6.7919999999999994E-2</v>
      </c>
      <c r="H7" s="8">
        <v>6.7919999999999994E-2</v>
      </c>
      <c r="I7" s="8">
        <v>7.8839999999999993E-2</v>
      </c>
      <c r="J7" s="8">
        <v>7.8839999999999993E-2</v>
      </c>
      <c r="K7" s="8">
        <v>7.8839999999999993E-2</v>
      </c>
      <c r="L7" s="8">
        <v>7.8839999999999993E-2</v>
      </c>
      <c r="M7" s="8">
        <v>6.7919999999999994E-2</v>
      </c>
      <c r="N7" s="8">
        <v>6.7919999999999994E-2</v>
      </c>
      <c r="O7" s="8">
        <v>6.7919999999999994E-2</v>
      </c>
      <c r="R7" s="45" t="s">
        <v>53</v>
      </c>
    </row>
    <row r="8" spans="1:18" x14ac:dyDescent="0.2">
      <c r="A8" s="1" t="s">
        <v>50</v>
      </c>
      <c r="B8" s="9" t="s">
        <v>26</v>
      </c>
      <c r="C8" s="35" t="s">
        <v>29</v>
      </c>
      <c r="D8" s="10">
        <v>8.5699999999999998E-2</v>
      </c>
      <c r="E8" s="10">
        <v>8.5699999999999998E-2</v>
      </c>
      <c r="F8" s="10">
        <v>8.5699999999999998E-2</v>
      </c>
      <c r="G8" s="10">
        <v>8.5699999999999998E-2</v>
      </c>
      <c r="H8" s="10">
        <v>8.5699999999999998E-2</v>
      </c>
      <c r="I8" s="10">
        <v>0.1038</v>
      </c>
      <c r="J8" s="10">
        <v>0.1038</v>
      </c>
      <c r="K8" s="10">
        <v>0.1038</v>
      </c>
      <c r="L8" s="10">
        <v>0.1038</v>
      </c>
      <c r="M8" s="10">
        <v>8.5699999999999998E-2</v>
      </c>
      <c r="N8" s="10">
        <v>8.5699999999999998E-2</v>
      </c>
      <c r="O8" s="10">
        <v>8.5699999999999998E-2</v>
      </c>
      <c r="R8" s="1" t="s">
        <v>52</v>
      </c>
    </row>
    <row r="10" spans="1:18" x14ac:dyDescent="0.2">
      <c r="B10" s="2" t="s">
        <v>41</v>
      </c>
      <c r="C10" s="2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8" s="4" customFormat="1" ht="7" customHeight="1" x14ac:dyDescent="0.2">
      <c r="B11" s="5"/>
      <c r="C11" s="2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8" x14ac:dyDescent="0.2">
      <c r="B12" s="27" t="s">
        <v>27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18" s="4" customFormat="1" ht="7" customHeight="1" x14ac:dyDescent="0.2">
      <c r="B13" s="5"/>
      <c r="C13" s="2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8" x14ac:dyDescent="0.2">
      <c r="B14" s="11" t="s">
        <v>31</v>
      </c>
      <c r="C14" s="22" t="s">
        <v>30</v>
      </c>
      <c r="D14" s="15">
        <v>0.25</v>
      </c>
      <c r="E14" s="15">
        <v>0.25</v>
      </c>
      <c r="F14" s="15">
        <v>0.25</v>
      </c>
      <c r="G14" s="15">
        <v>0.25</v>
      </c>
      <c r="H14" s="15">
        <v>0.25</v>
      </c>
      <c r="I14" s="15">
        <v>0.25</v>
      </c>
      <c r="J14" s="15">
        <v>0.25</v>
      </c>
      <c r="K14" s="15">
        <v>0.25</v>
      </c>
      <c r="L14" s="15">
        <v>0.25</v>
      </c>
      <c r="M14" s="15">
        <v>0.25</v>
      </c>
      <c r="N14" s="15">
        <v>0.25</v>
      </c>
      <c r="O14" s="15">
        <v>0.25</v>
      </c>
      <c r="R14" s="1" t="s">
        <v>22</v>
      </c>
    </row>
    <row r="15" spans="1:18" x14ac:dyDescent="0.2">
      <c r="B15" s="12" t="s">
        <v>32</v>
      </c>
      <c r="C15" s="22" t="s">
        <v>30</v>
      </c>
      <c r="D15" s="16">
        <f>1-D14</f>
        <v>0.75</v>
      </c>
      <c r="E15" s="16">
        <f t="shared" ref="E15:O15" si="0">1-E14</f>
        <v>0.75</v>
      </c>
      <c r="F15" s="16">
        <f t="shared" si="0"/>
        <v>0.75</v>
      </c>
      <c r="G15" s="16">
        <f t="shared" si="0"/>
        <v>0.75</v>
      </c>
      <c r="H15" s="16">
        <f t="shared" si="0"/>
        <v>0.75</v>
      </c>
      <c r="I15" s="16">
        <f t="shared" si="0"/>
        <v>0.75</v>
      </c>
      <c r="J15" s="16">
        <f t="shared" si="0"/>
        <v>0.75</v>
      </c>
      <c r="K15" s="16">
        <f t="shared" si="0"/>
        <v>0.75</v>
      </c>
      <c r="L15" s="16">
        <f t="shared" si="0"/>
        <v>0.75</v>
      </c>
      <c r="M15" s="16">
        <f t="shared" si="0"/>
        <v>0.75</v>
      </c>
      <c r="N15" s="16">
        <f t="shared" si="0"/>
        <v>0.75</v>
      </c>
      <c r="O15" s="16">
        <f t="shared" si="0"/>
        <v>0.75</v>
      </c>
    </row>
    <row r="16" spans="1:18" x14ac:dyDescent="0.2">
      <c r="B16" s="13" t="s">
        <v>28</v>
      </c>
      <c r="C16" s="14" t="s">
        <v>33</v>
      </c>
      <c r="D16" s="17">
        <v>860</v>
      </c>
      <c r="E16" s="17">
        <v>1235</v>
      </c>
      <c r="F16" s="17">
        <v>1472</v>
      </c>
      <c r="G16" s="17">
        <v>1055</v>
      </c>
      <c r="H16" s="17">
        <v>711</v>
      </c>
      <c r="I16" s="17">
        <v>504</v>
      </c>
      <c r="J16" s="17">
        <v>974</v>
      </c>
      <c r="K16" s="17">
        <v>660</v>
      </c>
      <c r="L16" s="17">
        <v>805</v>
      </c>
      <c r="M16" s="17">
        <v>810</v>
      </c>
      <c r="N16" s="17">
        <v>565</v>
      </c>
      <c r="O16" s="17">
        <v>748</v>
      </c>
      <c r="P16" s="26">
        <f>SUM(D16:O16)</f>
        <v>10399</v>
      </c>
      <c r="R16" s="1" t="s">
        <v>16</v>
      </c>
    </row>
    <row r="18" spans="1:18" x14ac:dyDescent="0.2">
      <c r="B18" s="27" t="s">
        <v>40</v>
      </c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8" ht="6.5" customHeight="1" x14ac:dyDescent="0.2"/>
    <row r="20" spans="1:18" x14ac:dyDescent="0.2">
      <c r="A20" s="1" t="s">
        <v>49</v>
      </c>
      <c r="B20" s="13" t="s">
        <v>34</v>
      </c>
      <c r="C20" s="23" t="s">
        <v>29</v>
      </c>
      <c r="D20" s="25">
        <f>SUMPRODUCT(D$6:D$7,D$14:D$15)/SUM(D$14:D$15)</f>
        <v>9.6767500000000006E-2</v>
      </c>
      <c r="E20" s="25">
        <f>SUMPRODUCT(E$6:E$7,E$14:E$15)/SUM(E$14:E$15)</f>
        <v>9.6767500000000006E-2</v>
      </c>
      <c r="F20" s="25">
        <f>SUMPRODUCT(F$6:F$7,F$14:F$15)/SUM(F$14:F$15)</f>
        <v>9.6767500000000006E-2</v>
      </c>
      <c r="G20" s="25">
        <f>SUMPRODUCT(G$6:G$7,G$14:G$15)/SUM(G$14:G$15)</f>
        <v>9.6767500000000006E-2</v>
      </c>
      <c r="H20" s="25">
        <f>SUMPRODUCT(H$6:H$7,H$14:H$15)/SUM(H$14:H$15)</f>
        <v>9.6767500000000006E-2</v>
      </c>
      <c r="I20" s="25">
        <f>SUMPRODUCT(I$6:I$7,I$14:I$15)/SUM(I$14:I$15)</f>
        <v>0.11232249999999999</v>
      </c>
      <c r="J20" s="25">
        <f>SUMPRODUCT(J$6:J$7,J$14:J$15)/SUM(J$14:J$15)</f>
        <v>0.11232249999999999</v>
      </c>
      <c r="K20" s="25">
        <f>SUMPRODUCT(K$6:K$7,K$14:K$15)/SUM(K$14:K$15)</f>
        <v>0.11232249999999999</v>
      </c>
      <c r="L20" s="25">
        <f>SUMPRODUCT(L$6:L$7,L$14:L$15)/SUM(L$14:L$15)</f>
        <v>0.11232249999999999</v>
      </c>
      <c r="M20" s="25">
        <f>SUMPRODUCT(M$6:M$7,M$14:M$15)/SUM(M$14:M$15)</f>
        <v>9.6767500000000006E-2</v>
      </c>
      <c r="N20" s="25">
        <f>SUMPRODUCT(N$6:N$7,N$14:N$15)/SUM(N$14:N$15)</f>
        <v>9.6767500000000006E-2</v>
      </c>
      <c r="O20" s="25">
        <f>SUMPRODUCT(O$6:O$7,O$14:O$15)/SUM(O$14:O$15)</f>
        <v>9.6767500000000006E-2</v>
      </c>
      <c r="R20" s="1" t="s">
        <v>15</v>
      </c>
    </row>
    <row r="21" spans="1:18" x14ac:dyDescent="0.2">
      <c r="A21" s="1" t="s">
        <v>50</v>
      </c>
      <c r="B21" s="13" t="s">
        <v>35</v>
      </c>
      <c r="C21" s="23" t="s">
        <v>29</v>
      </c>
      <c r="D21" s="25">
        <f>D8</f>
        <v>8.5699999999999998E-2</v>
      </c>
      <c r="E21" s="25">
        <f>E8</f>
        <v>8.5699999999999998E-2</v>
      </c>
      <c r="F21" s="25">
        <f>F8</f>
        <v>8.5699999999999998E-2</v>
      </c>
      <c r="G21" s="25">
        <f>G8</f>
        <v>8.5699999999999998E-2</v>
      </c>
      <c r="H21" s="25">
        <f>H8</f>
        <v>8.5699999999999998E-2</v>
      </c>
      <c r="I21" s="25">
        <f>I8</f>
        <v>0.1038</v>
      </c>
      <c r="J21" s="25">
        <f>J8</f>
        <v>0.1038</v>
      </c>
      <c r="K21" s="25">
        <f>K8</f>
        <v>0.1038</v>
      </c>
      <c r="L21" s="25">
        <f>L8</f>
        <v>0.1038</v>
      </c>
      <c r="M21" s="25">
        <f>M8</f>
        <v>8.5699999999999998E-2</v>
      </c>
      <c r="N21" s="25">
        <f>N8</f>
        <v>8.5699999999999998E-2</v>
      </c>
      <c r="O21" s="25">
        <f>O8</f>
        <v>8.5699999999999998E-2</v>
      </c>
    </row>
    <row r="23" spans="1:18" x14ac:dyDescent="0.2">
      <c r="A23" s="1" t="s">
        <v>49</v>
      </c>
      <c r="B23" s="13" t="s">
        <v>36</v>
      </c>
      <c r="C23" s="14" t="s">
        <v>37</v>
      </c>
      <c r="D23" s="26">
        <f t="shared" ref="D23:O23" si="1">D$20*D$16</f>
        <v>83.220050000000001</v>
      </c>
      <c r="E23" s="26">
        <f t="shared" si="1"/>
        <v>119.5078625</v>
      </c>
      <c r="F23" s="26">
        <f t="shared" si="1"/>
        <v>142.44176000000002</v>
      </c>
      <c r="G23" s="26">
        <f t="shared" si="1"/>
        <v>102.0897125</v>
      </c>
      <c r="H23" s="26">
        <f t="shared" si="1"/>
        <v>68.801692500000001</v>
      </c>
      <c r="I23" s="26">
        <f t="shared" si="1"/>
        <v>56.610539999999993</v>
      </c>
      <c r="J23" s="26">
        <f t="shared" si="1"/>
        <v>109.40211499999999</v>
      </c>
      <c r="K23" s="26">
        <f t="shared" si="1"/>
        <v>74.132849999999991</v>
      </c>
      <c r="L23" s="26">
        <f t="shared" si="1"/>
        <v>90.419612499999999</v>
      </c>
      <c r="M23" s="26">
        <f t="shared" si="1"/>
        <v>78.381675000000001</v>
      </c>
      <c r="N23" s="26">
        <f t="shared" si="1"/>
        <v>54.673637500000005</v>
      </c>
      <c r="O23" s="26">
        <f t="shared" si="1"/>
        <v>72.382090000000005</v>
      </c>
      <c r="P23" s="26">
        <f>SUM(D23:O23)</f>
        <v>1052.0635975</v>
      </c>
      <c r="R23" s="1" t="s">
        <v>17</v>
      </c>
    </row>
    <row r="24" spans="1:18" x14ac:dyDescent="0.2">
      <c r="A24" s="1" t="s">
        <v>50</v>
      </c>
      <c r="B24" s="24" t="s">
        <v>38</v>
      </c>
      <c r="C24" s="14" t="s">
        <v>37</v>
      </c>
      <c r="D24" s="26">
        <f t="shared" ref="D24:O24" si="2">D$21*D$16</f>
        <v>73.701999999999998</v>
      </c>
      <c r="E24" s="26">
        <f t="shared" si="2"/>
        <v>105.8395</v>
      </c>
      <c r="F24" s="26">
        <f t="shared" si="2"/>
        <v>126.15039999999999</v>
      </c>
      <c r="G24" s="26">
        <f t="shared" si="2"/>
        <v>90.413499999999999</v>
      </c>
      <c r="H24" s="26">
        <f t="shared" si="2"/>
        <v>60.932699999999997</v>
      </c>
      <c r="I24" s="26">
        <f t="shared" si="2"/>
        <v>52.315200000000004</v>
      </c>
      <c r="J24" s="26">
        <f t="shared" si="2"/>
        <v>101.10120000000001</v>
      </c>
      <c r="K24" s="26">
        <f t="shared" si="2"/>
        <v>68.507999999999996</v>
      </c>
      <c r="L24" s="26">
        <f t="shared" si="2"/>
        <v>83.558999999999997</v>
      </c>
      <c r="M24" s="26">
        <f t="shared" si="2"/>
        <v>69.417000000000002</v>
      </c>
      <c r="N24" s="26">
        <f t="shared" si="2"/>
        <v>48.420499999999997</v>
      </c>
      <c r="O24" s="26">
        <f t="shared" si="2"/>
        <v>64.1036</v>
      </c>
      <c r="P24" s="26">
        <f>SUM(D24:O24)</f>
        <v>944.46260000000007</v>
      </c>
      <c r="R24" s="1" t="s">
        <v>18</v>
      </c>
    </row>
    <row r="25" spans="1:18" x14ac:dyDescent="0.2">
      <c r="B25" s="18" t="s">
        <v>39</v>
      </c>
      <c r="C25" s="14" t="s">
        <v>37</v>
      </c>
      <c r="D25" s="40">
        <f t="shared" ref="D25:O25" si="3">D23-D24</f>
        <v>9.5180500000000023</v>
      </c>
      <c r="E25" s="40">
        <f t="shared" si="3"/>
        <v>13.668362500000001</v>
      </c>
      <c r="F25" s="40">
        <f t="shared" si="3"/>
        <v>16.291360000000026</v>
      </c>
      <c r="G25" s="40">
        <f t="shared" si="3"/>
        <v>11.676212500000005</v>
      </c>
      <c r="H25" s="40">
        <f t="shared" si="3"/>
        <v>7.8689925000000045</v>
      </c>
      <c r="I25" s="40">
        <f t="shared" si="3"/>
        <v>4.2953399999999888</v>
      </c>
      <c r="J25" s="40">
        <f t="shared" si="3"/>
        <v>8.3009149999999892</v>
      </c>
      <c r="K25" s="40">
        <f t="shared" si="3"/>
        <v>5.624849999999995</v>
      </c>
      <c r="L25" s="40">
        <f t="shared" si="3"/>
        <v>6.860612500000002</v>
      </c>
      <c r="M25" s="40">
        <f t="shared" si="3"/>
        <v>8.9646749999999997</v>
      </c>
      <c r="N25" s="40">
        <f t="shared" si="3"/>
        <v>6.2531375000000082</v>
      </c>
      <c r="O25" s="40">
        <f t="shared" si="3"/>
        <v>8.278490000000005</v>
      </c>
      <c r="P25" s="41">
        <f>SUM(D25:O25)</f>
        <v>107.60099750000002</v>
      </c>
      <c r="R25" s="1" t="s">
        <v>19</v>
      </c>
    </row>
    <row r="27" spans="1:18" x14ac:dyDescent="0.2">
      <c r="B27" s="2" t="s">
        <v>46</v>
      </c>
      <c r="C27" s="2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R27" s="1" t="s">
        <v>47</v>
      </c>
    </row>
    <row r="28" spans="1:18" s="4" customFormat="1" ht="7" customHeight="1" x14ac:dyDescent="0.2">
      <c r="B28" s="5"/>
      <c r="C28" s="2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8" x14ac:dyDescent="0.2">
      <c r="B29" s="27" t="s">
        <v>27</v>
      </c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</row>
    <row r="30" spans="1:18" s="4" customFormat="1" ht="7" customHeight="1" x14ac:dyDescent="0.2">
      <c r="B30" s="5"/>
      <c r="C30" s="2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8" x14ac:dyDescent="0.2">
      <c r="B31" s="11" t="s">
        <v>31</v>
      </c>
      <c r="C31" s="22" t="s">
        <v>30</v>
      </c>
      <c r="D31" s="15">
        <v>0.1</v>
      </c>
      <c r="E31" s="15">
        <v>0.1</v>
      </c>
      <c r="F31" s="15">
        <v>0.1</v>
      </c>
      <c r="G31" s="15">
        <v>0.1</v>
      </c>
      <c r="H31" s="15">
        <v>0.1</v>
      </c>
      <c r="I31" s="15">
        <v>0.1</v>
      </c>
      <c r="J31" s="15">
        <v>0.1</v>
      </c>
      <c r="K31" s="15">
        <v>0.1</v>
      </c>
      <c r="L31" s="15">
        <v>0.1</v>
      </c>
      <c r="M31" s="15">
        <v>0.1</v>
      </c>
      <c r="N31" s="15">
        <v>0.1</v>
      </c>
      <c r="O31" s="15">
        <v>0.1</v>
      </c>
      <c r="R31" s="1" t="s">
        <v>21</v>
      </c>
    </row>
    <row r="32" spans="1:18" x14ac:dyDescent="0.2">
      <c r="B32" s="12" t="s">
        <v>32</v>
      </c>
      <c r="C32" s="22" t="s">
        <v>30</v>
      </c>
      <c r="D32" s="16">
        <f>1-D31</f>
        <v>0.9</v>
      </c>
      <c r="E32" s="16">
        <f t="shared" ref="E32" si="4">1-E31</f>
        <v>0.9</v>
      </c>
      <c r="F32" s="16">
        <f t="shared" ref="F32" si="5">1-F31</f>
        <v>0.9</v>
      </c>
      <c r="G32" s="16">
        <f t="shared" ref="G32" si="6">1-G31</f>
        <v>0.9</v>
      </c>
      <c r="H32" s="16">
        <f t="shared" ref="H32" si="7">1-H31</f>
        <v>0.9</v>
      </c>
      <c r="I32" s="16">
        <f t="shared" ref="I32" si="8">1-I31</f>
        <v>0.9</v>
      </c>
      <c r="J32" s="16">
        <f t="shared" ref="J32" si="9">1-J31</f>
        <v>0.9</v>
      </c>
      <c r="K32" s="16">
        <f t="shared" ref="K32" si="10">1-K31</f>
        <v>0.9</v>
      </c>
      <c r="L32" s="16">
        <f t="shared" ref="L32" si="11">1-L31</f>
        <v>0.9</v>
      </c>
      <c r="M32" s="16">
        <f t="shared" ref="M32" si="12">1-M31</f>
        <v>0.9</v>
      </c>
      <c r="N32" s="16">
        <f t="shared" ref="N32" si="13">1-N31</f>
        <v>0.9</v>
      </c>
      <c r="O32" s="16">
        <f t="shared" ref="O32" si="14">1-O31</f>
        <v>0.9</v>
      </c>
    </row>
    <row r="33" spans="1:18" x14ac:dyDescent="0.2">
      <c r="B33" s="13" t="s">
        <v>43</v>
      </c>
      <c r="C33" s="14" t="s">
        <v>33</v>
      </c>
      <c r="D33" s="17">
        <v>600</v>
      </c>
      <c r="E33" s="17">
        <v>600</v>
      </c>
      <c r="F33" s="17">
        <v>650</v>
      </c>
      <c r="G33" s="17">
        <v>700</v>
      </c>
      <c r="H33" s="17">
        <v>700</v>
      </c>
      <c r="I33" s="17">
        <v>834</v>
      </c>
      <c r="J33" s="17">
        <v>974</v>
      </c>
      <c r="K33" s="17">
        <v>857</v>
      </c>
      <c r="L33" s="17">
        <v>830</v>
      </c>
      <c r="M33" s="17">
        <v>700</v>
      </c>
      <c r="N33" s="17">
        <v>600</v>
      </c>
      <c r="O33" s="17">
        <v>500</v>
      </c>
      <c r="P33" s="37">
        <f>SUM(D33:O33)</f>
        <v>8545</v>
      </c>
      <c r="R33" s="1" t="s">
        <v>20</v>
      </c>
    </row>
    <row r="35" spans="1:18" x14ac:dyDescent="0.2">
      <c r="B35" s="27" t="s">
        <v>40</v>
      </c>
      <c r="C35" s="28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1:18" ht="6.5" customHeight="1" x14ac:dyDescent="0.2"/>
    <row r="37" spans="1:18" x14ac:dyDescent="0.2">
      <c r="A37" s="1" t="s">
        <v>49</v>
      </c>
      <c r="B37" s="13" t="s">
        <v>34</v>
      </c>
      <c r="C37" s="23" t="s">
        <v>29</v>
      </c>
      <c r="D37" s="25">
        <f>SUMPRODUCT(D$6:D$7,D$31:D$32)/SUM(D$31:D$32)</f>
        <v>7.9459000000000002E-2</v>
      </c>
      <c r="E37" s="25">
        <f>SUMPRODUCT(E$6:E$7,E$31:E$32)/SUM(E$31:E$32)</f>
        <v>7.9459000000000002E-2</v>
      </c>
      <c r="F37" s="25">
        <f>SUMPRODUCT(F$6:F$7,F$31:F$32)/SUM(F$31:F$32)</f>
        <v>7.9459000000000002E-2</v>
      </c>
      <c r="G37" s="25">
        <f>SUMPRODUCT(G$6:G$7,G$31:G$32)/SUM(G$31:G$32)</f>
        <v>7.9459000000000002E-2</v>
      </c>
      <c r="H37" s="25">
        <f>SUMPRODUCT(H$6:H$7,H$31:H$32)/SUM(H$31:H$32)</f>
        <v>7.9459000000000002E-2</v>
      </c>
      <c r="I37" s="25">
        <f>SUMPRODUCT(I$6:I$7,I$31:I$32)/SUM(I$31:I$32)</f>
        <v>9.2232999999999996E-2</v>
      </c>
      <c r="J37" s="25">
        <f>SUMPRODUCT(J$6:J$7,J$31:J$32)/SUM(J$31:J$32)</f>
        <v>9.2232999999999996E-2</v>
      </c>
      <c r="K37" s="25">
        <f>SUMPRODUCT(K$6:K$7,K$31:K$32)/SUM(K$31:K$32)</f>
        <v>9.2232999999999996E-2</v>
      </c>
      <c r="L37" s="25">
        <f>SUMPRODUCT(L$6:L$7,L$31:L$32)/SUM(L$31:L$32)</f>
        <v>9.2232999999999996E-2</v>
      </c>
      <c r="M37" s="25">
        <f>SUMPRODUCT(M$6:M$7,M$31:M$32)/SUM(M$31:M$32)</f>
        <v>7.9459000000000002E-2</v>
      </c>
      <c r="N37" s="25">
        <f>SUMPRODUCT(N$6:N$7,N$31:N$32)/SUM(N$31:N$32)</f>
        <v>7.9459000000000002E-2</v>
      </c>
      <c r="O37" s="25">
        <f>SUMPRODUCT(O$6:O$7,O$31:O$32)/SUM(O$31:O$32)</f>
        <v>7.9459000000000002E-2</v>
      </c>
    </row>
    <row r="38" spans="1:18" x14ac:dyDescent="0.2">
      <c r="A38" s="1" t="s">
        <v>50</v>
      </c>
      <c r="B38" s="13" t="s">
        <v>35</v>
      </c>
      <c r="C38" s="23" t="s">
        <v>29</v>
      </c>
      <c r="D38" s="25">
        <f>D8</f>
        <v>8.5699999999999998E-2</v>
      </c>
      <c r="E38" s="25">
        <f>E8</f>
        <v>8.5699999999999998E-2</v>
      </c>
      <c r="F38" s="25">
        <f>F8</f>
        <v>8.5699999999999998E-2</v>
      </c>
      <c r="G38" s="25">
        <f>G8</f>
        <v>8.5699999999999998E-2</v>
      </c>
      <c r="H38" s="25">
        <f>H8</f>
        <v>8.5699999999999998E-2</v>
      </c>
      <c r="I38" s="25">
        <f>I8</f>
        <v>0.1038</v>
      </c>
      <c r="J38" s="25">
        <f>J8</f>
        <v>0.1038</v>
      </c>
      <c r="K38" s="25">
        <f>K8</f>
        <v>0.1038</v>
      </c>
      <c r="L38" s="25">
        <f>L8</f>
        <v>0.1038</v>
      </c>
      <c r="M38" s="25">
        <f>M8</f>
        <v>8.5699999999999998E-2</v>
      </c>
      <c r="N38" s="25">
        <f>N8</f>
        <v>8.5699999999999998E-2</v>
      </c>
      <c r="O38" s="25">
        <f>O8</f>
        <v>8.5699999999999998E-2</v>
      </c>
    </row>
    <row r="39" spans="1:18" x14ac:dyDescent="0.2">
      <c r="B39" s="13"/>
      <c r="C39" s="23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8" x14ac:dyDescent="0.2">
      <c r="A40" s="1" t="s">
        <v>49</v>
      </c>
      <c r="B40" s="13" t="s">
        <v>44</v>
      </c>
      <c r="C40" s="14" t="s">
        <v>37</v>
      </c>
      <c r="D40" s="38">
        <f t="shared" ref="D40:O40" si="15">D$37*D$33</f>
        <v>47.675400000000003</v>
      </c>
      <c r="E40" s="38">
        <f t="shared" si="15"/>
        <v>47.675400000000003</v>
      </c>
      <c r="F40" s="38">
        <f t="shared" si="15"/>
        <v>51.648350000000001</v>
      </c>
      <c r="G40" s="38">
        <f t="shared" si="15"/>
        <v>55.621299999999998</v>
      </c>
      <c r="H40" s="38">
        <f t="shared" si="15"/>
        <v>55.621299999999998</v>
      </c>
      <c r="I40" s="38">
        <f t="shared" si="15"/>
        <v>76.922321999999994</v>
      </c>
      <c r="J40" s="38">
        <f t="shared" si="15"/>
        <v>89.834941999999998</v>
      </c>
      <c r="K40" s="38">
        <f t="shared" si="15"/>
        <v>79.043680999999992</v>
      </c>
      <c r="L40" s="38">
        <f t="shared" si="15"/>
        <v>76.553389999999993</v>
      </c>
      <c r="M40" s="38">
        <f t="shared" si="15"/>
        <v>55.621299999999998</v>
      </c>
      <c r="N40" s="38">
        <f t="shared" si="15"/>
        <v>47.675400000000003</v>
      </c>
      <c r="O40" s="38">
        <f t="shared" si="15"/>
        <v>39.729500000000002</v>
      </c>
      <c r="P40" s="39">
        <f>SUM(D40:O40)</f>
        <v>723.62228500000003</v>
      </c>
      <c r="R40" s="1" t="s">
        <v>48</v>
      </c>
    </row>
    <row r="41" spans="1:18" x14ac:dyDescent="0.2">
      <c r="A41" s="1" t="s">
        <v>50</v>
      </c>
      <c r="B41" s="24" t="s">
        <v>45</v>
      </c>
      <c r="C41" s="14" t="s">
        <v>37</v>
      </c>
      <c r="D41" s="42">
        <f>D$38*D$33</f>
        <v>51.42</v>
      </c>
      <c r="E41" s="42">
        <f t="shared" ref="E41:O41" si="16">E$38*E$33</f>
        <v>51.42</v>
      </c>
      <c r="F41" s="42">
        <f t="shared" si="16"/>
        <v>55.704999999999998</v>
      </c>
      <c r="G41" s="42">
        <f t="shared" si="16"/>
        <v>59.99</v>
      </c>
      <c r="H41" s="42">
        <f t="shared" si="16"/>
        <v>59.99</v>
      </c>
      <c r="I41" s="42">
        <f t="shared" si="16"/>
        <v>86.569200000000009</v>
      </c>
      <c r="J41" s="42">
        <f t="shared" si="16"/>
        <v>101.10120000000001</v>
      </c>
      <c r="K41" s="42">
        <f t="shared" si="16"/>
        <v>88.956600000000009</v>
      </c>
      <c r="L41" s="42">
        <f t="shared" si="16"/>
        <v>86.153999999999996</v>
      </c>
      <c r="M41" s="42">
        <f t="shared" si="16"/>
        <v>59.99</v>
      </c>
      <c r="N41" s="42">
        <f t="shared" si="16"/>
        <v>51.42</v>
      </c>
      <c r="O41" s="42">
        <f t="shared" si="16"/>
        <v>42.85</v>
      </c>
      <c r="P41" s="42">
        <f>SUM(D41:O41)</f>
        <v>795.56600000000003</v>
      </c>
      <c r="R41" s="1" t="s">
        <v>48</v>
      </c>
    </row>
    <row r="42" spans="1:18" x14ac:dyDescent="0.2">
      <c r="B42" s="18" t="s">
        <v>39</v>
      </c>
      <c r="C42" s="14" t="s">
        <v>37</v>
      </c>
      <c r="D42" s="40">
        <f t="shared" ref="D42:O42" si="17">D40-D41</f>
        <v>-3.7445999999999984</v>
      </c>
      <c r="E42" s="40">
        <f t="shared" si="17"/>
        <v>-3.7445999999999984</v>
      </c>
      <c r="F42" s="40">
        <f t="shared" si="17"/>
        <v>-4.0566499999999976</v>
      </c>
      <c r="G42" s="40">
        <f t="shared" si="17"/>
        <v>-4.368700000000004</v>
      </c>
      <c r="H42" s="40">
        <f t="shared" si="17"/>
        <v>-4.368700000000004</v>
      </c>
      <c r="I42" s="40">
        <f t="shared" si="17"/>
        <v>-9.6468780000000152</v>
      </c>
      <c r="J42" s="40">
        <f t="shared" si="17"/>
        <v>-11.266258000000008</v>
      </c>
      <c r="K42" s="40">
        <f t="shared" si="17"/>
        <v>-9.9129190000000165</v>
      </c>
      <c r="L42" s="40">
        <f t="shared" si="17"/>
        <v>-9.6006100000000032</v>
      </c>
      <c r="M42" s="40">
        <f t="shared" si="17"/>
        <v>-4.368700000000004</v>
      </c>
      <c r="N42" s="40">
        <f t="shared" si="17"/>
        <v>-3.7445999999999984</v>
      </c>
      <c r="O42" s="40">
        <f t="shared" si="17"/>
        <v>-3.1204999999999998</v>
      </c>
      <c r="P42" s="41">
        <f>SUM(D42:O42)</f>
        <v>-71.943715000000026</v>
      </c>
    </row>
    <row r="44" spans="1:18" x14ac:dyDescent="0.2">
      <c r="B44" s="2" t="s">
        <v>42</v>
      </c>
      <c r="C44" s="2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8" x14ac:dyDescent="0.2">
      <c r="B45" s="5"/>
      <c r="C45" s="2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4"/>
    </row>
    <row r="46" spans="1:18" x14ac:dyDescent="0.2">
      <c r="B46" s="27" t="s">
        <v>27</v>
      </c>
      <c r="C46" s="28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B47" s="5"/>
      <c r="C47" s="2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4"/>
    </row>
    <row r="48" spans="1:18" x14ac:dyDescent="0.2">
      <c r="B48" s="11" t="s">
        <v>31</v>
      </c>
      <c r="C48" s="22" t="s">
        <v>30</v>
      </c>
      <c r="D48" s="43">
        <f>(D8-D7)/(D6-D7)</f>
        <v>0.15408614264667653</v>
      </c>
      <c r="E48" s="43">
        <f t="shared" ref="E48:O48" si="18">(E8-E7)/(E6-E7)</f>
        <v>0.15408614264667653</v>
      </c>
      <c r="F48" s="43">
        <f t="shared" si="18"/>
        <v>0.15408614264667653</v>
      </c>
      <c r="G48" s="43">
        <f t="shared" si="18"/>
        <v>0.15408614264667653</v>
      </c>
      <c r="H48" s="43">
        <f t="shared" si="18"/>
        <v>0.15408614264667653</v>
      </c>
      <c r="I48" s="43">
        <f t="shared" si="18"/>
        <v>0.18636601209587106</v>
      </c>
      <c r="J48" s="43">
        <f t="shared" si="18"/>
        <v>0.18636601209587106</v>
      </c>
      <c r="K48" s="43">
        <f t="shared" si="18"/>
        <v>0.18636601209587106</v>
      </c>
      <c r="L48" s="43">
        <f t="shared" si="18"/>
        <v>0.18636601209587106</v>
      </c>
      <c r="M48" s="43">
        <f t="shared" si="18"/>
        <v>0.15408614264667653</v>
      </c>
      <c r="N48" s="43">
        <f t="shared" si="18"/>
        <v>0.15408614264667653</v>
      </c>
      <c r="O48" s="43">
        <f t="shared" si="18"/>
        <v>0.15408614264667653</v>
      </c>
      <c r="R48" s="1" t="s">
        <v>51</v>
      </c>
    </row>
    <row r="49" spans="2:15" x14ac:dyDescent="0.2">
      <c r="B49" s="12" t="s">
        <v>32</v>
      </c>
      <c r="C49" s="22" t="s">
        <v>30</v>
      </c>
      <c r="D49" s="44">
        <f>1-D48</f>
        <v>0.84591385735332347</v>
      </c>
      <c r="E49" s="44">
        <f t="shared" ref="E49:O49" si="19">1-E48</f>
        <v>0.84591385735332347</v>
      </c>
      <c r="F49" s="44">
        <f t="shared" si="19"/>
        <v>0.84591385735332347</v>
      </c>
      <c r="G49" s="44">
        <f t="shared" si="19"/>
        <v>0.84591385735332347</v>
      </c>
      <c r="H49" s="44">
        <f t="shared" si="19"/>
        <v>0.84591385735332347</v>
      </c>
      <c r="I49" s="44">
        <f t="shared" si="19"/>
        <v>0.813633987904129</v>
      </c>
      <c r="J49" s="44">
        <f t="shared" si="19"/>
        <v>0.813633987904129</v>
      </c>
      <c r="K49" s="44">
        <f t="shared" si="19"/>
        <v>0.813633987904129</v>
      </c>
      <c r="L49" s="44">
        <f t="shared" si="19"/>
        <v>0.813633987904129</v>
      </c>
      <c r="M49" s="44">
        <f t="shared" si="19"/>
        <v>0.84591385735332347</v>
      </c>
      <c r="N49" s="44">
        <f t="shared" si="19"/>
        <v>0.84591385735332347</v>
      </c>
      <c r="O49" s="44">
        <f t="shared" si="19"/>
        <v>0.84591385735332347</v>
      </c>
    </row>
  </sheetData>
  <hyperlinks>
    <hyperlink ref="R7" r:id="rId1" display="From the Xcel TOU price table &gt;&gt;" xr:uid="{AD355557-59D1-D047-AA38-50BD00F7EA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Xcel TOU vs. Flat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Welch</dc:creator>
  <cp:lastModifiedBy>Alex Welch</cp:lastModifiedBy>
  <dcterms:created xsi:type="dcterms:W3CDTF">2025-10-01T16:55:49Z</dcterms:created>
  <dcterms:modified xsi:type="dcterms:W3CDTF">2025-10-01T21:07:08Z</dcterms:modified>
</cp:coreProperties>
</file>