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E6743D8-3E6C-486A-8114-585FF0427ECE}" xr6:coauthVersionLast="47" xr6:coauthVersionMax="47" xr10:uidLastSave="{00000000-0000-0000-0000-000000000000}"/>
  <bookViews>
    <workbookView xWindow="-110" yWindow="-110" windowWidth="19420" windowHeight="10300" tabRatio="894" xr2:uid="{00000000-000D-0000-FFFF-FFFF00000000}"/>
  </bookViews>
  <sheets>
    <sheet name="OPTIONS DEMO" sheetId="2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" i="29" l="1"/>
  <c r="Q31" i="29"/>
  <c r="G31" i="29"/>
  <c r="AA31" i="29" s="1"/>
  <c r="S29" i="29"/>
  <c r="Q29" i="29"/>
  <c r="G29" i="29"/>
  <c r="AA29" i="29" s="1"/>
  <c r="T28" i="29"/>
  <c r="S28" i="29"/>
  <c r="Q28" i="29"/>
  <c r="G28" i="29"/>
  <c r="AA28" i="29" s="1"/>
  <c r="G3" i="29"/>
  <c r="Q3" i="29"/>
  <c r="AB3" i="29"/>
  <c r="AC3" i="29"/>
  <c r="G4" i="29"/>
  <c r="Q4" i="29"/>
  <c r="AA4" i="29"/>
  <c r="AB4" i="29"/>
  <c r="AC4" i="29"/>
  <c r="G5" i="29"/>
  <c r="Q5" i="29"/>
  <c r="AA5" i="29"/>
  <c r="AB5" i="29"/>
  <c r="AC5" i="29"/>
  <c r="G6" i="29"/>
  <c r="Q6" i="29"/>
  <c r="AA6" i="29"/>
  <c r="AB6" i="29"/>
  <c r="AC6" i="29"/>
  <c r="G7" i="29"/>
  <c r="Q7" i="29"/>
  <c r="AA7" i="29"/>
  <c r="AB7" i="29"/>
  <c r="AC7" i="29"/>
  <c r="G8" i="29"/>
  <c r="Q8" i="29"/>
  <c r="AA8" i="29"/>
  <c r="AB8" i="29"/>
  <c r="AC8" i="29"/>
  <c r="G9" i="29"/>
  <c r="Q9" i="29"/>
  <c r="AA9" i="29"/>
  <c r="AB9" i="29"/>
  <c r="AC9" i="29"/>
  <c r="G10" i="29"/>
  <c r="Q10" i="29"/>
  <c r="AA10" i="29"/>
  <c r="AB10" i="29"/>
  <c r="AC10" i="29"/>
  <c r="G11" i="29"/>
  <c r="Q11" i="29"/>
  <c r="S11" i="29"/>
  <c r="AA11" i="29"/>
  <c r="AB11" i="29"/>
  <c r="AC11" i="29"/>
  <c r="G12" i="29"/>
  <c r="Q12" i="29"/>
  <c r="S12" i="29"/>
  <c r="AA12" i="29"/>
  <c r="AB12" i="29"/>
  <c r="AC12" i="29"/>
  <c r="G13" i="29"/>
  <c r="Q13" i="29"/>
  <c r="S13" i="29"/>
  <c r="AA13" i="29"/>
  <c r="AB13" i="29"/>
  <c r="AC13" i="29"/>
  <c r="G14" i="29"/>
  <c r="Q14" i="29"/>
  <c r="S14" i="29"/>
  <c r="AA14" i="29"/>
  <c r="AB14" i="29"/>
  <c r="AC14" i="29"/>
  <c r="G15" i="29"/>
  <c r="Q15" i="29"/>
  <c r="S15" i="29"/>
  <c r="AA15" i="29"/>
  <c r="AB15" i="29"/>
  <c r="AC15" i="29"/>
  <c r="AC16" i="29"/>
  <c r="G17" i="29"/>
  <c r="Q17" i="29"/>
  <c r="S17" i="29"/>
  <c r="AA17" i="29"/>
  <c r="AB17" i="29"/>
  <c r="AC17" i="29"/>
  <c r="G18" i="29"/>
  <c r="Q18" i="29"/>
  <c r="S18" i="29"/>
  <c r="AA18" i="29"/>
  <c r="AB18" i="29" s="1"/>
  <c r="AC18" i="29"/>
  <c r="G19" i="29"/>
  <c r="Q19" i="29"/>
  <c r="S19" i="29"/>
  <c r="AA19" i="29"/>
  <c r="AB19" i="29"/>
  <c r="AC19" i="29"/>
  <c r="G21" i="29"/>
  <c r="Q21" i="29"/>
  <c r="S21" i="29"/>
  <c r="AA21" i="29"/>
  <c r="AB21" i="29"/>
  <c r="AC21" i="29"/>
  <c r="G23" i="29"/>
  <c r="Q23" i="29"/>
  <c r="S23" i="29"/>
  <c r="G25" i="29"/>
  <c r="Q25" i="29"/>
  <c r="S25" i="29"/>
  <c r="AA25" i="29"/>
  <c r="AB25" i="29"/>
  <c r="AC25" i="29"/>
  <c r="AC26" i="29"/>
  <c r="G27" i="29"/>
  <c r="Q27" i="29"/>
  <c r="S27" i="29"/>
  <c r="AA27" i="29"/>
  <c r="AB27" i="29"/>
  <c r="AC27" i="29" l="1"/>
  <c r="AB28" i="29"/>
  <c r="AB31" i="29"/>
  <c r="AC31" i="29"/>
  <c r="AC28" i="29"/>
  <c r="AC29" i="29" l="1"/>
  <c r="AB29" i="29"/>
</calcChain>
</file>

<file path=xl/sharedStrings.xml><?xml version="1.0" encoding="utf-8"?>
<sst xmlns="http://schemas.openxmlformats.org/spreadsheetml/2006/main" count="195" uniqueCount="75">
  <si>
    <t>MONEY</t>
  </si>
  <si>
    <t>OPTION</t>
  </si>
  <si>
    <t>STRIKE</t>
  </si>
  <si>
    <t>PAIR</t>
  </si>
  <si>
    <t xml:space="preserve"> ORDER </t>
  </si>
  <si>
    <t xml:space="preserve"> BUY/SELL </t>
  </si>
  <si>
    <t xml:space="preserve"> PREMIUM </t>
  </si>
  <si>
    <t xml:space="preserve"> ORDER ENTRY PRICE </t>
  </si>
  <si>
    <t xml:space="preserve"> ORDER EXIT PRICE </t>
  </si>
  <si>
    <t>SIZE</t>
  </si>
  <si>
    <t>DELTA</t>
  </si>
  <si>
    <t>GAMMA</t>
  </si>
  <si>
    <t xml:space="preserve"> THETA </t>
  </si>
  <si>
    <t xml:space="preserve"> VEGA </t>
  </si>
  <si>
    <t xml:space="preserve"> ENTRY </t>
  </si>
  <si>
    <t xml:space="preserve"> EXIT </t>
  </si>
  <si>
    <t>DURATION</t>
  </si>
  <si>
    <t xml:space="preserve"> EXPIRY </t>
  </si>
  <si>
    <t xml:space="preserve"> DAYS TO EXPIRY </t>
  </si>
  <si>
    <t xml:space="preserve"> FEES </t>
  </si>
  <si>
    <t xml:space="preserve"> IV </t>
  </si>
  <si>
    <t xml:space="preserve"> INDEX PRICE (ENTRY) </t>
  </si>
  <si>
    <t>INDEX PRICE (EXIT)</t>
  </si>
  <si>
    <t>EXERCISED PRICE</t>
  </si>
  <si>
    <t>DELIVERY P/L</t>
  </si>
  <si>
    <t xml:space="preserve"> TOTAL P/L </t>
  </si>
  <si>
    <t xml:space="preserve"> TOTAL P/L %</t>
  </si>
  <si>
    <t xml:space="preserve"> BALANCE </t>
  </si>
  <si>
    <t xml:space="preserve"> RESULT </t>
  </si>
  <si>
    <t>NOTES</t>
  </si>
  <si>
    <t xml:space="preserve"> CHARTS</t>
  </si>
  <si>
    <t>PUT</t>
  </si>
  <si>
    <t>BTC</t>
  </si>
  <si>
    <t>MARKET</t>
  </si>
  <si>
    <t xml:space="preserve">SELL </t>
  </si>
  <si>
    <t xml:space="preserve"> WIN </t>
  </si>
  <si>
    <t>CALL</t>
  </si>
  <si>
    <t>BUY</t>
  </si>
  <si>
    <t>LOSS</t>
  </si>
  <si>
    <t>OTM</t>
  </si>
  <si>
    <t>WIN</t>
  </si>
  <si>
    <t xml:space="preserve"> LIMIT </t>
  </si>
  <si>
    <t>SOL</t>
  </si>
  <si>
    <t>LIMIT</t>
  </si>
  <si>
    <t>https://snipboard.io/j7bzwp.jpg</t>
  </si>
  <si>
    <t>https://snipboard.io/RL5siM.jpg</t>
  </si>
  <si>
    <t>https://snipboard.io/DSTdUN.jpg</t>
  </si>
  <si>
    <t>https://snipboard.io/Xiygt1.jpg</t>
  </si>
  <si>
    <t>https://snipboard.io/KXPzM6.jpg</t>
  </si>
  <si>
    <t>NEEDED LOWER STRIKE (BETTER ENTRY)</t>
  </si>
  <si>
    <t>https://snipboard.io/rH5DfE.jpg</t>
  </si>
  <si>
    <t>https://snipboard.io/6mJGhx.jpg</t>
  </si>
  <si>
    <t>https://snipboard.io/BNswZT.jpg</t>
  </si>
  <si>
    <t>https://snipboard.io/mLP921.jpg</t>
  </si>
  <si>
    <t>USDC TO USDT</t>
  </si>
  <si>
    <t>https://snipboard.io/rmCL9k.jpg</t>
  </si>
  <si>
    <t>https://snipboard.io/U4ACLe.jpg</t>
  </si>
  <si>
    <t>https://snipboard.io/28MPmZ.jpg</t>
  </si>
  <si>
    <t>https://snipboard.io/xBgMFW.jpg</t>
  </si>
  <si>
    <t>https://snipboard.io/gEXpob.jpg</t>
  </si>
  <si>
    <t>https://snipboard.io/H3Kd5s.jpg</t>
  </si>
  <si>
    <t>https://snipboard.io/uIiN8J.jpg</t>
  </si>
  <si>
    <t>ETH</t>
  </si>
  <si>
    <t>https://snipboard.io/ase0Tk.jpg</t>
  </si>
  <si>
    <t>https://snipboard.io/w74z38.jpg</t>
  </si>
  <si>
    <t>https://1drv.ms/f/c/3c06055d9f85a2e0/ElTPIHcuL_REg26Wkiy-uNMBAfHisPn5z7rhJH79NfCVww?e=Ii5njb</t>
  </si>
  <si>
    <t>https://snipboard.io/QXyHKF.jpg</t>
  </si>
  <si>
    <t>https://1drv.ms/f/c/3c06055d9f85a2e0/Eo5NcP7HmERKs9aG7kpYvyQBDliHM20919ITgvMOhh7cMA?e=ZZYkNq</t>
  </si>
  <si>
    <t>WRONG SIZE</t>
  </si>
  <si>
    <t>https://1drv.ms/f/c/3c06055d9f85a2e0/Etlyx4oYeJlEr3aMj5ejpyQBPKTXtZjoHQk-z-HNeg-Lvw?e=uwS8iR</t>
  </si>
  <si>
    <t>https://1drv.ms/f/c/3c06055d9f85a2e0/EvNY57vFzLFFrWnlO8WY454BEqJ8VwCdBe5UvREtVZI-TQ?e=xOzHXJ</t>
  </si>
  <si>
    <t>https://1drv.ms/f/c/3c06055d9f85a2e0/Eqf6ZUCOC2BCsqWHsAEAZPcBY9IkT_Y9FaBqpOnYj5NUSQ?e=yXhnc1</t>
  </si>
  <si>
    <t>https://1drv.ms/f/c/3c06055d9f85a2e0/Et2uUi-oeZdLuqx-qhZ-_2UB-0SvcoBo_FNhqzNd5wuqpA?e=ZMBvZl</t>
  </si>
  <si>
    <t>https://1drv.ms/f/c/3c06055d9f85a2e0/EoALTGkXjyBPmDeGmlPEhfEBqLEel9AJ9mXc0DPRvyTBhw?e=7eH7wf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</si>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</sst>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22" fontId="3" fillId="0" borderId="0" xfId="0" applyNumberFormat="1" applyFont="1"/>
    <xf numFmtId="10" fontId="3" fillId="0" borderId="0" xfId="0" applyNumberFormat="1" applyFont="1"/>
    <xf numFmtId="0" fontId="2" fillId="0" borderId="0" xfId="2" applyFill="1" applyBorder="1" applyAlignment="1"/>
    <xf numFmtId="0" fontId="3" fillId="0" borderId="1" xfId="0" applyFont="1" applyBorder="1"/>
    <xf numFmtId="10" fontId="0" fillId="0" borderId="0" xfId="0" applyNumberFormat="1"/>
    <xf numFmtId="0" fontId="2" fillId="0" borderId="0" xfId="2"/>
    <xf numFmtId="164" fontId="3" fillId="0" borderId="0" xfId="0" applyNumberFormat="1" applyFont="1"/>
    <xf numFmtId="2" fontId="3" fillId="0" borderId="0" xfId="0" applyNumberFormat="1" applyFont="1"/>
    <xf numFmtId="0" fontId="3" fillId="2" borderId="0" xfId="0" applyFont="1" applyFill="1"/>
    <xf numFmtId="9" fontId="3" fillId="0" borderId="0" xfId="0" applyNumberFormat="1" applyFont="1"/>
    <xf numFmtId="22" fontId="3" fillId="0" borderId="0" xfId="0" applyNumberFormat="1" applyFont="1" applyAlignment="1">
      <alignment wrapText="1"/>
    </xf>
    <xf numFmtId="0" fontId="3" fillId="3" borderId="0" xfId="0" applyFont="1" applyFill="1"/>
    <xf numFmtId="22" fontId="3" fillId="3" borderId="0" xfId="0" applyNumberFormat="1" applyFont="1" applyFill="1"/>
    <xf numFmtId="0" fontId="0" fillId="3" borderId="0" xfId="0" applyFill="1"/>
    <xf numFmtId="0" fontId="3" fillId="0" borderId="0" xfId="0" applyFont="1" applyAlignment="1">
      <alignment horizontal="center"/>
    </xf>
    <xf numFmtId="4" fontId="3" fillId="0" borderId="0" xfId="0" applyNumberFormat="1" applyFont="1"/>
    <xf numFmtId="0" fontId="3" fillId="0" borderId="0" xfId="0" applyFont="1" applyAlignment="1">
      <alignment wrapText="1"/>
    </xf>
    <xf numFmtId="0" fontId="4" fillId="0" borderId="0" xfId="0" applyFont="1"/>
    <xf numFmtId="22" fontId="4" fillId="0" borderId="0" xfId="0" applyNumberFormat="1" applyFont="1"/>
    <xf numFmtId="0" fontId="3" fillId="0" borderId="0" xfId="0" applyFont="1"/>
    <xf numFmtId="0" fontId="3" fillId="0" borderId="0" xfId="0" applyFont="1"/>
  </cellXfs>
  <cellStyles count="3">
    <cellStyle name="Hyperlink" xfId="2" builtinId="8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mruColors>
      <color rgb="FFCFDCED"/>
      <color rgb="FFCCD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nipboard.io/BNswZT.jpg" TargetMode="External"/><Relationship Id="rId13" Type="http://schemas.openxmlformats.org/officeDocument/2006/relationships/hyperlink" Target="https://snipboard.io/xBgMFW.jpg" TargetMode="External"/><Relationship Id="rId18" Type="http://schemas.openxmlformats.org/officeDocument/2006/relationships/hyperlink" Target="https://snipboard.io/w74z38.jpg" TargetMode="External"/><Relationship Id="rId26" Type="http://schemas.openxmlformats.org/officeDocument/2006/relationships/hyperlink" Target="https://1drv.ms/f/c/3c06055d9f85a2e0/EoALTGkXjyBPmDeGmlPEhfEBqLEel9AJ9mXc0DPRvyTBhw?e=7eH7wf" TargetMode="External"/><Relationship Id="rId3" Type="http://schemas.openxmlformats.org/officeDocument/2006/relationships/hyperlink" Target="https://snipboard.io/DSTdUN.jpg" TargetMode="External"/><Relationship Id="rId21" Type="http://schemas.openxmlformats.org/officeDocument/2006/relationships/hyperlink" Target="https://1drv.ms/f/c/3c06055d9f85a2e0/Eo5NcP7HmERKs9aG7kpYvyQBDliHM20919ITgvMOhh7cMA?e=ZZYkNq" TargetMode="External"/><Relationship Id="rId7" Type="http://schemas.openxmlformats.org/officeDocument/2006/relationships/hyperlink" Target="https://snipboard.io/6mJGhx.jpg" TargetMode="External"/><Relationship Id="rId12" Type="http://schemas.openxmlformats.org/officeDocument/2006/relationships/hyperlink" Target="https://snipboard.io/28MPmZ.jpg" TargetMode="External"/><Relationship Id="rId17" Type="http://schemas.openxmlformats.org/officeDocument/2006/relationships/hyperlink" Target="https://snipboard.io/ase0Tk.jpg" TargetMode="External"/><Relationship Id="rId25" Type="http://schemas.openxmlformats.org/officeDocument/2006/relationships/hyperlink" Target="https://1drv.ms/f/c/3c06055d9f85a2e0/Et2uUi-oeZdLuqx-qhZ-_2UB-0SvcoBo_FNhqzNd5wuqpA?e=ZMBvZl" TargetMode="External"/><Relationship Id="rId2" Type="http://schemas.openxmlformats.org/officeDocument/2006/relationships/hyperlink" Target="https://snipboard.io/RL5siM.jpg" TargetMode="External"/><Relationship Id="rId16" Type="http://schemas.openxmlformats.org/officeDocument/2006/relationships/hyperlink" Target="https://snipboard.io/uIiN8J.jpg" TargetMode="External"/><Relationship Id="rId20" Type="http://schemas.openxmlformats.org/officeDocument/2006/relationships/hyperlink" Target="https://snipboard.io/QXyHKF.jpg" TargetMode="External"/><Relationship Id="rId1" Type="http://schemas.openxmlformats.org/officeDocument/2006/relationships/hyperlink" Target="https://snipboard.io/j7bzwp.jpg" TargetMode="External"/><Relationship Id="rId6" Type="http://schemas.openxmlformats.org/officeDocument/2006/relationships/hyperlink" Target="https://snipboard.io/rH5DfE.jpg" TargetMode="External"/><Relationship Id="rId11" Type="http://schemas.openxmlformats.org/officeDocument/2006/relationships/hyperlink" Target="https://snipboard.io/U4ACLe.jpg" TargetMode="External"/><Relationship Id="rId24" Type="http://schemas.openxmlformats.org/officeDocument/2006/relationships/hyperlink" Target="https://1drv.ms/f/c/3c06055d9f85a2e0/Eqf6ZUCOC2BCsqWHsAEAZPcBY9IkT_Y9FaBqpOnYj5NUSQ?e=yXhnc1" TargetMode="External"/><Relationship Id="rId5" Type="http://schemas.openxmlformats.org/officeDocument/2006/relationships/hyperlink" Target="https://snipboard.io/KXPzM6.jpg" TargetMode="External"/><Relationship Id="rId15" Type="http://schemas.openxmlformats.org/officeDocument/2006/relationships/hyperlink" Target="https://snipboard.io/H3Kd5s.jpg" TargetMode="External"/><Relationship Id="rId23" Type="http://schemas.openxmlformats.org/officeDocument/2006/relationships/hyperlink" Target="https://1drv.ms/f/c/3c06055d9f85a2e0/EvNY57vFzLFFrWnlO8WY454BEqJ8VwCdBe5UvREtVZI-TQ?e=xOzHXJ" TargetMode="External"/><Relationship Id="rId10" Type="http://schemas.openxmlformats.org/officeDocument/2006/relationships/hyperlink" Target="https://snipboard.io/rmCL9k.jpg" TargetMode="External"/><Relationship Id="rId19" Type="http://schemas.openxmlformats.org/officeDocument/2006/relationships/hyperlink" Target="https://1drv.ms/f/c/3c06055d9f85a2e0/ElTPIHcuL_REg26Wkiy-uNMBAfHisPn5z7rhJH79NfCVww?e=Ii5njb" TargetMode="External"/><Relationship Id="rId4" Type="http://schemas.openxmlformats.org/officeDocument/2006/relationships/hyperlink" Target="https://snipboard.io/Xiygt1.jpg" TargetMode="External"/><Relationship Id="rId9" Type="http://schemas.openxmlformats.org/officeDocument/2006/relationships/hyperlink" Target="https://snipboard.io/mLP921.jpg" TargetMode="External"/><Relationship Id="rId14" Type="http://schemas.openxmlformats.org/officeDocument/2006/relationships/hyperlink" Target="https://snipboard.io/gEXpob.jpg" TargetMode="External"/><Relationship Id="rId22" Type="http://schemas.openxmlformats.org/officeDocument/2006/relationships/hyperlink" Target="https://1drv.ms/f/c/3c06055d9f85a2e0/Etlyx4oYeJlEr3aMj5ejpyQBPKTXtZjoHQk-z-HNeg-Lvw?e=uwS8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BDD1-69FB-41AE-A57F-EDF4DB8A33CB}">
  <dimension ref="A1:AI96"/>
  <sheetViews>
    <sheetView tabSelected="1" workbookViewId="0">
      <pane ySplit="1" topLeftCell="A29" activePane="bottomLeft" state="frozen"/>
      <selection pane="bottomLeft" activeCell="A29" sqref="A29"/>
    </sheetView>
  </sheetViews>
  <sheetFormatPr defaultRowHeight="15" customHeight="1"/>
  <cols>
    <col min="1" max="1" width="7.54296875" bestFit="1" customWidth="1"/>
    <col min="2" max="2" width="7.7265625" bestFit="1" customWidth="1"/>
    <col min="3" max="3" width="7.453125" bestFit="1" customWidth="1"/>
    <col min="4" max="4" width="4.81640625" bestFit="1" customWidth="1"/>
    <col min="5" max="5" width="8.26953125" bestFit="1" customWidth="1"/>
    <col min="6" max="6" width="10" bestFit="1" customWidth="1"/>
    <col min="7" max="7" width="10.7265625" bestFit="1" customWidth="1"/>
    <col min="8" max="8" width="19.54296875" bestFit="1" customWidth="1"/>
    <col min="9" max="9" width="17.7265625" bestFit="1" customWidth="1"/>
    <col min="10" max="10" width="4.81640625" bestFit="1" customWidth="1"/>
    <col min="11" max="11" width="11.54296875" bestFit="1" customWidth="1"/>
    <col min="12" max="12" width="8.26953125" bestFit="1" customWidth="1"/>
    <col min="13" max="13" width="8.54296875" bestFit="1" customWidth="1"/>
    <col min="14" max="14" width="9" bestFit="1" customWidth="1"/>
    <col min="15" max="16" width="16.54296875" bestFit="1" customWidth="1"/>
    <col min="17" max="17" width="10.26953125" bestFit="1" customWidth="1"/>
    <col min="18" max="18" width="16.54296875" bestFit="1" customWidth="1"/>
    <col min="19" max="19" width="15.81640625" bestFit="1" customWidth="1"/>
    <col min="20" max="21" width="11.54296875" bestFit="1" customWidth="1"/>
    <col min="22" max="22" width="8.453125" bestFit="1" customWidth="1"/>
    <col min="23" max="23" width="20.1796875" bestFit="1" customWidth="1"/>
    <col min="24" max="24" width="17.26953125" bestFit="1" customWidth="1"/>
    <col min="25" max="25" width="15.7265625" bestFit="1" customWidth="1"/>
    <col min="26" max="26" width="12.453125" bestFit="1" customWidth="1"/>
    <col min="27" max="29" width="12.26953125" bestFit="1" customWidth="1"/>
    <col min="30" max="30" width="8.26953125" bestFit="1" customWidth="1"/>
    <col min="31" max="31" width="35.7265625" bestFit="1" customWidth="1"/>
    <col min="32" max="32" width="98.1796875" bestFit="1" customWidth="1"/>
    <col min="33" max="33" width="29.453125" bestFit="1" customWidth="1"/>
    <col min="34" max="34" width="93" bestFit="1" customWidth="1"/>
    <col min="35" max="35" width="30.26953125" bestFit="1" customWidth="1"/>
  </cols>
  <sheetData>
    <row r="1" spans="1:3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1" t="s">
        <v>19</v>
      </c>
      <c r="U1" s="21"/>
      <c r="V1" s="20" t="s">
        <v>20</v>
      </c>
      <c r="W1" s="20" t="s">
        <v>21</v>
      </c>
      <c r="X1" s="20" t="s">
        <v>22</v>
      </c>
      <c r="Y1" s="20" t="s">
        <v>23</v>
      </c>
      <c r="Z1" s="20" t="s">
        <v>24</v>
      </c>
      <c r="AA1" s="20" t="s">
        <v>25</v>
      </c>
      <c r="AB1" s="20" t="s">
        <v>26</v>
      </c>
      <c r="AC1" s="20" t="s">
        <v>27</v>
      </c>
      <c r="AD1" s="20" t="s">
        <v>28</v>
      </c>
      <c r="AE1" t="s">
        <v>29</v>
      </c>
      <c r="AF1" s="21" t="s">
        <v>30</v>
      </c>
      <c r="AG1" s="21"/>
      <c r="AH1" s="21"/>
      <c r="AI1" s="21"/>
    </row>
    <row r="2" spans="1: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7">
        <v>232</v>
      </c>
      <c r="AD2" s="20"/>
      <c r="AF2" s="15"/>
      <c r="AG2" s="15"/>
    </row>
    <row r="3" spans="1:35">
      <c r="A3" s="20"/>
      <c r="B3" s="20" t="s">
        <v>31</v>
      </c>
      <c r="C3" s="20">
        <v>97000</v>
      </c>
      <c r="D3" s="20" t="s">
        <v>32</v>
      </c>
      <c r="E3" s="20" t="s">
        <v>33</v>
      </c>
      <c r="F3" s="20" t="s">
        <v>34</v>
      </c>
      <c r="G3" s="20">
        <f>IF(F3="BUY", (H3*J3)/-1,(H3*J3))</f>
        <v>0.6</v>
      </c>
      <c r="H3" s="20">
        <v>60</v>
      </c>
      <c r="I3" s="20">
        <v>0</v>
      </c>
      <c r="J3" s="20">
        <v>0.01</v>
      </c>
      <c r="K3" s="20"/>
      <c r="L3" s="20"/>
      <c r="M3" s="20"/>
      <c r="N3" s="20"/>
      <c r="O3" s="1">
        <v>45547.572916666664</v>
      </c>
      <c r="P3" s="1">
        <v>45547.75</v>
      </c>
      <c r="Q3" s="20" t="str">
        <f>TEXT((P3-O3), "hh:mm")</f>
        <v>04:15</v>
      </c>
      <c r="R3" s="1">
        <v>45547.75</v>
      </c>
      <c r="S3" s="20">
        <v>0.18</v>
      </c>
      <c r="T3" s="20">
        <v>-7.4999999999999997E-2</v>
      </c>
      <c r="U3" s="20"/>
      <c r="V3" s="20"/>
      <c r="W3" s="20"/>
      <c r="X3" s="20"/>
      <c r="Y3" s="20"/>
      <c r="Z3" s="20"/>
      <c r="AA3" s="20">
        <v>0.52500000000000002</v>
      </c>
      <c r="AB3" s="5">
        <f>AA3/232</f>
        <v>2.2629310344827588E-3</v>
      </c>
      <c r="AC3" s="7">
        <f t="shared" ref="AC3:AC10" si="0">AC2+AA3</f>
        <v>232.52500000000001</v>
      </c>
      <c r="AD3" s="20" t="s">
        <v>35</v>
      </c>
      <c r="AF3" s="20"/>
    </row>
    <row r="4" spans="1:35">
      <c r="A4" s="20"/>
      <c r="B4" s="20" t="s">
        <v>36</v>
      </c>
      <c r="C4" s="20">
        <v>99000</v>
      </c>
      <c r="D4" s="20" t="s">
        <v>32</v>
      </c>
      <c r="E4" s="20" t="s">
        <v>33</v>
      </c>
      <c r="F4" s="20" t="s">
        <v>37</v>
      </c>
      <c r="G4" s="20">
        <f>IF(F4="BUY", (H4*J4)/-1,(H4*J4))</f>
        <v>-2.4</v>
      </c>
      <c r="H4" s="20">
        <v>120</v>
      </c>
      <c r="I4" s="20">
        <v>0</v>
      </c>
      <c r="J4" s="20">
        <v>0.02</v>
      </c>
      <c r="K4" s="20"/>
      <c r="L4" s="20"/>
      <c r="M4" s="20"/>
      <c r="N4" s="20"/>
      <c r="O4" s="1">
        <v>45648.178472222222</v>
      </c>
      <c r="P4" s="1">
        <v>45648.75</v>
      </c>
      <c r="Q4" s="20" t="str">
        <f t="shared" ref="Q4:Q12" si="1">TEXT((P4-O4), "hh:mm")</f>
        <v>13:43</v>
      </c>
      <c r="R4" s="1">
        <v>45648.75</v>
      </c>
      <c r="S4" s="20">
        <v>0.56999999999999995</v>
      </c>
      <c r="T4" s="20">
        <v>-0.3</v>
      </c>
      <c r="U4" s="20"/>
      <c r="V4" s="2">
        <v>0.376</v>
      </c>
      <c r="W4" s="20">
        <v>97504.43</v>
      </c>
      <c r="X4" s="20"/>
      <c r="Y4" s="20"/>
      <c r="Z4" s="20"/>
      <c r="AA4" s="20">
        <f t="shared" ref="AA4:AA10" si="2">U4+T4+G4+(I4/100)</f>
        <v>-2.6999999999999997</v>
      </c>
      <c r="AB4" s="5">
        <f t="shared" ref="AB4:AB15" si="3">AA4/AC3</f>
        <v>-1.161165466078916E-2</v>
      </c>
      <c r="AC4" s="7">
        <f t="shared" si="0"/>
        <v>229.82500000000002</v>
      </c>
      <c r="AD4" s="20" t="s">
        <v>38</v>
      </c>
      <c r="AF4" s="20"/>
    </row>
    <row r="5" spans="1:35">
      <c r="A5" s="20"/>
      <c r="B5" s="20" t="s">
        <v>36</v>
      </c>
      <c r="C5" s="20">
        <v>99000</v>
      </c>
      <c r="D5" s="20" t="s">
        <v>32</v>
      </c>
      <c r="E5" s="20" t="s">
        <v>33</v>
      </c>
      <c r="F5" s="20" t="s">
        <v>37</v>
      </c>
      <c r="G5" s="20">
        <f t="shared" ref="G5:G31" si="4">IF(F5="BUY", (H5*J5)/-1,(H5*J5))</f>
        <v>-2.15</v>
      </c>
      <c r="H5" s="20">
        <v>215</v>
      </c>
      <c r="I5" s="20">
        <v>0</v>
      </c>
      <c r="J5" s="20">
        <v>0.01</v>
      </c>
      <c r="K5" s="20"/>
      <c r="L5" s="20"/>
      <c r="M5" s="20"/>
      <c r="N5" s="20"/>
      <c r="O5" s="1">
        <v>45648.965277777781</v>
      </c>
      <c r="P5" s="1">
        <v>45649.75</v>
      </c>
      <c r="Q5" s="20" t="str">
        <f t="shared" si="1"/>
        <v>18:50</v>
      </c>
      <c r="R5" s="1">
        <v>45649.75</v>
      </c>
      <c r="S5" s="20">
        <v>0.78</v>
      </c>
      <c r="T5" s="20">
        <v>-0.26874999999999999</v>
      </c>
      <c r="U5" s="20"/>
      <c r="V5" s="2">
        <v>0.496</v>
      </c>
      <c r="W5" s="20">
        <v>96878.26</v>
      </c>
      <c r="X5" s="20"/>
      <c r="Y5" s="20"/>
      <c r="Z5" s="20"/>
      <c r="AA5" s="20">
        <f t="shared" si="2"/>
        <v>-2.4187499999999997</v>
      </c>
      <c r="AB5" s="5">
        <f t="shared" si="3"/>
        <v>-1.052431197650386E-2</v>
      </c>
      <c r="AC5" s="7">
        <f t="shared" si="0"/>
        <v>227.40625000000003</v>
      </c>
      <c r="AD5" s="20" t="s">
        <v>38</v>
      </c>
      <c r="AF5" s="20"/>
    </row>
    <row r="6" spans="1:35">
      <c r="A6" s="20"/>
      <c r="B6" s="20" t="s">
        <v>36</v>
      </c>
      <c r="C6" s="20">
        <v>99000</v>
      </c>
      <c r="D6" s="20" t="s">
        <v>32</v>
      </c>
      <c r="E6" s="20" t="s">
        <v>33</v>
      </c>
      <c r="F6" s="20" t="s">
        <v>37</v>
      </c>
      <c r="G6" s="20">
        <f t="shared" si="4"/>
        <v>-2.4</v>
      </c>
      <c r="H6" s="20">
        <v>240</v>
      </c>
      <c r="I6" s="20">
        <v>0</v>
      </c>
      <c r="J6" s="20">
        <v>0.01</v>
      </c>
      <c r="K6" s="20"/>
      <c r="L6" s="20"/>
      <c r="M6" s="20"/>
      <c r="N6" s="20"/>
      <c r="O6" s="1">
        <v>45649.884027777778</v>
      </c>
      <c r="P6" s="1">
        <v>45650.75</v>
      </c>
      <c r="Q6" s="20" t="str">
        <f t="shared" si="1"/>
        <v>20:47</v>
      </c>
      <c r="R6" s="1">
        <v>45650.75</v>
      </c>
      <c r="S6" s="20">
        <v>0.87</v>
      </c>
      <c r="T6" s="20">
        <v>-0.28804732</v>
      </c>
      <c r="U6" s="20"/>
      <c r="V6" s="2">
        <v>0.61599999999999999</v>
      </c>
      <c r="W6" s="20">
        <v>96015.77</v>
      </c>
      <c r="X6" s="20"/>
      <c r="Y6" s="20"/>
      <c r="Z6" s="20"/>
      <c r="AA6" s="20">
        <f t="shared" si="2"/>
        <v>-2.6880473199999999</v>
      </c>
      <c r="AB6" s="5">
        <f t="shared" si="3"/>
        <v>-1.1820463685584717E-2</v>
      </c>
      <c r="AC6" s="7">
        <f t="shared" si="0"/>
        <v>224.71820268000002</v>
      </c>
      <c r="AD6" s="20" t="s">
        <v>38</v>
      </c>
      <c r="AF6" s="20"/>
    </row>
    <row r="7" spans="1:35">
      <c r="A7" s="20" t="s">
        <v>39</v>
      </c>
      <c r="B7" s="20" t="s">
        <v>36</v>
      </c>
      <c r="C7" s="20">
        <v>96500</v>
      </c>
      <c r="D7" s="20" t="s">
        <v>32</v>
      </c>
      <c r="E7" s="20" t="s">
        <v>33</v>
      </c>
      <c r="F7" s="20" t="s">
        <v>37</v>
      </c>
      <c r="G7" s="20">
        <f t="shared" si="4"/>
        <v>-2.5</v>
      </c>
      <c r="H7" s="20">
        <v>250</v>
      </c>
      <c r="I7" s="20">
        <v>835</v>
      </c>
      <c r="J7" s="20">
        <v>0.01</v>
      </c>
      <c r="K7" s="20"/>
      <c r="L7" s="20"/>
      <c r="M7" s="20"/>
      <c r="N7" s="20"/>
      <c r="O7" s="1">
        <v>45650.771527777775</v>
      </c>
      <c r="P7" s="1">
        <v>45651.01458333333</v>
      </c>
      <c r="Q7" s="20" t="str">
        <f t="shared" si="1"/>
        <v>05:50</v>
      </c>
      <c r="R7" s="1">
        <v>45651.75</v>
      </c>
      <c r="S7" s="20">
        <v>0.98</v>
      </c>
      <c r="T7" s="20">
        <v>-0.28271491999999998</v>
      </c>
      <c r="U7" s="20">
        <v>-0.19280384</v>
      </c>
      <c r="V7" s="2">
        <v>0.5</v>
      </c>
      <c r="W7" s="20">
        <v>94238.3</v>
      </c>
      <c r="X7" s="20"/>
      <c r="Y7" s="20"/>
      <c r="Z7" s="20"/>
      <c r="AA7" s="20">
        <f t="shared" si="2"/>
        <v>5.3744812399999997</v>
      </c>
      <c r="AB7" s="5">
        <f t="shared" si="3"/>
        <v>2.3916537138085298E-2</v>
      </c>
      <c r="AC7" s="7">
        <f t="shared" si="0"/>
        <v>230.09268392000001</v>
      </c>
      <c r="AD7" s="20" t="s">
        <v>40</v>
      </c>
      <c r="AF7" s="20"/>
    </row>
    <row r="8" spans="1:35">
      <c r="A8" s="20" t="s">
        <v>39</v>
      </c>
      <c r="B8" s="20" t="s">
        <v>36</v>
      </c>
      <c r="C8" s="20">
        <v>95000</v>
      </c>
      <c r="D8" s="20" t="s">
        <v>32</v>
      </c>
      <c r="E8" s="20" t="s">
        <v>41</v>
      </c>
      <c r="F8" s="20" t="s">
        <v>37</v>
      </c>
      <c r="G8" s="20">
        <f t="shared" si="4"/>
        <v>-2.35</v>
      </c>
      <c r="H8" s="20">
        <v>235</v>
      </c>
      <c r="I8" s="20">
        <v>735</v>
      </c>
      <c r="J8" s="20">
        <v>0.01</v>
      </c>
      <c r="K8" s="20"/>
      <c r="L8" s="20"/>
      <c r="M8" s="20"/>
      <c r="N8" s="20"/>
      <c r="O8" s="1">
        <v>45962.102083333331</v>
      </c>
      <c r="P8" s="1">
        <v>45962.161111111112</v>
      </c>
      <c r="Q8" s="20" t="str">
        <f t="shared" si="1"/>
        <v>01:25</v>
      </c>
      <c r="R8" s="1">
        <v>45962.75</v>
      </c>
      <c r="S8" s="20">
        <v>0.65</v>
      </c>
      <c r="T8" s="20">
        <v>-0.18668662</v>
      </c>
      <c r="U8" s="20">
        <v>-0.18983572000000001</v>
      </c>
      <c r="V8" s="2">
        <v>0.50700000000000001</v>
      </c>
      <c r="W8" s="20">
        <v>93343.3</v>
      </c>
      <c r="X8" s="20"/>
      <c r="Y8" s="20"/>
      <c r="Z8" s="20"/>
      <c r="AA8" s="20">
        <f t="shared" si="2"/>
        <v>4.6234776599999989</v>
      </c>
      <c r="AB8" s="5">
        <f t="shared" si="3"/>
        <v>2.0093979440074319E-2</v>
      </c>
      <c r="AC8" s="7">
        <f t="shared" si="0"/>
        <v>234.71616158</v>
      </c>
      <c r="AD8" s="20" t="s">
        <v>40</v>
      </c>
      <c r="AF8" s="20"/>
    </row>
    <row r="9" spans="1:35">
      <c r="A9" s="20" t="s">
        <v>39</v>
      </c>
      <c r="B9" s="20" t="s">
        <v>36</v>
      </c>
      <c r="C9" s="20">
        <v>95000</v>
      </c>
      <c r="D9" s="20" t="s">
        <v>32</v>
      </c>
      <c r="E9" s="20" t="s">
        <v>33</v>
      </c>
      <c r="F9" s="20" t="s">
        <v>37</v>
      </c>
      <c r="G9" s="20">
        <f t="shared" si="4"/>
        <v>-1.7</v>
      </c>
      <c r="H9" s="20">
        <v>85</v>
      </c>
      <c r="I9" s="20">
        <v>0</v>
      </c>
      <c r="J9" s="20">
        <v>0.02</v>
      </c>
      <c r="K9" s="20">
        <v>2.7000000000000001E-3</v>
      </c>
      <c r="L9" s="20">
        <v>0</v>
      </c>
      <c r="M9" s="20">
        <v>-1.8018000000000001</v>
      </c>
      <c r="N9" s="20">
        <v>0.09</v>
      </c>
      <c r="O9" s="1">
        <v>45670.573611111111</v>
      </c>
      <c r="P9" s="1">
        <v>45670.75</v>
      </c>
      <c r="Q9" s="20" t="str">
        <f t="shared" si="1"/>
        <v>04:14</v>
      </c>
      <c r="R9" s="1">
        <v>45670.75</v>
      </c>
      <c r="S9" s="20">
        <v>0.18</v>
      </c>
      <c r="T9" s="20">
        <v>-0.21249999999999999</v>
      </c>
      <c r="U9" s="20"/>
      <c r="V9" s="2">
        <v>0.45600000000000002</v>
      </c>
      <c r="W9" s="20">
        <v>94081.25</v>
      </c>
      <c r="X9" s="20"/>
      <c r="Y9" s="20"/>
      <c r="Z9" s="20"/>
      <c r="AA9" s="20">
        <f t="shared" si="2"/>
        <v>-1.9124999999999999</v>
      </c>
      <c r="AB9" s="5">
        <f t="shared" si="3"/>
        <v>-8.1481393830145302E-3</v>
      </c>
      <c r="AC9" s="7">
        <f t="shared" si="0"/>
        <v>232.80366158000001</v>
      </c>
      <c r="AD9" s="20" t="s">
        <v>38</v>
      </c>
      <c r="AF9" s="20"/>
    </row>
    <row r="10" spans="1:35">
      <c r="A10" s="20" t="s">
        <v>39</v>
      </c>
      <c r="B10" s="20" t="s">
        <v>31</v>
      </c>
      <c r="C10" s="20">
        <v>206</v>
      </c>
      <c r="D10" s="20" t="s">
        <v>42</v>
      </c>
      <c r="E10" s="20" t="s">
        <v>43</v>
      </c>
      <c r="F10" s="20" t="s">
        <v>37</v>
      </c>
      <c r="G10" s="20">
        <f t="shared" si="4"/>
        <v>-2.0699999999999998</v>
      </c>
      <c r="H10" s="20">
        <v>2.0699999999999998</v>
      </c>
      <c r="I10" s="20">
        <v>0</v>
      </c>
      <c r="J10" s="20">
        <v>1</v>
      </c>
      <c r="K10" s="20">
        <v>-0.33189999999999997</v>
      </c>
      <c r="L10" s="20">
        <v>2.7060000000000001E-2</v>
      </c>
      <c r="M10" s="20">
        <v>-1.7786</v>
      </c>
      <c r="N10" s="20">
        <v>3.4099999999999998E-2</v>
      </c>
      <c r="O10" s="1">
        <v>45674.087500000001</v>
      </c>
      <c r="P10" s="1">
        <v>45674.75</v>
      </c>
      <c r="Q10" s="20" t="str">
        <f t="shared" si="1"/>
        <v>15:54</v>
      </c>
      <c r="R10" s="1">
        <v>45674.75</v>
      </c>
      <c r="S10" s="20">
        <v>0.66</v>
      </c>
      <c r="T10" s="20">
        <v>-4.2247300000000002E-2</v>
      </c>
      <c r="U10" s="20"/>
      <c r="V10" s="2">
        <v>1.1319999999999999</v>
      </c>
      <c r="W10" s="20">
        <v>211.23599999999999</v>
      </c>
      <c r="X10" s="20"/>
      <c r="Y10" s="20"/>
      <c r="Z10" s="20"/>
      <c r="AA10" s="20">
        <f t="shared" si="2"/>
        <v>-2.1122472999999999</v>
      </c>
      <c r="AB10" s="5">
        <f t="shared" si="3"/>
        <v>-9.0730845282437841E-3</v>
      </c>
      <c r="AC10" s="7">
        <f t="shared" si="0"/>
        <v>230.69141428</v>
      </c>
      <c r="AD10" s="20" t="s">
        <v>38</v>
      </c>
      <c r="AF10" s="3" t="s">
        <v>44</v>
      </c>
    </row>
    <row r="11" spans="1:35">
      <c r="A11" s="20" t="s">
        <v>39</v>
      </c>
      <c r="B11" s="20" t="s">
        <v>31</v>
      </c>
      <c r="C11" s="20">
        <v>103500</v>
      </c>
      <c r="D11" s="20" t="s">
        <v>32</v>
      </c>
      <c r="E11" s="20" t="s">
        <v>43</v>
      </c>
      <c r="F11" s="20" t="s">
        <v>37</v>
      </c>
      <c r="G11" s="20">
        <f t="shared" si="4"/>
        <v>-2.1</v>
      </c>
      <c r="H11" s="20">
        <v>210</v>
      </c>
      <c r="I11" s="20">
        <v>0</v>
      </c>
      <c r="J11" s="20">
        <v>0.01</v>
      </c>
      <c r="K11" s="20">
        <v>-2.2000000000000001E-3</v>
      </c>
      <c r="L11" s="20">
        <v>0</v>
      </c>
      <c r="M11" s="20">
        <v>-3.7238000000000002</v>
      </c>
      <c r="N11" s="20">
        <v>0.1467</v>
      </c>
      <c r="O11" s="1">
        <v>45682.029861111114</v>
      </c>
      <c r="P11" s="1">
        <v>45682.75</v>
      </c>
      <c r="Q11" s="20" t="str">
        <f t="shared" si="1"/>
        <v>17:17</v>
      </c>
      <c r="R11" s="1">
        <v>45682.75</v>
      </c>
      <c r="S11" s="8">
        <f>R11-O11</f>
        <v>0.72013888888614019</v>
      </c>
      <c r="T11" s="20">
        <v>-0.211761</v>
      </c>
      <c r="U11" s="20"/>
      <c r="V11" s="2">
        <v>0.52400000000000002</v>
      </c>
      <c r="W11" s="20">
        <v>105880.09</v>
      </c>
      <c r="X11" s="20"/>
      <c r="Y11" s="20"/>
      <c r="Z11" s="20"/>
      <c r="AA11" s="20">
        <f>U11+T11+G11+(I11/100)</f>
        <v>-2.3117610000000002</v>
      </c>
      <c r="AB11" s="5">
        <f t="shared" si="3"/>
        <v>-1.0021010132583942E-2</v>
      </c>
      <c r="AC11" s="7">
        <f t="shared" ref="AC11:AC19" si="5">AC10+AA11</f>
        <v>228.37965328000001</v>
      </c>
      <c r="AD11" s="20" t="s">
        <v>38</v>
      </c>
      <c r="AF11" s="3" t="s">
        <v>45</v>
      </c>
    </row>
    <row r="12" spans="1:35">
      <c r="A12" s="20" t="s">
        <v>39</v>
      </c>
      <c r="B12" s="20" t="s">
        <v>31</v>
      </c>
      <c r="C12" s="20">
        <v>104500</v>
      </c>
      <c r="D12" s="20" t="s">
        <v>32</v>
      </c>
      <c r="E12" s="20" t="s">
        <v>43</v>
      </c>
      <c r="F12" s="20" t="s">
        <v>37</v>
      </c>
      <c r="G12" s="20">
        <f t="shared" si="4"/>
        <v>-2.0499999999999998</v>
      </c>
      <c r="H12" s="20">
        <v>205</v>
      </c>
      <c r="I12" s="20">
        <v>0</v>
      </c>
      <c r="J12" s="20">
        <v>0.01</v>
      </c>
      <c r="K12" s="20">
        <v>-3.8999999999999998E-3</v>
      </c>
      <c r="L12" s="20">
        <v>0</v>
      </c>
      <c r="M12" s="20">
        <v>-1.9601999999999999</v>
      </c>
      <c r="N12" s="20">
        <v>0.18779999999999999</v>
      </c>
      <c r="O12" s="1">
        <v>45683.051388888889</v>
      </c>
      <c r="P12" s="1">
        <v>45683.75</v>
      </c>
      <c r="Q12" s="20" t="str">
        <f t="shared" si="1"/>
        <v>16:46</v>
      </c>
      <c r="R12" s="1">
        <v>45683.75</v>
      </c>
      <c r="S12" s="8">
        <f>R12-O12</f>
        <v>0.69861111111094942</v>
      </c>
      <c r="T12" s="20">
        <v>-0.209618</v>
      </c>
      <c r="U12" s="20"/>
      <c r="V12" s="2">
        <v>0.189</v>
      </c>
      <c r="W12" s="20">
        <v>104808.97</v>
      </c>
      <c r="X12" s="20"/>
      <c r="Y12" s="20"/>
      <c r="Z12" s="20"/>
      <c r="AA12" s="20">
        <f>U12+T12+G12+(I12/100)</f>
        <v>-2.2596179999999997</v>
      </c>
      <c r="AB12" s="5">
        <f t="shared" si="3"/>
        <v>-9.8941300923582852E-3</v>
      </c>
      <c r="AC12" s="7">
        <f t="shared" si="5"/>
        <v>226.12003528000002</v>
      </c>
      <c r="AD12" s="20" t="s">
        <v>38</v>
      </c>
      <c r="AF12" s="3" t="s">
        <v>46</v>
      </c>
      <c r="AG12" s="6" t="s">
        <v>47</v>
      </c>
    </row>
    <row r="13" spans="1:35">
      <c r="A13" s="20" t="s">
        <v>39</v>
      </c>
      <c r="B13" s="20" t="s">
        <v>31</v>
      </c>
      <c r="C13" s="20">
        <v>102500</v>
      </c>
      <c r="D13" s="20" t="s">
        <v>32</v>
      </c>
      <c r="E13" s="20" t="s">
        <v>43</v>
      </c>
      <c r="F13" s="20" t="s">
        <v>37</v>
      </c>
      <c r="G13" s="20">
        <f t="shared" si="4"/>
        <v>-2</v>
      </c>
      <c r="H13" s="20">
        <v>200</v>
      </c>
      <c r="I13" s="20">
        <v>0</v>
      </c>
      <c r="J13" s="20">
        <v>0.01</v>
      </c>
      <c r="K13" s="20">
        <v>-1.9E-3</v>
      </c>
      <c r="L13" s="20">
        <v>0</v>
      </c>
      <c r="M13" s="20">
        <v>-3.6297000000000001</v>
      </c>
      <c r="N13" s="20">
        <v>0.1661</v>
      </c>
      <c r="O13" s="1">
        <v>45687.780787037038</v>
      </c>
      <c r="P13" s="1">
        <v>45688.75</v>
      </c>
      <c r="Q13" s="20" t="str">
        <f>TEXT((P13-O13), "hh:mm")</f>
        <v>23:15</v>
      </c>
      <c r="R13" s="1">
        <v>45688.75</v>
      </c>
      <c r="S13" s="8">
        <f>R13-O13</f>
        <v>0.96921296296204673</v>
      </c>
      <c r="T13" s="20">
        <v>-0.21026271999999999</v>
      </c>
      <c r="U13" s="20"/>
      <c r="V13" s="10">
        <v>0.48</v>
      </c>
      <c r="W13" s="20">
        <v>105131.35</v>
      </c>
      <c r="X13" s="20"/>
      <c r="Y13" s="20"/>
      <c r="Z13" s="20"/>
      <c r="AA13" s="20">
        <f>U13+T13+G13+(I13/100)</f>
        <v>-2.2102627199999998</v>
      </c>
      <c r="AB13" s="5">
        <f t="shared" si="3"/>
        <v>-9.7747318907989503E-3</v>
      </c>
      <c r="AC13" s="7">
        <f t="shared" si="5"/>
        <v>223.90977256000002</v>
      </c>
      <c r="AD13" s="20" t="s">
        <v>38</v>
      </c>
      <c r="AF13" s="3" t="s">
        <v>48</v>
      </c>
    </row>
    <row r="14" spans="1:35">
      <c r="A14" s="20" t="s">
        <v>39</v>
      </c>
      <c r="B14" s="20" t="s">
        <v>36</v>
      </c>
      <c r="C14" s="20">
        <v>96000</v>
      </c>
      <c r="D14" s="20" t="s">
        <v>32</v>
      </c>
      <c r="E14" s="20" t="s">
        <v>43</v>
      </c>
      <c r="F14" s="20" t="s">
        <v>37</v>
      </c>
      <c r="G14" s="20">
        <f t="shared" si="4"/>
        <v>-2.0499999999999998</v>
      </c>
      <c r="H14" s="20">
        <v>205</v>
      </c>
      <c r="I14" s="20">
        <v>0</v>
      </c>
      <c r="J14" s="20">
        <v>0.01</v>
      </c>
      <c r="K14" s="20">
        <v>5.4000000000000003E-3</v>
      </c>
      <c r="L14" s="20">
        <v>0</v>
      </c>
      <c r="M14" s="20">
        <v>-3.3121999999999998</v>
      </c>
      <c r="N14" s="20">
        <v>0.2167</v>
      </c>
      <c r="O14" s="1">
        <v>45706.433240740742</v>
      </c>
      <c r="P14" s="1">
        <v>45706.75</v>
      </c>
      <c r="Q14" s="20" t="str">
        <f>TEXT((P14-O14), "hh:mm")</f>
        <v>07:36</v>
      </c>
      <c r="R14" s="1">
        <v>45706.75</v>
      </c>
      <c r="S14" s="8">
        <f>R14-O14</f>
        <v>0.31675925925810589</v>
      </c>
      <c r="T14" s="20">
        <v>-0.19139838000000001</v>
      </c>
      <c r="U14" s="20"/>
      <c r="V14" s="2">
        <v>0.29499999999999998</v>
      </c>
      <c r="W14" s="20">
        <v>95699.18</v>
      </c>
      <c r="X14" s="20"/>
      <c r="Y14" s="20"/>
      <c r="Z14" s="20"/>
      <c r="AA14" s="20">
        <f>U14+T14+G14+(I14/100)</f>
        <v>-2.2413983799999997</v>
      </c>
      <c r="AB14" s="5">
        <f t="shared" si="3"/>
        <v>-1.0010274917319132E-2</v>
      </c>
      <c r="AC14" s="7">
        <f t="shared" si="5"/>
        <v>221.66837418000003</v>
      </c>
      <c r="AD14" s="20" t="s">
        <v>38</v>
      </c>
      <c r="AE14" t="s">
        <v>49</v>
      </c>
      <c r="AF14" s="3" t="s">
        <v>50</v>
      </c>
      <c r="AG14" s="6" t="s">
        <v>51</v>
      </c>
      <c r="AH14" s="6" t="s">
        <v>52</v>
      </c>
      <c r="AI14" s="6"/>
    </row>
    <row r="15" spans="1:35">
      <c r="A15" s="20" t="s">
        <v>39</v>
      </c>
      <c r="B15" s="20" t="s">
        <v>36</v>
      </c>
      <c r="C15" s="20">
        <v>160</v>
      </c>
      <c r="D15" s="20" t="s">
        <v>42</v>
      </c>
      <c r="E15" s="20" t="s">
        <v>43</v>
      </c>
      <c r="F15" s="20" t="s">
        <v>37</v>
      </c>
      <c r="G15" s="20">
        <f t="shared" si="4"/>
        <v>-2.15</v>
      </c>
      <c r="H15" s="20">
        <v>2.15</v>
      </c>
      <c r="I15" s="20">
        <v>0</v>
      </c>
      <c r="J15" s="20">
        <v>1</v>
      </c>
      <c r="K15" s="20">
        <v>0.47089999999999999</v>
      </c>
      <c r="L15" s="20">
        <v>5.323E-2</v>
      </c>
      <c r="M15" s="20">
        <v>-1.2081</v>
      </c>
      <c r="N15" s="20">
        <v>2.9899999999999999E-2</v>
      </c>
      <c r="O15" s="11">
        <v>45712.950243055559</v>
      </c>
      <c r="P15" s="1">
        <v>45713.75</v>
      </c>
      <c r="Q15" s="20" t="str">
        <f>TEXT((P15-O15), "hh:mm")</f>
        <v>19:11</v>
      </c>
      <c r="R15" s="1">
        <v>45713.75</v>
      </c>
      <c r="S15" s="8">
        <f>R15-O15</f>
        <v>0.79975694444146939</v>
      </c>
      <c r="T15" s="20">
        <v>-3.1798090000000001E-2</v>
      </c>
      <c r="U15" s="20"/>
      <c r="V15" s="2">
        <v>0.874</v>
      </c>
      <c r="W15" s="20">
        <v>158.99</v>
      </c>
      <c r="X15" s="20"/>
      <c r="Y15" s="20"/>
      <c r="Z15" s="20"/>
      <c r="AA15" s="20">
        <f>U15+T15+G15+(I15/100)</f>
        <v>-2.18179809</v>
      </c>
      <c r="AB15" s="5">
        <f t="shared" si="3"/>
        <v>-9.8426223319900731E-3</v>
      </c>
      <c r="AC15" s="7">
        <f t="shared" si="5"/>
        <v>219.48657609000003</v>
      </c>
      <c r="AD15" s="20" t="s">
        <v>38</v>
      </c>
      <c r="AF15" s="3" t="s">
        <v>53</v>
      </c>
    </row>
    <row r="16" spans="1: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4"/>
      <c r="AC16" s="7">
        <f t="shared" si="5"/>
        <v>219.48657609000003</v>
      </c>
      <c r="AD16" s="12"/>
      <c r="AE16" t="s">
        <v>54</v>
      </c>
      <c r="AF16" s="20"/>
    </row>
    <row r="17" spans="1:35">
      <c r="A17" s="20" t="s">
        <v>39</v>
      </c>
      <c r="B17" s="20" t="s">
        <v>31</v>
      </c>
      <c r="C17" s="20">
        <v>85000</v>
      </c>
      <c r="D17" s="20" t="s">
        <v>32</v>
      </c>
      <c r="E17" s="20" t="s">
        <v>43</v>
      </c>
      <c r="F17" s="20" t="s">
        <v>37</v>
      </c>
      <c r="G17" s="20">
        <f t="shared" si="4"/>
        <v>-4.9000000000000004</v>
      </c>
      <c r="H17" s="20">
        <v>490</v>
      </c>
      <c r="I17" s="20">
        <v>1565</v>
      </c>
      <c r="J17" s="20">
        <v>0.01</v>
      </c>
      <c r="K17" s="20">
        <v>-3.5999999999999999E-3</v>
      </c>
      <c r="L17" s="20">
        <v>0</v>
      </c>
      <c r="M17" s="20">
        <v>-3.5846</v>
      </c>
      <c r="N17" s="20">
        <v>0.15540000000000001</v>
      </c>
      <c r="O17" s="1">
        <v>45762.897743055553</v>
      </c>
      <c r="P17" s="1">
        <v>45763.430023148147</v>
      </c>
      <c r="Q17" s="20" t="str">
        <f>TEXT((P17-O17), "hh:mm")</f>
        <v>12:46</v>
      </c>
      <c r="R17" s="1">
        <v>45763.75</v>
      </c>
      <c r="S17" s="8">
        <f>R17-O17</f>
        <v>0.85225694444670808</v>
      </c>
      <c r="T17" s="20">
        <v>-0.42339598000000001</v>
      </c>
      <c r="U17" s="20"/>
      <c r="V17" s="2">
        <v>0.46200000000000002</v>
      </c>
      <c r="W17" s="16">
        <v>85615.9</v>
      </c>
      <c r="X17" s="16">
        <v>83274.13</v>
      </c>
      <c r="Y17" s="16"/>
      <c r="Z17" s="16"/>
      <c r="AA17" s="20">
        <f>U17+T17+G17+(I17/100)</f>
        <v>10.32660402</v>
      </c>
      <c r="AB17" s="5">
        <f>AA17/AC16</f>
        <v>4.7048909340886506E-2</v>
      </c>
      <c r="AC17" s="7">
        <f t="shared" si="5"/>
        <v>229.81318011000002</v>
      </c>
      <c r="AD17" s="20" t="s">
        <v>40</v>
      </c>
      <c r="AF17" s="3" t="s">
        <v>55</v>
      </c>
      <c r="AG17" s="6" t="s">
        <v>56</v>
      </c>
      <c r="AH17" s="6" t="s">
        <v>57</v>
      </c>
      <c r="AI17" s="6" t="s">
        <v>58</v>
      </c>
    </row>
    <row r="18" spans="1:35">
      <c r="A18" s="20" t="s">
        <v>39</v>
      </c>
      <c r="B18" s="20" t="s">
        <v>31</v>
      </c>
      <c r="C18" s="20">
        <v>85000</v>
      </c>
      <c r="D18" s="20" t="s">
        <v>32</v>
      </c>
      <c r="E18" s="20" t="s">
        <v>43</v>
      </c>
      <c r="F18" s="20" t="s">
        <v>37</v>
      </c>
      <c r="G18" s="20">
        <f t="shared" si="4"/>
        <v>-4.3</v>
      </c>
      <c r="H18" s="20">
        <v>215</v>
      </c>
      <c r="I18" s="20">
        <v>0</v>
      </c>
      <c r="J18" s="20">
        <v>0.02</v>
      </c>
      <c r="K18" s="20">
        <v>-8.0999999999999996E-3</v>
      </c>
      <c r="L18" s="20">
        <v>0</v>
      </c>
      <c r="M18" s="20">
        <v>-2.8799000000000001</v>
      </c>
      <c r="N18" s="20">
        <v>0.32119999999999999</v>
      </c>
      <c r="O18" s="1">
        <v>45766.890266203707</v>
      </c>
      <c r="P18" s="1">
        <v>45767.75</v>
      </c>
      <c r="Q18" s="20" t="str">
        <f>TEXT((P18-O18), "hh:mm")</f>
        <v>20:38</v>
      </c>
      <c r="R18" s="1">
        <v>45767.75</v>
      </c>
      <c r="S18" s="8">
        <f>R18-O18</f>
        <v>0.85973379629285773</v>
      </c>
      <c r="T18" s="20">
        <v>-0.51094494999999995</v>
      </c>
      <c r="U18" s="20"/>
      <c r="V18" s="2">
        <v>0.17699999999999999</v>
      </c>
      <c r="W18" s="16">
        <v>85157.49</v>
      </c>
      <c r="Y18" s="16">
        <v>84753.762519840006</v>
      </c>
      <c r="Z18" s="16"/>
      <c r="AA18" s="20">
        <f>U18+T18+G18+(I18/100)+((J18*C18)-(J18*Y18))</f>
        <v>0.1138046531998711</v>
      </c>
      <c r="AB18" s="5">
        <f>AA18/AC17</f>
        <v>4.9520507546781491E-4</v>
      </c>
      <c r="AC18" s="7">
        <f t="shared" si="5"/>
        <v>229.9269847631999</v>
      </c>
      <c r="AD18" s="20" t="s">
        <v>40</v>
      </c>
      <c r="AF18" s="3" t="s">
        <v>59</v>
      </c>
    </row>
    <row r="19" spans="1:35">
      <c r="A19" s="20" t="s">
        <v>39</v>
      </c>
      <c r="B19" s="20" t="s">
        <v>31</v>
      </c>
      <c r="C19" s="20">
        <v>88000</v>
      </c>
      <c r="D19" s="20" t="s">
        <v>32</v>
      </c>
      <c r="E19" s="20" t="s">
        <v>33</v>
      </c>
      <c r="F19" s="20" t="s">
        <v>37</v>
      </c>
      <c r="G19" s="20">
        <f t="shared" si="4"/>
        <v>-4.3500000000000005</v>
      </c>
      <c r="H19" s="20">
        <v>435</v>
      </c>
      <c r="I19" s="20">
        <v>0</v>
      </c>
      <c r="J19" s="20">
        <v>0.01</v>
      </c>
      <c r="K19" s="20">
        <v>-3.5000000000000001E-3</v>
      </c>
      <c r="L19" s="20">
        <v>0</v>
      </c>
      <c r="M19" s="20">
        <v>-3.2204000000000002</v>
      </c>
      <c r="N19" s="20">
        <v>0.15989999999999999</v>
      </c>
      <c r="O19" s="1">
        <v>45769.890856481485</v>
      </c>
      <c r="P19" s="1">
        <v>45770.75</v>
      </c>
      <c r="Q19" s="20" t="str">
        <f>TEXT((P19-O19), "hh:mm")</f>
        <v>20:37</v>
      </c>
      <c r="R19" s="1">
        <v>45770.75</v>
      </c>
      <c r="S19" s="8">
        <f>R19-O19</f>
        <v>0.85914351851533866</v>
      </c>
      <c r="T19" s="20">
        <v>-0.26587043999999999</v>
      </c>
      <c r="U19" s="20"/>
      <c r="V19" s="2">
        <v>0.41199999999999998</v>
      </c>
      <c r="W19" s="16">
        <v>88623.47</v>
      </c>
      <c r="X19" s="20"/>
      <c r="Y19" s="20"/>
      <c r="Z19" s="20"/>
      <c r="AA19" s="20">
        <f>U19+T19+G19+(I19/100)</f>
        <v>-4.6158704400000001</v>
      </c>
      <c r="AB19" s="5">
        <f>AA19/AC18</f>
        <v>-2.00753749924301E-2</v>
      </c>
      <c r="AC19" s="7">
        <f t="shared" si="5"/>
        <v>225.31111432319989</v>
      </c>
      <c r="AD19" s="20" t="s">
        <v>38</v>
      </c>
      <c r="AF19" s="3" t="s">
        <v>60</v>
      </c>
      <c r="AG19" s="6" t="s">
        <v>61</v>
      </c>
    </row>
    <row r="20" spans="1: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4"/>
      <c r="AC20" s="20">
        <v>225.2818</v>
      </c>
      <c r="AD20" s="12"/>
      <c r="AF20" s="20"/>
    </row>
    <row r="21" spans="1:35">
      <c r="A21" s="20" t="s">
        <v>39</v>
      </c>
      <c r="B21" s="20" t="s">
        <v>31</v>
      </c>
      <c r="C21" s="20">
        <v>2500</v>
      </c>
      <c r="D21" s="20" t="s">
        <v>62</v>
      </c>
      <c r="E21" s="20" t="s">
        <v>33</v>
      </c>
      <c r="F21" s="20" t="s">
        <v>37</v>
      </c>
      <c r="G21" s="20">
        <f t="shared" si="4"/>
        <v>-2.31</v>
      </c>
      <c r="H21" s="20">
        <v>23.1</v>
      </c>
      <c r="I21" s="20">
        <v>0</v>
      </c>
      <c r="J21" s="20">
        <v>0.1</v>
      </c>
      <c r="K21" s="20">
        <v>-3.5900000000000001E-2</v>
      </c>
      <c r="L21" s="20">
        <v>3.8999999999999999E-4</v>
      </c>
      <c r="M21" s="20">
        <v>-1.6902999999999999</v>
      </c>
      <c r="N21" s="20">
        <v>4.8099999999999997E-2</v>
      </c>
      <c r="O21" s="1">
        <v>45797.805671296293</v>
      </c>
      <c r="P21" s="1">
        <v>45798.75</v>
      </c>
      <c r="Q21" s="20" t="str">
        <f>TEXT((P21-O21), "hh:mm")</f>
        <v>22:39</v>
      </c>
      <c r="R21" s="1">
        <v>45798.75</v>
      </c>
      <c r="S21" s="8">
        <f>R21-O21</f>
        <v>0.94432870370656019</v>
      </c>
      <c r="T21" s="20">
        <v>-7.5901120000000002E-2</v>
      </c>
      <c r="U21" s="20"/>
      <c r="V21" s="2">
        <v>0.71299999999999997</v>
      </c>
      <c r="W21" s="20">
        <v>2530.0300000000002</v>
      </c>
      <c r="X21" s="20"/>
      <c r="Y21" s="20"/>
      <c r="Z21" s="20"/>
      <c r="AA21" s="20">
        <f>U21+T21+G21+(I21/100)</f>
        <v>-2.3859011200000002</v>
      </c>
      <c r="AB21" s="5">
        <f>AA21/AC20</f>
        <v>-1.0590740663471262E-2</v>
      </c>
      <c r="AC21" s="7">
        <f>AC20+AA21</f>
        <v>222.89589888</v>
      </c>
      <c r="AD21" s="20" t="s">
        <v>38</v>
      </c>
      <c r="AF21" s="3" t="s">
        <v>63</v>
      </c>
      <c r="AG21" s="6" t="s">
        <v>64</v>
      </c>
      <c r="AH21" s="6" t="s">
        <v>65</v>
      </c>
      <c r="AI21" s="6" t="s">
        <v>66</v>
      </c>
    </row>
    <row r="22" spans="1: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4"/>
      <c r="AC22" s="20">
        <v>222.7039</v>
      </c>
      <c r="AD22" s="12"/>
      <c r="AF22" s="20"/>
    </row>
    <row r="23" spans="1:35">
      <c r="A23" s="20" t="s">
        <v>39</v>
      </c>
      <c r="B23" s="20" t="s">
        <v>31</v>
      </c>
      <c r="C23" s="20">
        <v>2600</v>
      </c>
      <c r="D23" s="20" t="s">
        <v>62</v>
      </c>
      <c r="E23" s="20" t="s">
        <v>33</v>
      </c>
      <c r="F23" s="20" t="s">
        <v>37</v>
      </c>
      <c r="G23" s="20">
        <f t="shared" si="4"/>
        <v>-1.2800000000000002</v>
      </c>
      <c r="H23" s="20">
        <v>12.8</v>
      </c>
      <c r="I23" s="20">
        <v>0</v>
      </c>
      <c r="J23" s="20">
        <v>0.1</v>
      </c>
      <c r="K23" s="20"/>
      <c r="L23" s="20"/>
      <c r="M23" s="20"/>
      <c r="N23" s="20"/>
      <c r="O23" s="1">
        <v>45818.653368055559</v>
      </c>
      <c r="P23" s="1">
        <v>45818.75</v>
      </c>
      <c r="Q23" s="20" t="str">
        <f>TEXT((P23-O23), "hh:mm")</f>
        <v>02:19</v>
      </c>
      <c r="R23" s="1">
        <v>45819.75</v>
      </c>
      <c r="S23" s="8">
        <f>R23-O23</f>
        <v>1.0966319444414694</v>
      </c>
      <c r="T23" s="20">
        <v>-8.0244350000000006E-2</v>
      </c>
      <c r="U23" s="20"/>
      <c r="V23" s="20"/>
      <c r="W23" s="20"/>
      <c r="X23" s="20"/>
      <c r="Y23" s="20"/>
      <c r="Z23" s="20"/>
      <c r="AA23" s="20"/>
      <c r="AC23" s="20"/>
      <c r="AD23" s="20" t="s">
        <v>38</v>
      </c>
      <c r="AF23" s="3" t="s">
        <v>67</v>
      </c>
    </row>
    <row r="24" spans="1: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4"/>
      <c r="AC24" s="20">
        <v>236.0684</v>
      </c>
      <c r="AD24" s="12"/>
      <c r="AF24" s="20"/>
    </row>
    <row r="25" spans="1:35">
      <c r="A25" s="20" t="s">
        <v>39</v>
      </c>
      <c r="B25" s="20" t="s">
        <v>31</v>
      </c>
      <c r="C25" s="20">
        <v>107500</v>
      </c>
      <c r="D25" s="20" t="s">
        <v>32</v>
      </c>
      <c r="E25" s="20" t="s">
        <v>43</v>
      </c>
      <c r="F25" s="20" t="s">
        <v>37</v>
      </c>
      <c r="G25" s="20">
        <f t="shared" si="4"/>
        <v>-23.5</v>
      </c>
      <c r="H25">
        <v>235</v>
      </c>
      <c r="I25" s="17">
        <v>785</v>
      </c>
      <c r="J25" s="20">
        <v>0.1</v>
      </c>
      <c r="K25" s="20"/>
      <c r="L25" s="20"/>
      <c r="M25" s="20"/>
      <c r="N25" s="20"/>
      <c r="O25" s="1">
        <v>45835.276388888888</v>
      </c>
      <c r="P25" s="1">
        <v>45835.455555555556</v>
      </c>
      <c r="Q25" s="20" t="str">
        <f>TEXT((P25-O25), "hh:mm")</f>
        <v>04:18</v>
      </c>
      <c r="R25" s="1">
        <v>45835.75</v>
      </c>
      <c r="S25" s="8">
        <f>R25-O25</f>
        <v>0.47361111111240461</v>
      </c>
      <c r="T25" s="20">
        <v>-5.3581069899999996</v>
      </c>
      <c r="U25" s="20"/>
      <c r="V25" s="2">
        <v>0.25352000000000002</v>
      </c>
      <c r="W25">
        <v>107892.23388471</v>
      </c>
      <c r="X25">
        <v>106675.41021272</v>
      </c>
      <c r="AA25" s="20">
        <f>U25+T25+G25+(I25*J25)</f>
        <v>49.641893010000004</v>
      </c>
      <c r="AB25" s="5">
        <f>AA25/AC24</f>
        <v>0.21028605696484581</v>
      </c>
      <c r="AC25" s="7">
        <f>AC24+AA25</f>
        <v>285.71029300999999</v>
      </c>
      <c r="AD25" s="20" t="s">
        <v>40</v>
      </c>
      <c r="AE25" t="s">
        <v>68</v>
      </c>
      <c r="AF25" s="3" t="s">
        <v>69</v>
      </c>
    </row>
    <row r="26" spans="1:3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4"/>
      <c r="AC26" s="20">
        <f>AC24+4.9642</f>
        <v>241.0326</v>
      </c>
      <c r="AD26" s="12"/>
      <c r="AF26" s="20"/>
    </row>
    <row r="27" spans="1:35">
      <c r="A27" s="20" t="s">
        <v>39</v>
      </c>
      <c r="B27" s="20" t="s">
        <v>31</v>
      </c>
      <c r="C27" s="20">
        <v>107500</v>
      </c>
      <c r="D27" s="20" t="s">
        <v>32</v>
      </c>
      <c r="E27" s="20" t="s">
        <v>43</v>
      </c>
      <c r="F27" s="20" t="s">
        <v>37</v>
      </c>
      <c r="G27" s="20">
        <f t="shared" si="4"/>
        <v>-2.2000000000000002</v>
      </c>
      <c r="H27" s="20">
        <v>220</v>
      </c>
      <c r="I27" s="20">
        <v>0</v>
      </c>
      <c r="J27" s="20">
        <v>0.01</v>
      </c>
      <c r="K27" s="20">
        <v>-3.3549999999999999E-3</v>
      </c>
      <c r="L27" s="20">
        <v>0</v>
      </c>
      <c r="M27" s="20">
        <v>-2.72898</v>
      </c>
      <c r="N27" s="20">
        <v>0.19358900000000001</v>
      </c>
      <c r="O27" s="1">
        <v>45837.913888888892</v>
      </c>
      <c r="P27" s="1">
        <v>45838.75</v>
      </c>
      <c r="Q27" s="20" t="str">
        <f>TEXT((P27-O27), "hh:mm")</f>
        <v>20:04</v>
      </c>
      <c r="R27" s="1">
        <v>45838.75</v>
      </c>
      <c r="S27" s="8">
        <f>R27-O27</f>
        <v>0.83611111110803904</v>
      </c>
      <c r="T27" s="20">
        <v>-0.21688704</v>
      </c>
      <c r="U27" s="20"/>
      <c r="V27" s="2">
        <v>0.28199999999999997</v>
      </c>
      <c r="W27" s="20">
        <v>108112.60761339001</v>
      </c>
      <c r="X27" s="20"/>
      <c r="Y27" s="20"/>
      <c r="Z27" s="20"/>
      <c r="AA27" s="20">
        <f>U27+T27+G27+(I27*J27)</f>
        <v>-2.4168870400000002</v>
      </c>
      <c r="AB27" s="5">
        <f>AA27/AC26</f>
        <v>-1.0027220550249219E-2</v>
      </c>
      <c r="AC27" s="7">
        <f>AC26+AA27</f>
        <v>238.61571296</v>
      </c>
      <c r="AD27" s="20" t="s">
        <v>38</v>
      </c>
      <c r="AF27" s="3" t="s">
        <v>70</v>
      </c>
    </row>
    <row r="28" spans="1:35">
      <c r="A28" s="20" t="s">
        <v>39</v>
      </c>
      <c r="B28" s="20" t="s">
        <v>31</v>
      </c>
      <c r="C28" s="20">
        <v>107500</v>
      </c>
      <c r="D28" s="20" t="s">
        <v>32</v>
      </c>
      <c r="E28" s="20" t="s">
        <v>43</v>
      </c>
      <c r="F28" s="20" t="s">
        <v>37</v>
      </c>
      <c r="G28" s="20">
        <f t="shared" si="4"/>
        <v>-2.2000000000000002</v>
      </c>
      <c r="H28" s="18">
        <v>220</v>
      </c>
      <c r="I28" s="20">
        <v>0</v>
      </c>
      <c r="J28" s="20">
        <v>0.01</v>
      </c>
      <c r="K28" s="20">
        <v>-3.3448000000000002E-3</v>
      </c>
      <c r="L28" s="20">
        <v>0</v>
      </c>
      <c r="M28" s="20">
        <v>-2.2544</v>
      </c>
      <c r="N28" s="20">
        <v>0.189724</v>
      </c>
      <c r="O28" s="19">
        <v>45844.957638888889</v>
      </c>
      <c r="P28" s="19">
        <v>45845.75</v>
      </c>
      <c r="Q28" s="20" t="str">
        <f>TEXT((P28-O28), "hh:mm")</f>
        <v>19:01</v>
      </c>
      <c r="R28" s="19">
        <v>45845.75</v>
      </c>
      <c r="S28" s="8">
        <f>R28-O28</f>
        <v>0.79236111111094942</v>
      </c>
      <c r="T28" s="20">
        <f>-0.2164787</f>
        <v>-0.2164787</v>
      </c>
      <c r="U28" s="20"/>
      <c r="V28" s="2">
        <v>0.23769999999999999</v>
      </c>
      <c r="W28" s="18">
        <v>108239.34880000001</v>
      </c>
      <c r="X28" s="20"/>
      <c r="Y28" s="20"/>
      <c r="Z28" s="20"/>
      <c r="AA28" s="20">
        <f>U28+T28+G28+(I28*J28)</f>
        <v>-2.4164787000000003</v>
      </c>
      <c r="AB28" s="5">
        <f>AA28/AC27</f>
        <v>-1.0127072815213486E-2</v>
      </c>
      <c r="AC28" s="7">
        <f>AC27+AA28</f>
        <v>236.19923426</v>
      </c>
      <c r="AD28" s="20" t="s">
        <v>38</v>
      </c>
      <c r="AF28" s="6" t="s">
        <v>71</v>
      </c>
    </row>
    <row r="29" spans="1:35">
      <c r="A29" s="20" t="s">
        <v>39</v>
      </c>
      <c r="B29" s="20" t="s">
        <v>31</v>
      </c>
      <c r="C29" s="20">
        <v>118500</v>
      </c>
      <c r="D29" s="20" t="s">
        <v>32</v>
      </c>
      <c r="E29" s="20" t="s">
        <v>43</v>
      </c>
      <c r="F29" s="20" t="s">
        <v>37</v>
      </c>
      <c r="G29" s="20">
        <f t="shared" si="4"/>
        <v>-2.2000000000000002</v>
      </c>
      <c r="H29" s="20">
        <v>220</v>
      </c>
      <c r="I29" s="20">
        <v>0</v>
      </c>
      <c r="J29" s="20">
        <v>0.01</v>
      </c>
      <c r="K29" s="20">
        <v>-4.01009E-3</v>
      </c>
      <c r="L29" s="20">
        <v>0</v>
      </c>
      <c r="M29" s="20">
        <v>-3.4009900000000002</v>
      </c>
      <c r="N29" s="20">
        <v>0.22530800000000001</v>
      </c>
      <c r="O29" s="19">
        <v>45861.150694444441</v>
      </c>
      <c r="P29" s="1">
        <v>45861.75</v>
      </c>
      <c r="Q29" s="20" t="str">
        <f>TEXT((P29-O29), "hh:mm")</f>
        <v>14:23</v>
      </c>
      <c r="R29" s="1">
        <v>45861.75</v>
      </c>
      <c r="S29" s="8">
        <f>R29-O29</f>
        <v>0.59930555555911269</v>
      </c>
      <c r="T29" s="18">
        <v>-0.154</v>
      </c>
      <c r="U29" s="20"/>
      <c r="V29" s="2">
        <v>0.3019</v>
      </c>
      <c r="W29" s="20">
        <v>118893.11082319</v>
      </c>
      <c r="Y29">
        <v>118444.15</v>
      </c>
      <c r="Z29">
        <v>0.55840000000000001</v>
      </c>
      <c r="AA29" s="20">
        <f>U29+T29+G29+(I29*J29)+Z29</f>
        <v>-1.7956000000000001</v>
      </c>
      <c r="AB29" s="5">
        <f>AA29/AC28</f>
        <v>-7.6020568213335752E-3</v>
      </c>
      <c r="AC29" s="7">
        <f>AC28+AA29</f>
        <v>234.40363425999999</v>
      </c>
      <c r="AD29" s="20" t="s">
        <v>38</v>
      </c>
      <c r="AF29" s="6" t="s">
        <v>72</v>
      </c>
    </row>
    <row r="30" spans="1: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4"/>
      <c r="AC30" s="20">
        <v>233.59439714000001</v>
      </c>
      <c r="AD30" s="12"/>
      <c r="AF30" s="20"/>
    </row>
    <row r="31" spans="1:35">
      <c r="A31" s="20" t="s">
        <v>39</v>
      </c>
      <c r="B31" s="20" t="s">
        <v>31</v>
      </c>
      <c r="C31" s="20">
        <v>116500</v>
      </c>
      <c r="D31" s="20" t="s">
        <v>32</v>
      </c>
      <c r="E31" s="20" t="s">
        <v>43</v>
      </c>
      <c r="F31" s="20" t="s">
        <v>37</v>
      </c>
      <c r="G31" s="20">
        <f t="shared" si="4"/>
        <v>-2.15</v>
      </c>
      <c r="H31" s="20">
        <v>215</v>
      </c>
      <c r="I31" s="20">
        <v>0</v>
      </c>
      <c r="J31" s="20">
        <v>0.01</v>
      </c>
      <c r="K31" s="20">
        <v>-2.7414499999999999E-3</v>
      </c>
      <c r="L31" s="20">
        <v>0</v>
      </c>
      <c r="M31" s="20">
        <v>-2.33568</v>
      </c>
      <c r="N31" s="20">
        <v>0.14414399999999999</v>
      </c>
      <c r="O31" s="19">
        <v>45877.265277777777</v>
      </c>
      <c r="P31" s="1">
        <v>45877.75</v>
      </c>
      <c r="Q31" s="20" t="str">
        <f>TEXT((P31-O31), "hh:mm")</f>
        <v>11:38</v>
      </c>
      <c r="R31" s="1">
        <v>45877.75</v>
      </c>
      <c r="S31" s="8">
        <f>R31-O31</f>
        <v>0.48472222222335404</v>
      </c>
      <c r="T31" s="18">
        <v>-0.15049999999999999</v>
      </c>
      <c r="U31" s="20"/>
      <c r="V31" s="2">
        <v>0.31728200000000001</v>
      </c>
      <c r="W31" s="18">
        <v>117366.0775</v>
      </c>
      <c r="X31" s="20"/>
      <c r="Y31" s="20"/>
      <c r="Z31" s="20"/>
      <c r="AA31" s="20">
        <f>U31+T31+G31+(I31*J31)</f>
        <v>-2.3005</v>
      </c>
      <c r="AB31" s="5">
        <f>AA31/AC30</f>
        <v>-9.8482670310848352E-3</v>
      </c>
      <c r="AC31" s="7">
        <f>AC30+AA31</f>
        <v>231.29389714000001</v>
      </c>
      <c r="AD31" s="20" t="s">
        <v>38</v>
      </c>
      <c r="AF31" s="6" t="s">
        <v>73</v>
      </c>
    </row>
    <row r="32" spans="1: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4"/>
      <c r="AC32" s="20">
        <v>499.29389714000001</v>
      </c>
      <c r="AD32" s="12"/>
      <c r="AF32" s="20"/>
    </row>
    <row r="33" spans="1:3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C33" s="20"/>
      <c r="AD33" s="20"/>
      <c r="AF33" s="20"/>
    </row>
    <row r="34" spans="1:3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C34" s="20"/>
      <c r="AD34" s="20"/>
      <c r="AF34" s="20"/>
    </row>
    <row r="35" spans="1:3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C35" s="20"/>
      <c r="AD35" s="20"/>
      <c r="AF35" s="20"/>
    </row>
    <row r="36" spans="1:3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C36" s="20"/>
      <c r="AD36" s="20"/>
      <c r="AF36" s="20"/>
    </row>
    <row r="37" spans="1:3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C37" s="20"/>
      <c r="AD37" s="20"/>
      <c r="AF37" s="20"/>
    </row>
    <row r="38" spans="1:3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C38" s="20"/>
      <c r="AD38" s="20"/>
      <c r="AF38" s="20"/>
    </row>
    <row r="39" spans="1:3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C39" s="20"/>
      <c r="AD39" s="20"/>
      <c r="AF39" s="20"/>
    </row>
    <row r="40" spans="1:3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C40" s="20"/>
      <c r="AD40" s="20"/>
      <c r="AF40" s="20"/>
    </row>
    <row r="41" spans="1:3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C41" s="20"/>
      <c r="AD41" s="20"/>
      <c r="AF41" s="20"/>
    </row>
    <row r="42" spans="1:3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C42" s="20"/>
      <c r="AD42" s="20"/>
      <c r="AF42" s="20"/>
    </row>
    <row r="43" spans="1:3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C43" s="20"/>
      <c r="AD43" s="20"/>
      <c r="AF43" s="20"/>
    </row>
    <row r="44" spans="1:3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C44" s="20"/>
      <c r="AD44" s="20"/>
      <c r="AF44" s="20"/>
    </row>
    <row r="45" spans="1:3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C45" s="20"/>
      <c r="AD45" s="20"/>
      <c r="AF45" s="20"/>
    </row>
    <row r="46" spans="1:3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C46" s="20"/>
      <c r="AD46" s="20"/>
      <c r="AF46" s="20"/>
    </row>
    <row r="47" spans="1:3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C47" s="20"/>
      <c r="AD47" s="20"/>
      <c r="AF47" s="20"/>
    </row>
    <row r="48" spans="1:3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C48" s="20"/>
      <c r="AD48" s="20"/>
      <c r="AF48" s="20"/>
    </row>
    <row r="49" spans="1:3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C49" s="20"/>
      <c r="AD49" s="20"/>
      <c r="AF49" s="20"/>
    </row>
    <row r="50" spans="1:3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C50" s="20"/>
      <c r="AD50" s="20"/>
      <c r="AF50" s="20"/>
    </row>
    <row r="51" spans="1:3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C51" s="20"/>
      <c r="AD51" s="20"/>
      <c r="AF51" s="20"/>
    </row>
    <row r="52" spans="1:3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C52" s="20"/>
      <c r="AD52" s="20"/>
      <c r="AF52" s="20"/>
    </row>
    <row r="53" spans="1:3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C53" s="20"/>
      <c r="AD53" s="20"/>
      <c r="AF53" s="20"/>
    </row>
    <row r="54" spans="1:3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C54" s="20"/>
      <c r="AD54" s="20"/>
      <c r="AF54" s="20"/>
    </row>
    <row r="55" spans="1:3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C55" s="20"/>
      <c r="AD55" s="20"/>
      <c r="AF55" s="20"/>
    </row>
    <row r="56" spans="1:3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C56" s="20"/>
      <c r="AD56" s="20"/>
      <c r="AF56" s="20"/>
    </row>
    <row r="57" spans="1:3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C57" s="20"/>
      <c r="AD57" s="20"/>
      <c r="AF57" s="20"/>
    </row>
    <row r="58" spans="1:3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C58" s="20"/>
      <c r="AD58" s="20"/>
      <c r="AF58" s="20"/>
    </row>
    <row r="59" spans="1:3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C59" s="20"/>
      <c r="AD59" s="20"/>
      <c r="AF59" s="20"/>
    </row>
    <row r="60" spans="1:3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C60" s="20"/>
      <c r="AD60" s="20"/>
      <c r="AF60" s="20"/>
    </row>
    <row r="61" spans="1:3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C61" s="20"/>
      <c r="AD61" s="20"/>
      <c r="AF61" s="20"/>
    </row>
    <row r="62" spans="1:3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C62" s="20"/>
      <c r="AD62" s="20"/>
      <c r="AF62" s="20"/>
    </row>
    <row r="63" spans="1:3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C63" s="20"/>
      <c r="AD63" s="20"/>
      <c r="AF63" s="20"/>
    </row>
    <row r="64" spans="1:3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C64" s="20"/>
      <c r="AD64" s="20"/>
      <c r="AF64" s="20"/>
    </row>
    <row r="65" spans="1:3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C65" s="20"/>
      <c r="AD65" s="20"/>
      <c r="AF65" s="20"/>
    </row>
    <row r="66" spans="1:3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C66" s="20"/>
      <c r="AD66" s="20"/>
      <c r="AF66" s="20"/>
    </row>
    <row r="67" spans="1:3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C67" s="20"/>
      <c r="AD67" s="20"/>
      <c r="AF67" s="20"/>
    </row>
    <row r="68" spans="1:3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C68" s="20"/>
      <c r="AD68" s="20"/>
      <c r="AF68" s="20"/>
    </row>
    <row r="69" spans="1:3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C69" s="20"/>
      <c r="AD69" s="20"/>
      <c r="AF69" s="20"/>
    </row>
    <row r="70" spans="1:3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C70" s="20"/>
      <c r="AD70" s="20"/>
      <c r="AF70" s="20"/>
    </row>
    <row r="71" spans="1:3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C71" s="20"/>
      <c r="AD71" s="20"/>
      <c r="AF71" s="20"/>
    </row>
    <row r="72" spans="1:3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C72" s="20"/>
      <c r="AD72" s="20"/>
      <c r="AF72" s="20"/>
    </row>
    <row r="73" spans="1:3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C73" s="20"/>
      <c r="AD73" s="20"/>
      <c r="AF73" s="20"/>
    </row>
    <row r="74" spans="1:3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C74" s="20"/>
      <c r="AD74" s="20"/>
      <c r="AF74" s="20"/>
    </row>
    <row r="75" spans="1:3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C75" s="20"/>
      <c r="AD75" s="20"/>
      <c r="AF75" s="20"/>
    </row>
    <row r="76" spans="1:3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C76" s="20"/>
      <c r="AD76" s="20"/>
      <c r="AF76" s="20"/>
    </row>
    <row r="77" spans="1:3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C77" s="20"/>
      <c r="AD77" s="20"/>
      <c r="AF77" s="20"/>
    </row>
    <row r="78" spans="1:3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C78" s="20"/>
      <c r="AD78" s="20"/>
      <c r="AF78" s="20"/>
    </row>
    <row r="79" spans="1:3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C79" s="20"/>
      <c r="AD79" s="20"/>
      <c r="AF79" s="20"/>
    </row>
    <row r="80" spans="1:3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C80" s="20"/>
      <c r="AD80" s="20"/>
      <c r="AF80" s="20"/>
    </row>
    <row r="81" spans="1:3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C81" s="20"/>
      <c r="AD81" s="20"/>
      <c r="AF81" s="20"/>
    </row>
    <row r="82" spans="1:3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C82" s="20"/>
      <c r="AD82" s="20"/>
      <c r="AF82" s="20"/>
    </row>
    <row r="83" spans="1:3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C83" s="20"/>
      <c r="AD83" s="20"/>
      <c r="AF83" s="20"/>
    </row>
    <row r="84" spans="1:3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C84" s="20"/>
      <c r="AD84" s="20"/>
      <c r="AF84" s="20"/>
    </row>
    <row r="85" spans="1:3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C85" s="20"/>
      <c r="AD85" s="20"/>
      <c r="AF85" s="20"/>
    </row>
    <row r="86" spans="1:3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C86" s="20"/>
      <c r="AD86" s="20"/>
      <c r="AF86" s="20"/>
    </row>
    <row r="87" spans="1:3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C87" s="20"/>
      <c r="AD87" s="20"/>
      <c r="AF87" s="20"/>
    </row>
    <row r="88" spans="1:3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C88" s="20"/>
      <c r="AD88" s="20"/>
      <c r="AF88" s="20"/>
    </row>
    <row r="89" spans="1:3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C89" s="20"/>
      <c r="AD89" s="20"/>
      <c r="AF89" s="20"/>
    </row>
    <row r="90" spans="1:3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C90" s="20"/>
      <c r="AD90" s="20"/>
      <c r="AF90" s="20"/>
    </row>
    <row r="91" spans="1:3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C91" s="20"/>
      <c r="AD91" s="20"/>
      <c r="AF91" s="20"/>
    </row>
    <row r="92" spans="1:3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C92" s="20"/>
      <c r="AD92" s="20"/>
      <c r="AF92" s="20"/>
    </row>
    <row r="93" spans="1:3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C93" s="20"/>
      <c r="AD93" s="20"/>
      <c r="AF93" s="20"/>
    </row>
    <row r="94" spans="1:3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C94" s="20"/>
      <c r="AD94" s="20"/>
      <c r="AF94" s="20"/>
    </row>
    <row r="95" spans="1:3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C95" s="20"/>
      <c r="AD95" s="20"/>
      <c r="AF95" s="20"/>
    </row>
    <row r="96" spans="1:32">
      <c r="A96" s="4" t="s">
        <v>74</v>
      </c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C96" s="20"/>
      <c r="AD96" s="20"/>
      <c r="AF96" s="20"/>
    </row>
  </sheetData>
  <mergeCells count="2">
    <mergeCell ref="T1:U1"/>
    <mergeCell ref="AF1:AI1"/>
  </mergeCells>
  <hyperlinks>
    <hyperlink ref="AF10" r:id="rId1" xr:uid="{96C00C45-B749-43B4-A8D5-1C62DC7A51BE}"/>
    <hyperlink ref="AF11" r:id="rId2" xr:uid="{594CA48B-BC38-40F7-8FFE-00A27B4DD5BF}"/>
    <hyperlink ref="AF12" r:id="rId3" xr:uid="{DD7E0FEA-3F99-42F1-9F84-5892A347656A}"/>
    <hyperlink ref="AG12" r:id="rId4" xr:uid="{B778CDA3-392B-4BA8-A1F8-79F812E2B46F}"/>
    <hyperlink ref="AF13" r:id="rId5" xr:uid="{BC6DF0C8-09FB-46C4-8353-2641DD24E2ED}"/>
    <hyperlink ref="AF14" r:id="rId6" xr:uid="{E9E092CD-D9FF-4435-99BB-8C193CAC66D2}"/>
    <hyperlink ref="AG14" r:id="rId7" xr:uid="{082EA568-780C-4D77-9AD2-960AD867737F}"/>
    <hyperlink ref="AH14" r:id="rId8" xr:uid="{34A2ADAA-1502-4D66-9574-E27E00E44750}"/>
    <hyperlink ref="AF15" r:id="rId9" xr:uid="{ED34275E-AE7E-4C02-9F11-9BB412BF98D1}"/>
    <hyperlink ref="AF17" r:id="rId10" xr:uid="{BF08899D-03F6-48F2-9A3C-8A0C6747D106}"/>
    <hyperlink ref="AG17" r:id="rId11" xr:uid="{7EE66A60-61DC-4FAC-AEB6-2BE209A34EBB}"/>
    <hyperlink ref="AH17" r:id="rId12" xr:uid="{7ADED233-7264-4E73-9535-458059DBA9F3}"/>
    <hyperlink ref="AI17" r:id="rId13" xr:uid="{6CBC4856-B403-4023-ADAF-92D8009C30AB}"/>
    <hyperlink ref="AF18" r:id="rId14" xr:uid="{8E7E5FA7-70F3-4D90-B0F4-47DDF1FD0102}"/>
    <hyperlink ref="AF19" r:id="rId15" xr:uid="{3506BE00-844F-4533-97A9-69C9F9A12BDB}"/>
    <hyperlink ref="AG19" r:id="rId16" xr:uid="{D2B82036-045E-4C85-8806-76A08AAF0A45}"/>
    <hyperlink ref="AF21" r:id="rId17" xr:uid="{79713850-4D21-4822-9CA7-538BFEF52FF4}"/>
    <hyperlink ref="AG21" r:id="rId18" xr:uid="{3A05DF9C-15DC-4DA3-95FE-55B8EE155C30}"/>
    <hyperlink ref="AH21" r:id="rId19" xr:uid="{A5DBF092-CCE0-43C1-A4B1-B683E6B2F4F3}"/>
    <hyperlink ref="AI21" r:id="rId20" xr:uid="{E5F46362-5A9E-4B57-A484-C2EF4238D810}"/>
    <hyperlink ref="AF23" r:id="rId21" xr:uid="{407AACD1-05F6-4BB3-8F8E-F60760001189}"/>
    <hyperlink ref="AF25" r:id="rId22" xr:uid="{4DC7BD7F-53B1-44BC-B98E-3528A00051E0}"/>
    <hyperlink ref="AF27" r:id="rId23" xr:uid="{018830CA-F72F-4D7E-AFE8-D43AA870C807}"/>
    <hyperlink ref="AF28" r:id="rId24" xr:uid="{073BCF91-023D-4667-901E-11322F0C9AB4}"/>
    <hyperlink ref="AF29" r:id="rId25" xr:uid="{DA189A6B-566A-42F1-B284-32CA1BAC990E}"/>
    <hyperlink ref="AF31" r:id="rId26" xr:uid="{A745700B-A494-42C7-9D3F-DA6C96C725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 DEMO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Alex Symoniw</cp:lastModifiedBy>
  <cp:revision/>
  <dcterms:created xsi:type="dcterms:W3CDTF">2020-04-24T12:25:13Z</dcterms:created>
  <dcterms:modified xsi:type="dcterms:W3CDTF">2025-08-24T09:07:59Z</dcterms:modified>
  <cp:category/>
  <cp:contentStatus/>
</cp:coreProperties>
</file>